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codeName="ThisWorkbook" defaultThemeVersion="166925"/>
  <mc:AlternateContent xmlns:mc="http://schemas.openxmlformats.org/markup-compatibility/2006">
    <mc:Choice Requires="x15">
      <x15ac:absPath xmlns:x15ac="http://schemas.microsoft.com/office/spreadsheetml/2010/11/ac" url="https://d.docs.live.net/5fe5ebc9d42d8e8f/Escritorio/"/>
    </mc:Choice>
  </mc:AlternateContent>
  <xr:revisionPtr revIDLastSave="9" documentId="8_{90D3B324-7EB2-4B01-BA62-BFA202421752}" xr6:coauthVersionLast="45" xr6:coauthVersionMax="45" xr10:uidLastSave="{8AE5E9E4-58BD-45C4-9171-D7A06EA32009}"/>
  <bookViews>
    <workbookView xWindow="-120" yWindow="-120" windowWidth="20730" windowHeight="11160" tabRatio="797" firstSheet="4" activeTab="7" xr2:uid="{00000000-000D-0000-FFFF-FFFF00000000}"/>
  </bookViews>
  <sheets>
    <sheet name="EVALUACION PERSONAL CLAVE" sheetId="17" state="hidden" r:id="rId1"/>
    <sheet name="EVALUACION JURÍDICA" sheetId="23" r:id="rId2"/>
    <sheet name="EVAL EXPERIENCIA MINIMA HABILIT" sheetId="22" r:id="rId3"/>
    <sheet name="EVAL EXPERIENCIA PERSONAL H" sheetId="20" r:id="rId4"/>
    <sheet name="EVAL PROPUESTA ECONOMICA" sheetId="21" r:id="rId5"/>
    <sheet name="CONSOLIDADO HABILITANTES" sheetId="13" r:id="rId6"/>
    <sheet name="PONDERABLES" sheetId="6" r:id="rId7"/>
    <sheet name="CONSOLIDADO GENERAL" sheetId="24" r:id="rId8"/>
  </sheets>
  <externalReferences>
    <externalReference r:id="rId9"/>
    <externalReference r:id="rId10"/>
  </externalReferences>
  <definedNames>
    <definedName name="\a" localSheetId="3">#REF!</definedName>
    <definedName name="\a" localSheetId="4">#REF!</definedName>
    <definedName name="\a">#REF!</definedName>
    <definedName name="\b" localSheetId="3">#REF!</definedName>
    <definedName name="\b" localSheetId="4">#REF!</definedName>
    <definedName name="\b">#REF!</definedName>
    <definedName name="\c" localSheetId="3">#REF!</definedName>
    <definedName name="\c" localSheetId="4">#REF!</definedName>
    <definedName name="\c">#REF!</definedName>
    <definedName name="\l" localSheetId="3">#REF!</definedName>
    <definedName name="\l" localSheetId="4">#REF!</definedName>
    <definedName name="\l">#REF!</definedName>
    <definedName name="_Fill" localSheetId="3" hidden="1">#REF!</definedName>
    <definedName name="_Fill" localSheetId="4" hidden="1">#REF!</definedName>
    <definedName name="_Fill" hidden="1">#REF!</definedName>
    <definedName name="_xlnm._FilterDatabase" localSheetId="7" hidden="1">'CONSOLIDADO GENERAL'!$A$4:$F$31</definedName>
    <definedName name="_Order1" hidden="1">255</definedName>
    <definedName name="_Sort" localSheetId="3" hidden="1">#REF!</definedName>
    <definedName name="_Sort" localSheetId="4" hidden="1">#REF!</definedName>
    <definedName name="_Sort" hidden="1">#REF!</definedName>
    <definedName name="A_impresión_IM" localSheetId="3">#REF!</definedName>
    <definedName name="A_impresión_IM" localSheetId="4">#REF!</definedName>
    <definedName name="A_impresión_IM">#REF!</definedName>
    <definedName name="AccessDatabase" hidden="1">"C:\C-314\VOLUMENES\volfin4.mdb"</definedName>
    <definedName name="aiu_mat">[1]PRESUPUESTO!$AD$891</definedName>
    <definedName name="_xlnm.Print_Area" localSheetId="5">'CONSOLIDADO HABILITANTES'!$A$1:$S$32</definedName>
    <definedName name="_xlnm.Print_Area" localSheetId="2">'EVAL EXPERIENCIA MINIMA HABILIT'!$A$1:$AD$152</definedName>
    <definedName name="_xlnm.Print_Area" localSheetId="3">'EVAL EXPERIENCIA PERSONAL H'!$A$1:$Q$144</definedName>
    <definedName name="_xlnm.Print_Area" localSheetId="0">'EVALUACION PERSONAL CLAVE'!$A$1:$U$85</definedName>
    <definedName name="campamentos">[1]PRESUPUESTO!$AD$883</definedName>
    <definedName name="CUAESTRUCT" localSheetId="3">#REF!</definedName>
    <definedName name="CUAESTRUCT" localSheetId="4">#REF!</definedName>
    <definedName name="CUAESTRUCT">#REF!</definedName>
    <definedName name="CUAPRUEBAS" localSheetId="3">#REF!</definedName>
    <definedName name="CUAPRUEBAS" localSheetId="4">#REF!</definedName>
    <definedName name="CUAPRUEBAS">#REF!</definedName>
    <definedName name="equipos">[1]PRESUPUESTO!$AD$876</definedName>
    <definedName name="FM" localSheetId="3">#REF!</definedName>
    <definedName name="FM" localSheetId="4">#REF!</definedName>
    <definedName name="FM">#REF!</definedName>
    <definedName name="FMA" localSheetId="3">#REF!</definedName>
    <definedName name="FMA" localSheetId="4">#REF!</definedName>
    <definedName name="FMA">#REF!</definedName>
    <definedName name="FMB" localSheetId="3">#REF!</definedName>
    <definedName name="FMB" localSheetId="4">#REF!</definedName>
    <definedName name="FMB">#REF!</definedName>
    <definedName name="FMC" localSheetId="3">#REF!</definedName>
    <definedName name="FMC" localSheetId="4">#REF!</definedName>
    <definedName name="FMC">#REF!</definedName>
    <definedName name="FMD" localSheetId="3">#REF!</definedName>
    <definedName name="FMD" localSheetId="4">#REF!</definedName>
    <definedName name="FMD">#REF!</definedName>
    <definedName name="FME" localSheetId="3">#REF!</definedName>
    <definedName name="FME" localSheetId="4">#REF!</definedName>
    <definedName name="FME">#REF!</definedName>
    <definedName name="gastos_contrato">[1]PRESUPUESTO!$AD$885</definedName>
    <definedName name="herramientas">[1]PRESUPUESTO!$AD$878</definedName>
    <definedName name="INDI1" localSheetId="3">#REF!</definedName>
    <definedName name="INDI1" localSheetId="4">#REF!</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3">#REF!</definedName>
    <definedName name="MOD" localSheetId="4">#REF!</definedName>
    <definedName name="MOD">#REF!</definedName>
    <definedName name="obser">[2]BD_SITP_08!$AP:$AV</definedName>
    <definedName name="sdbfgfdgh" localSheetId="3">#REF!</definedName>
    <definedName name="sdbfgfdgh">#REF!</definedName>
    <definedName name="sdfwg" localSheetId="3">#REF!</definedName>
    <definedName name="sdfwg">#REF!</definedName>
    <definedName name="SEM_02">#N/A</definedName>
    <definedName name="servicios">[1]PRESUPUESTO!$AD$884</definedName>
    <definedName name="SMLMV" localSheetId="3">#REF!</definedName>
    <definedName name="SMLMV" localSheetId="4">#REF!</definedName>
    <definedName name="SMLMV">#REF!</definedName>
    <definedName name="subcontratos">[1]PRESUPUESTO!$AD$877</definedName>
    <definedName name="total_hh">[1]PRESUPUESTO!$AC$327</definedName>
    <definedName name="valor_final" localSheetId="3">#REF!</definedName>
    <definedName name="valor_final" localSheetId="4">#REF!</definedName>
    <definedName name="valor_final">#REF!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2" i="6" l="1"/>
  <c r="H51" i="6"/>
  <c r="H50" i="6"/>
  <c r="H49" i="6"/>
  <c r="H48" i="6"/>
  <c r="H47" i="6"/>
  <c r="H46" i="6"/>
  <c r="H45" i="6"/>
  <c r="H44" i="6"/>
  <c r="H43" i="6"/>
  <c r="H42" i="6"/>
  <c r="H41" i="6"/>
  <c r="H40" i="6"/>
  <c r="H39" i="6"/>
  <c r="H9" i="6" l="1"/>
  <c r="H10" i="6"/>
  <c r="H11" i="6"/>
  <c r="H12" i="6"/>
  <c r="H13" i="6"/>
  <c r="H14" i="6"/>
  <c r="H15" i="6"/>
  <c r="H16" i="6"/>
  <c r="H17" i="6"/>
  <c r="H18" i="6"/>
  <c r="H19" i="6"/>
  <c r="H20" i="6"/>
  <c r="H21" i="6"/>
  <c r="H22" i="6"/>
  <c r="H23" i="6"/>
  <c r="H24" i="6"/>
  <c r="H25" i="6"/>
  <c r="H26" i="6"/>
  <c r="H27" i="6"/>
  <c r="H28" i="6"/>
  <c r="H29" i="6"/>
  <c r="H8" i="6"/>
  <c r="O141" i="22" l="1"/>
  <c r="O138" i="22"/>
  <c r="O118" i="22"/>
  <c r="O83" i="22" l="1"/>
  <c r="O82" i="22"/>
  <c r="N77" i="22"/>
  <c r="O77" i="22"/>
  <c r="Q70" i="22"/>
  <c r="R70" i="22"/>
  <c r="O70" i="22"/>
  <c r="S70" i="22" s="1"/>
  <c r="L70" i="22"/>
  <c r="J56" i="20"/>
  <c r="J57" i="20"/>
  <c r="J58" i="20"/>
  <c r="J59" i="20"/>
  <c r="J60" i="20"/>
  <c r="J61" i="20"/>
  <c r="O56" i="22"/>
  <c r="O55" i="22"/>
  <c r="O57" i="22"/>
  <c r="N57" i="22"/>
  <c r="O51" i="22"/>
  <c r="O30" i="22"/>
  <c r="O21" i="22"/>
  <c r="O16" i="22"/>
  <c r="D24" i="21" l="1"/>
  <c r="D26" i="21" s="1"/>
  <c r="H39" i="21" l="1"/>
  <c r="I39" i="21" s="1"/>
  <c r="F39" i="21" s="1"/>
  <c r="C140" i="20"/>
  <c r="C135" i="20"/>
  <c r="C127" i="20"/>
  <c r="C121" i="20"/>
  <c r="C115" i="20"/>
  <c r="C110" i="20"/>
  <c r="C104" i="20"/>
  <c r="C100" i="20"/>
  <c r="C95" i="20"/>
  <c r="C90" i="20"/>
  <c r="C84" i="20"/>
  <c r="C76" i="20"/>
  <c r="C71" i="20"/>
  <c r="C65" i="20"/>
  <c r="C54" i="20"/>
  <c r="C49" i="20"/>
  <c r="C43" i="20"/>
  <c r="C38" i="20"/>
  <c r="C32" i="20"/>
  <c r="C26" i="20"/>
  <c r="C20" i="20"/>
  <c r="C13" i="20"/>
  <c r="C147" i="22"/>
  <c r="C141" i="22"/>
  <c r="C135" i="22"/>
  <c r="C129" i="22"/>
  <c r="C123" i="22"/>
  <c r="C116" i="22"/>
  <c r="C110" i="22"/>
  <c r="C104" i="22"/>
  <c r="C98" i="22"/>
  <c r="C93" i="22"/>
  <c r="C87" i="22"/>
  <c r="C81" i="22"/>
  <c r="C75" i="22"/>
  <c r="C67" i="22"/>
  <c r="C61" i="22"/>
  <c r="C55" i="22"/>
  <c r="C49" i="22"/>
  <c r="C43" i="22"/>
  <c r="C36" i="22"/>
  <c r="C29" i="22"/>
  <c r="C21" i="22"/>
  <c r="C15" i="22"/>
  <c r="G149" i="22" l="1"/>
  <c r="G147" i="22"/>
  <c r="G125" i="22"/>
  <c r="G123" i="22"/>
  <c r="G100" i="22"/>
  <c r="G98" i="22"/>
  <c r="G77" i="22"/>
  <c r="G75" i="22"/>
  <c r="G69" i="22"/>
  <c r="G67" i="22"/>
  <c r="H51" i="21" l="1"/>
  <c r="I51" i="21" s="1"/>
  <c r="J51" i="21" s="1"/>
  <c r="F51" i="21" s="1"/>
  <c r="H52" i="21"/>
  <c r="I52" i="21" s="1"/>
  <c r="J52" i="21" s="1"/>
  <c r="F52" i="21" s="1"/>
  <c r="H53" i="21"/>
  <c r="I53" i="21" s="1"/>
  <c r="J53" i="21" s="1"/>
  <c r="F53" i="21" s="1"/>
  <c r="H54" i="21"/>
  <c r="I54" i="21" s="1"/>
  <c r="J54" i="21" s="1"/>
  <c r="F54" i="21" s="1"/>
  <c r="G137" i="22" l="1"/>
  <c r="G135" i="22"/>
  <c r="Q126" i="22"/>
  <c r="G112" i="22" l="1"/>
  <c r="G110" i="22"/>
  <c r="L118" i="22"/>
  <c r="S118" i="22"/>
  <c r="Q118" i="22"/>
  <c r="R118" i="22"/>
  <c r="G57" i="22" l="1"/>
  <c r="G55" i="22"/>
  <c r="G43" i="22"/>
  <c r="L23" i="22" l="1"/>
  <c r="O23" i="22"/>
  <c r="S23" i="22" s="1"/>
  <c r="Q23" i="22"/>
  <c r="R23" i="22"/>
  <c r="L22" i="22"/>
  <c r="O22" i="22"/>
  <c r="S22" i="22" s="1"/>
  <c r="Q22" i="22"/>
  <c r="D151" i="22"/>
  <c r="R150" i="22"/>
  <c r="Q150" i="22"/>
  <c r="L150" i="22"/>
  <c r="R149" i="22"/>
  <c r="Q149" i="22"/>
  <c r="L149" i="22"/>
  <c r="R148" i="22"/>
  <c r="Q148" i="22"/>
  <c r="O148" i="22"/>
  <c r="S148" i="22" s="1"/>
  <c r="L148" i="22"/>
  <c r="Y147" i="22"/>
  <c r="Q147" i="22"/>
  <c r="L147" i="22"/>
  <c r="D145" i="22"/>
  <c r="S144" i="22"/>
  <c r="R144" i="22"/>
  <c r="Q144" i="22"/>
  <c r="O144" i="22"/>
  <c r="L144" i="22"/>
  <c r="R143" i="22"/>
  <c r="Q143" i="22"/>
  <c r="O143" i="22"/>
  <c r="S143" i="22" s="1"/>
  <c r="L143" i="22"/>
  <c r="R142" i="22"/>
  <c r="Q142" i="22"/>
  <c r="O142" i="22"/>
  <c r="S142" i="22" s="1"/>
  <c r="L142" i="22"/>
  <c r="Y141" i="22"/>
  <c r="Q141" i="22"/>
  <c r="S141" i="22"/>
  <c r="L141" i="22"/>
  <c r="G141" i="22"/>
  <c r="D139" i="22"/>
  <c r="R138" i="22"/>
  <c r="Q138" i="22"/>
  <c r="S138" i="22"/>
  <c r="L138" i="22"/>
  <c r="R137" i="22"/>
  <c r="Q137" i="22"/>
  <c r="O137" i="22"/>
  <c r="S137" i="22" s="1"/>
  <c r="L137" i="22"/>
  <c r="R136" i="22"/>
  <c r="Q136" i="22"/>
  <c r="O136" i="22"/>
  <c r="S136" i="22" s="1"/>
  <c r="L136" i="22"/>
  <c r="Y135" i="22"/>
  <c r="Q135" i="22"/>
  <c r="O135" i="22"/>
  <c r="S135" i="22" s="1"/>
  <c r="L135" i="22"/>
  <c r="D133" i="22"/>
  <c r="S132" i="22"/>
  <c r="R132" i="22"/>
  <c r="Q132" i="22"/>
  <c r="O132" i="22"/>
  <c r="L132" i="22"/>
  <c r="R131" i="22"/>
  <c r="Q131" i="22"/>
  <c r="O131" i="22"/>
  <c r="S131" i="22" s="1"/>
  <c r="L131" i="22"/>
  <c r="R130" i="22"/>
  <c r="Q130" i="22"/>
  <c r="O130" i="22"/>
  <c r="S130" i="22" s="1"/>
  <c r="L130" i="22"/>
  <c r="Y129" i="22"/>
  <c r="Q129" i="22"/>
  <c r="O129" i="22"/>
  <c r="S129" i="22" s="1"/>
  <c r="L129" i="22"/>
  <c r="G129" i="22"/>
  <c r="D127" i="22"/>
  <c r="O126" i="22"/>
  <c r="S126" i="22" s="1"/>
  <c r="L126" i="22"/>
  <c r="R125" i="22"/>
  <c r="Q125" i="22"/>
  <c r="O125" i="22"/>
  <c r="S125" i="22" s="1"/>
  <c r="L125" i="22"/>
  <c r="R124" i="22"/>
  <c r="Q124" i="22"/>
  <c r="O124" i="22"/>
  <c r="S124" i="22" s="1"/>
  <c r="L124" i="22"/>
  <c r="Y123" i="22"/>
  <c r="Q123" i="22"/>
  <c r="O123" i="22"/>
  <c r="S123" i="22" s="1"/>
  <c r="L123" i="22"/>
  <c r="S120" i="22"/>
  <c r="R120" i="22"/>
  <c r="Q120" i="22"/>
  <c r="O120" i="22"/>
  <c r="L120" i="22"/>
  <c r="Q119" i="22"/>
  <c r="O119" i="22"/>
  <c r="S119" i="22" s="1"/>
  <c r="L119" i="22"/>
  <c r="Q117" i="22"/>
  <c r="O117" i="22"/>
  <c r="S117" i="22" s="1"/>
  <c r="L117" i="22"/>
  <c r="Y116" i="22"/>
  <c r="Q116" i="22"/>
  <c r="O116" i="22"/>
  <c r="S116" i="22" s="1"/>
  <c r="L116" i="22"/>
  <c r="G116" i="22"/>
  <c r="D114" i="22"/>
  <c r="S113" i="22"/>
  <c r="R113" i="22"/>
  <c r="Q113" i="22"/>
  <c r="O113" i="22"/>
  <c r="L113" i="22"/>
  <c r="R112" i="22"/>
  <c r="Q112" i="22"/>
  <c r="O112" i="22"/>
  <c r="S112" i="22" s="1"/>
  <c r="L112" i="22"/>
  <c r="R111" i="22"/>
  <c r="Q111" i="22"/>
  <c r="O111" i="22"/>
  <c r="S111" i="22" s="1"/>
  <c r="L111" i="22"/>
  <c r="Q110" i="22"/>
  <c r="O110" i="22"/>
  <c r="S110" i="22" s="1"/>
  <c r="L110" i="22"/>
  <c r="J142" i="20"/>
  <c r="J141" i="20"/>
  <c r="J140" i="20"/>
  <c r="J137" i="20"/>
  <c r="J136" i="20"/>
  <c r="J135" i="20"/>
  <c r="J131" i="20"/>
  <c r="J130" i="20"/>
  <c r="J129" i="20"/>
  <c r="J128" i="20"/>
  <c r="J127" i="20"/>
  <c r="J123" i="20"/>
  <c r="J122" i="20"/>
  <c r="J121" i="20"/>
  <c r="J117" i="20"/>
  <c r="J116" i="20"/>
  <c r="J115" i="20"/>
  <c r="J112" i="20"/>
  <c r="J111" i="20"/>
  <c r="J110" i="20"/>
  <c r="J106" i="20"/>
  <c r="J105" i="20"/>
  <c r="J104" i="20"/>
  <c r="J118" i="20" l="1"/>
  <c r="K115" i="20" s="1"/>
  <c r="L115" i="20" s="1"/>
  <c r="J124" i="20"/>
  <c r="K121" i="20" s="1"/>
  <c r="L121" i="20" s="1"/>
  <c r="J138" i="20"/>
  <c r="K135" i="20" s="1"/>
  <c r="L135" i="20" s="1"/>
  <c r="J132" i="20"/>
  <c r="K127" i="20" s="1"/>
  <c r="L127" i="20" s="1"/>
  <c r="J107" i="20"/>
  <c r="K104" i="20" s="1"/>
  <c r="L104" i="20" s="1"/>
  <c r="J113" i="20"/>
  <c r="K110" i="20" s="1"/>
  <c r="L110" i="20" s="1"/>
  <c r="J143" i="20"/>
  <c r="K140" i="20" s="1"/>
  <c r="V110" i="22"/>
  <c r="S145" i="22"/>
  <c r="S151" i="22"/>
  <c r="S114" i="22"/>
  <c r="S139" i="22"/>
  <c r="S133" i="22"/>
  <c r="S121" i="22"/>
  <c r="S127" i="22"/>
  <c r="J97" i="20" l="1"/>
  <c r="G104" i="22"/>
  <c r="G93" i="22"/>
  <c r="G87" i="22"/>
  <c r="G81" i="22"/>
  <c r="G29" i="22"/>
  <c r="G21" i="22"/>
  <c r="G15" i="22"/>
  <c r="O87" i="22" l="1"/>
  <c r="S87" i="22" s="1"/>
  <c r="O88" i="22"/>
  <c r="S88" i="22" s="1"/>
  <c r="O89" i="22"/>
  <c r="S89" i="22" s="1"/>
  <c r="L56" i="22" l="1"/>
  <c r="L39" i="22" l="1"/>
  <c r="L38" i="22"/>
  <c r="L37" i="22"/>
  <c r="L36" i="22"/>
  <c r="L15" i="22"/>
  <c r="J101" i="20" l="1"/>
  <c r="J100" i="20"/>
  <c r="J96" i="20"/>
  <c r="J95" i="20"/>
  <c r="J92" i="20"/>
  <c r="J91" i="20"/>
  <c r="J90" i="20"/>
  <c r="J87" i="20"/>
  <c r="J86" i="20"/>
  <c r="J85" i="20"/>
  <c r="J84" i="20"/>
  <c r="J80" i="20"/>
  <c r="J79" i="20"/>
  <c r="J78" i="20"/>
  <c r="J77" i="20"/>
  <c r="J76" i="20"/>
  <c r="J73" i="20"/>
  <c r="J72" i="20"/>
  <c r="J71" i="20"/>
  <c r="J68" i="20"/>
  <c r="J67" i="20"/>
  <c r="J66" i="20"/>
  <c r="J65" i="20"/>
  <c r="J62" i="20"/>
  <c r="J55" i="20"/>
  <c r="J54" i="20"/>
  <c r="J51" i="20" l="1"/>
  <c r="J50" i="20"/>
  <c r="J49" i="20"/>
  <c r="J46" i="20"/>
  <c r="J45" i="20"/>
  <c r="J44" i="20"/>
  <c r="J43" i="20"/>
  <c r="J39" i="20"/>
  <c r="J38" i="20"/>
  <c r="J35" i="20"/>
  <c r="J34" i="20"/>
  <c r="J32" i="20"/>
  <c r="J28" i="20"/>
  <c r="J27" i="20"/>
  <c r="J26" i="20"/>
  <c r="J23" i="20"/>
  <c r="J22" i="20"/>
  <c r="J21" i="20"/>
  <c r="J20" i="20"/>
  <c r="J16" i="20"/>
  <c r="J14" i="20"/>
  <c r="J15" i="20"/>
  <c r="J13" i="20"/>
  <c r="H37" i="21" l="1"/>
  <c r="I37" i="21" s="1"/>
  <c r="F37" i="21" s="1"/>
  <c r="H36" i="21"/>
  <c r="I36" i="21" s="1"/>
  <c r="F36" i="21" s="1"/>
  <c r="H38" i="21"/>
  <c r="I38" i="21" s="1"/>
  <c r="F38" i="21" s="1"/>
  <c r="O105" i="22"/>
  <c r="O106" i="22"/>
  <c r="O107" i="22"/>
  <c r="O104" i="22"/>
  <c r="O99" i="22"/>
  <c r="O100" i="22"/>
  <c r="O101" i="22"/>
  <c r="O98" i="22"/>
  <c r="O94" i="22"/>
  <c r="O95" i="22"/>
  <c r="O96" i="22"/>
  <c r="O93" i="22"/>
  <c r="O90" i="22"/>
  <c r="O84" i="22"/>
  <c r="O81" i="22"/>
  <c r="O76" i="22"/>
  <c r="O78" i="22"/>
  <c r="O75" i="22"/>
  <c r="O68" i="22"/>
  <c r="O69" i="22"/>
  <c r="O71" i="22"/>
  <c r="O67" i="22"/>
  <c r="O62" i="22"/>
  <c r="O63" i="22"/>
  <c r="O64" i="22"/>
  <c r="O61" i="22"/>
  <c r="O58" i="22"/>
  <c r="O50" i="22"/>
  <c r="O52" i="22"/>
  <c r="O49" i="22"/>
  <c r="O44" i="22"/>
  <c r="O45" i="22"/>
  <c r="O46" i="22"/>
  <c r="O43" i="22"/>
  <c r="O37" i="22"/>
  <c r="O38" i="22"/>
  <c r="O39" i="22"/>
  <c r="O36" i="22"/>
  <c r="O31" i="22"/>
  <c r="O32" i="22"/>
  <c r="O29" i="22"/>
  <c r="O24" i="22"/>
  <c r="O17" i="22"/>
  <c r="O18" i="22"/>
  <c r="O15" i="22"/>
  <c r="Y104" i="22"/>
  <c r="Y98" i="22"/>
  <c r="Y93" i="22"/>
  <c r="Y87" i="22"/>
  <c r="Y81" i="22"/>
  <c r="Y21" i="22"/>
  <c r="G36" i="22" l="1"/>
  <c r="D102" i="22"/>
  <c r="S101" i="22"/>
  <c r="R101" i="22"/>
  <c r="Q101" i="22"/>
  <c r="L101" i="22"/>
  <c r="S100" i="22"/>
  <c r="R100" i="22"/>
  <c r="Q100" i="22"/>
  <c r="L100" i="22"/>
  <c r="S99" i="22"/>
  <c r="R99" i="22"/>
  <c r="Q99" i="22"/>
  <c r="L99" i="22"/>
  <c r="S98" i="22"/>
  <c r="Q98" i="22"/>
  <c r="L98" i="22"/>
  <c r="S102" i="22" l="1"/>
  <c r="J98" i="20" l="1"/>
  <c r="K95" i="20" s="1"/>
  <c r="L95" i="20" s="1"/>
  <c r="L105" i="22" l="1"/>
  <c r="L104" i="22"/>
  <c r="L61" i="22"/>
  <c r="S55" i="22"/>
  <c r="S56" i="22"/>
  <c r="S57" i="22"/>
  <c r="L16" i="22"/>
  <c r="J69" i="20" l="1"/>
  <c r="K65" i="20" s="1"/>
  <c r="J24" i="20"/>
  <c r="K20" i="20" s="1"/>
  <c r="J52" i="20"/>
  <c r="K49" i="20" s="1"/>
  <c r="L49" i="20" s="1"/>
  <c r="J63" i="20"/>
  <c r="K54" i="20" s="1"/>
  <c r="L54" i="20" s="1"/>
  <c r="J36" i="20"/>
  <c r="K32" i="20" s="1"/>
  <c r="L32" i="20" s="1"/>
  <c r="J17" i="20"/>
  <c r="K13" i="20" s="1"/>
  <c r="J29" i="20"/>
  <c r="K26" i="20" s="1"/>
  <c r="L26" i="20" s="1"/>
  <c r="J40" i="20"/>
  <c r="K38" i="20" s="1"/>
  <c r="J47" i="20"/>
  <c r="K43" i="20" s="1"/>
  <c r="L43" i="20" s="1"/>
  <c r="J93" i="20" l="1"/>
  <c r="K90" i="20" s="1"/>
  <c r="J102" i="20"/>
  <c r="K100" i="20" s="1"/>
  <c r="J74" i="20"/>
  <c r="K71" i="20" s="1"/>
  <c r="L71" i="20" s="1"/>
  <c r="J88" i="20"/>
  <c r="K84" i="20" s="1"/>
  <c r="L84" i="20" s="1"/>
  <c r="J81" i="20"/>
  <c r="K76" i="20" s="1"/>
  <c r="L76" i="20" s="1"/>
  <c r="D108" i="22"/>
  <c r="S107" i="22"/>
  <c r="R107" i="22"/>
  <c r="Q107" i="22"/>
  <c r="L107" i="22"/>
  <c r="S106" i="22"/>
  <c r="R106" i="22"/>
  <c r="Q106" i="22"/>
  <c r="L106" i="22"/>
  <c r="S105" i="22"/>
  <c r="R105" i="22"/>
  <c r="Q105" i="22"/>
  <c r="S104" i="22"/>
  <c r="Q104" i="22"/>
  <c r="D97" i="22"/>
  <c r="S96" i="22"/>
  <c r="R96" i="22"/>
  <c r="Q96" i="22"/>
  <c r="L96" i="22"/>
  <c r="R95" i="22"/>
  <c r="Q95" i="22"/>
  <c r="S95" i="22"/>
  <c r="L95" i="22"/>
  <c r="R94" i="22"/>
  <c r="Q94" i="22"/>
  <c r="S94" i="22"/>
  <c r="L94" i="22"/>
  <c r="S93" i="22"/>
  <c r="Q93" i="22"/>
  <c r="L93" i="22"/>
  <c r="D91" i="22"/>
  <c r="S90" i="22"/>
  <c r="R90" i="22"/>
  <c r="Q90" i="22"/>
  <c r="L90" i="22"/>
  <c r="R89" i="22"/>
  <c r="Q89" i="22"/>
  <c r="L89" i="22"/>
  <c r="R88" i="22"/>
  <c r="Q88" i="22"/>
  <c r="L88" i="22"/>
  <c r="Q87" i="22"/>
  <c r="L87" i="22"/>
  <c r="D85" i="22"/>
  <c r="S84" i="22"/>
  <c r="R84" i="22"/>
  <c r="Q84" i="22"/>
  <c r="L84" i="22"/>
  <c r="S83" i="22"/>
  <c r="R83" i="22"/>
  <c r="Q83" i="22"/>
  <c r="L83" i="22"/>
  <c r="R82" i="22"/>
  <c r="Q82" i="22"/>
  <c r="S82" i="22"/>
  <c r="L82" i="22"/>
  <c r="Q81" i="22"/>
  <c r="S81" i="22"/>
  <c r="L81" i="22"/>
  <c r="D79" i="22"/>
  <c r="S78" i="22"/>
  <c r="R78" i="22"/>
  <c r="Q78" i="22"/>
  <c r="L78" i="22"/>
  <c r="S77" i="22"/>
  <c r="R77" i="22"/>
  <c r="Q77" i="22"/>
  <c r="L77" i="22"/>
  <c r="R76" i="22"/>
  <c r="Q76" i="22"/>
  <c r="S76" i="22"/>
  <c r="L76" i="22"/>
  <c r="Y75" i="22"/>
  <c r="Q75" i="22"/>
  <c r="S75" i="22"/>
  <c r="L75" i="22"/>
  <c r="D72" i="22"/>
  <c r="S71" i="22"/>
  <c r="R71" i="22"/>
  <c r="Q71" i="22"/>
  <c r="L71" i="22"/>
  <c r="S69" i="22"/>
  <c r="R69" i="22"/>
  <c r="Q69" i="22"/>
  <c r="L69" i="22"/>
  <c r="R68" i="22"/>
  <c r="Q68" i="22"/>
  <c r="S68" i="22"/>
  <c r="L68" i="22"/>
  <c r="Y67" i="22"/>
  <c r="Q67" i="22"/>
  <c r="S67" i="22"/>
  <c r="L67" i="22"/>
  <c r="D65" i="22"/>
  <c r="S64" i="22"/>
  <c r="R64" i="22"/>
  <c r="Q64" i="22"/>
  <c r="L64" i="22"/>
  <c r="S63" i="22"/>
  <c r="R63" i="22"/>
  <c r="Q63" i="22"/>
  <c r="L63" i="22"/>
  <c r="R62" i="22"/>
  <c r="Q62" i="22"/>
  <c r="S62" i="22"/>
  <c r="L62" i="22"/>
  <c r="Y61" i="22"/>
  <c r="Q61" i="22"/>
  <c r="S61" i="22"/>
  <c r="G61" i="22"/>
  <c r="D59" i="22"/>
  <c r="S58" i="22"/>
  <c r="S59" i="22" s="1"/>
  <c r="R58" i="22"/>
  <c r="Q58" i="22"/>
  <c r="L58" i="22"/>
  <c r="R57" i="22"/>
  <c r="Q57" i="22"/>
  <c r="L57" i="22"/>
  <c r="R56" i="22"/>
  <c r="Q56" i="22"/>
  <c r="Y55" i="22"/>
  <c r="Q55" i="22"/>
  <c r="L55" i="22"/>
  <c r="D53" i="22"/>
  <c r="S52" i="22"/>
  <c r="R52" i="22"/>
  <c r="Q52" i="22"/>
  <c r="L52" i="22"/>
  <c r="S51" i="22"/>
  <c r="R51" i="22"/>
  <c r="Q51" i="22"/>
  <c r="L51" i="22"/>
  <c r="R50" i="22"/>
  <c r="Q50" i="22"/>
  <c r="S50" i="22"/>
  <c r="L50" i="22"/>
  <c r="Y49" i="22"/>
  <c r="Q49" i="22"/>
  <c r="S49" i="22"/>
  <c r="L49" i="22"/>
  <c r="G49" i="22"/>
  <c r="D47" i="22"/>
  <c r="S46" i="22"/>
  <c r="R46" i="22"/>
  <c r="Q46" i="22"/>
  <c r="L46" i="22"/>
  <c r="S45" i="22"/>
  <c r="R45" i="22"/>
  <c r="Q45" i="22"/>
  <c r="L45" i="22"/>
  <c r="R44" i="22"/>
  <c r="Q44" i="22"/>
  <c r="S44" i="22"/>
  <c r="L44" i="22"/>
  <c r="Y43" i="22"/>
  <c r="Q43" i="22"/>
  <c r="S43" i="22"/>
  <c r="L43" i="22"/>
  <c r="D40" i="22"/>
  <c r="S39" i="22"/>
  <c r="R39" i="22"/>
  <c r="Q39" i="22"/>
  <c r="S38" i="22"/>
  <c r="R38" i="22"/>
  <c r="Q38" i="22"/>
  <c r="S37" i="22"/>
  <c r="R37" i="22"/>
  <c r="Q37" i="22"/>
  <c r="Y36" i="22"/>
  <c r="Q36" i="22"/>
  <c r="S36" i="22"/>
  <c r="D33" i="22"/>
  <c r="S32" i="22"/>
  <c r="Q32" i="22"/>
  <c r="L32" i="22"/>
  <c r="S31" i="22"/>
  <c r="R31" i="22"/>
  <c r="Q31" i="22"/>
  <c r="L31" i="22"/>
  <c r="R30" i="22"/>
  <c r="Q30" i="22"/>
  <c r="S30" i="22"/>
  <c r="L30" i="22"/>
  <c r="Y29" i="22"/>
  <c r="Q29" i="22"/>
  <c r="S29" i="22"/>
  <c r="L29" i="22"/>
  <c r="S24" i="22"/>
  <c r="R24" i="22"/>
  <c r="Q24" i="22"/>
  <c r="L24" i="22"/>
  <c r="Q21" i="22"/>
  <c r="S21" i="22"/>
  <c r="L21" i="22"/>
  <c r="D19" i="22"/>
  <c r="S18" i="22"/>
  <c r="R18" i="22"/>
  <c r="Q18" i="22"/>
  <c r="L18" i="22"/>
  <c r="S17" i="22"/>
  <c r="R17" i="22"/>
  <c r="Q17" i="22"/>
  <c r="L17" i="22"/>
  <c r="R16" i="22"/>
  <c r="Q16" i="22"/>
  <c r="S16" i="22"/>
  <c r="Q15" i="22"/>
  <c r="S15" i="22"/>
  <c r="D8" i="22"/>
  <c r="W141" i="22" l="1"/>
  <c r="W147" i="22"/>
  <c r="W129" i="22"/>
  <c r="W135" i="22"/>
  <c r="W123" i="22"/>
  <c r="W116" i="22"/>
  <c r="W110" i="22"/>
  <c r="T135" i="22"/>
  <c r="T110" i="22"/>
  <c r="T147" i="22"/>
  <c r="T141" i="22"/>
  <c r="T123" i="22"/>
  <c r="T129" i="22"/>
  <c r="T116" i="22"/>
  <c r="T104" i="22"/>
  <c r="S108" i="22"/>
  <c r="W104" i="22" s="1"/>
  <c r="S19" i="22"/>
  <c r="W15" i="22" s="1"/>
  <c r="W55" i="22"/>
  <c r="T98" i="22"/>
  <c r="W98" i="22"/>
  <c r="S85" i="22"/>
  <c r="W81" i="22" s="1"/>
  <c r="S91" i="22"/>
  <c r="W87" i="22" s="1"/>
  <c r="T93" i="22"/>
  <c r="S79" i="22"/>
  <c r="W75" i="22" s="1"/>
  <c r="S65" i="22"/>
  <c r="W61" i="22" s="1"/>
  <c r="S53" i="22"/>
  <c r="W49" i="22" s="1"/>
  <c r="S47" i="22"/>
  <c r="W43" i="22" s="1"/>
  <c r="S33" i="22"/>
  <c r="W29" i="22" s="1"/>
  <c r="S25" i="22"/>
  <c r="W21" i="22" s="1"/>
  <c r="T15" i="22"/>
  <c r="V15" i="22"/>
  <c r="S72" i="22"/>
  <c r="W67" i="22" s="1"/>
  <c r="T67" i="22"/>
  <c r="S40" i="22"/>
  <c r="W36" i="22" s="1"/>
  <c r="S97" i="22"/>
  <c r="W93" i="22" s="1"/>
  <c r="T55" i="22"/>
  <c r="T75" i="22"/>
  <c r="T29" i="22"/>
  <c r="T36" i="22"/>
  <c r="T43" i="22"/>
  <c r="T81" i="22"/>
  <c r="T21" i="22"/>
  <c r="T49" i="22"/>
  <c r="T61" i="22"/>
  <c r="T87" i="22"/>
  <c r="H33" i="21" l="1"/>
  <c r="I33" i="21" s="1"/>
  <c r="F33" i="21" s="1"/>
  <c r="H31" i="21" l="1"/>
  <c r="I31" i="21" s="1"/>
  <c r="F31" i="21" s="1"/>
  <c r="H32" i="21"/>
  <c r="I32" i="21" s="1"/>
  <c r="F32" i="21" s="1"/>
  <c r="H30" i="21" l="1"/>
  <c r="I30" i="21" s="1"/>
  <c r="F30" i="21" s="1"/>
  <c r="H35" i="21"/>
  <c r="I35" i="21" s="1"/>
  <c r="F35" i="21" s="1"/>
  <c r="H29" i="21"/>
  <c r="I29" i="21" s="1"/>
  <c r="F29" i="21" s="1"/>
  <c r="H34" i="21"/>
  <c r="I34" i="21" s="1"/>
  <c r="F34" i="21" s="1"/>
  <c r="H50" i="21"/>
  <c r="I50" i="21" s="1"/>
  <c r="J50" i="21" s="1"/>
  <c r="F50" i="21" s="1"/>
</calcChain>
</file>

<file path=xl/sharedStrings.xml><?xml version="1.0" encoding="utf-8"?>
<sst xmlns="http://schemas.openxmlformats.org/spreadsheetml/2006/main" count="2330" uniqueCount="433">
  <si>
    <t>PROPONENTE</t>
  </si>
  <si>
    <t>No. CONTRATO</t>
  </si>
  <si>
    <t>ENTIDAD</t>
  </si>
  <si>
    <t>AÑO</t>
  </si>
  <si>
    <t>PORCENTAJE DE PARTICIPACION</t>
  </si>
  <si>
    <t>VALOR CONTRATO</t>
  </si>
  <si>
    <t>No. CONSECUTIVO EN RUP</t>
  </si>
  <si>
    <t>PRESUPUESTO OFICIAL EN PESOS</t>
  </si>
  <si>
    <t>PRESUPUESTO OFICIAL EN SMMLV</t>
  </si>
  <si>
    <t>SALARIO MINIMO MENSUAL LEGAL VIGENTE</t>
  </si>
  <si>
    <t>VALOR SMMLV AÑO DE TERMINACION</t>
  </si>
  <si>
    <t>VALOR EJECUTADO EN PESOS AFECTADO POR EL % DE PARTICIPACION</t>
  </si>
  <si>
    <t>CUMPLE</t>
  </si>
  <si>
    <t>No. CONTRATOS</t>
  </si>
  <si>
    <t>REPRESENTANTE LEGAL</t>
  </si>
  <si>
    <t>PARTICIPACION</t>
  </si>
  <si>
    <t>No.</t>
  </si>
  <si>
    <t>SALARIO MIN</t>
  </si>
  <si>
    <t>VALOR EJECUTADO EN SMMLV  AFECTADO POR EL % DE PARTICIPACION</t>
  </si>
  <si>
    <t>OFERENTE</t>
  </si>
  <si>
    <t>ESTADO</t>
  </si>
  <si>
    <t>% DEL P.O.
DISCAPACIDAD</t>
  </si>
  <si>
    <t>LA SUMA DE LOS CONTRATOS DEBE SER IGUAL O SUPERIOR AL 100% DEL PRESUPUESTO OFICIAL</t>
  </si>
  <si>
    <t>OBSERVACIONES</t>
  </si>
  <si>
    <t>FECHA DE INICIO
DIA/MES/AÑO</t>
  </si>
  <si>
    <t>FECHA DE TERMINACION
DIA/MES/AÑO</t>
  </si>
  <si>
    <t>CONTRATOS INICIADOS, EJECUTADOS Y TERMINADOS DURANTE LOS ULTIMOS DIEZ AÑOS ANTERIORES A LA FECHA DE CIERRE DEL PRESENTE PROCESO.
FECHA DE CIERRE 18 DE SEPTIEMBRE DE 2018.
FECHA  ANTERIOR 18 DE SEPTIEMBRE 2018</t>
  </si>
  <si>
    <t>TRABAJADORES CON DISCAPACIDAD</t>
  </si>
  <si>
    <t>10 PUNTOS</t>
  </si>
  <si>
    <t>1 PUNTO</t>
  </si>
  <si>
    <t>TOTAL</t>
  </si>
  <si>
    <t>PUNTOS</t>
  </si>
  <si>
    <t xml:space="preserve">CUMPLE </t>
  </si>
  <si>
    <t>NO CUMPLE</t>
  </si>
  <si>
    <t>CEDULA DE CIUDADANÍA</t>
  </si>
  <si>
    <t>COPIA DE TARJETA  O MATRICULA PROFESIONAL VIGENTE</t>
  </si>
  <si>
    <t>CERTIFICADO VIGENCIA MATRICULA PROFESIONAL</t>
  </si>
  <si>
    <t>CRITERIOS DE CALIFICACION</t>
  </si>
  <si>
    <t>EXPERIENCIA MINIMA</t>
  </si>
  <si>
    <t>CONSOLIDADO DE HABILITANTES TECNICOS</t>
  </si>
  <si>
    <t>EVALUACION EXPERIENCIA MINIMA - HABILITANTE TECNICO</t>
  </si>
  <si>
    <t>DIRECTOR DE INTERVENTORIA</t>
  </si>
  <si>
    <t>EXPERIENCIA ESPECIFICA 
INTERVENTORIA A MANTENIMIENTO Y/O ADECUACION Y/O CONSTRUCCION DE PARQUES Y/O ESCENARIOS DEPORTIVOS
DOS (2) AÑOS</t>
  </si>
  <si>
    <t>ANEXO 13 A
CARTA DE COMPROMISO</t>
  </si>
  <si>
    <t>COPIA DE ACTA DE GRADO O DIPLOMA DE TITULO PROFESIONAL</t>
  </si>
  <si>
    <t>GICELA CÓRDOBA LONDOÑO</t>
  </si>
  <si>
    <t>CERTIFICACIONES</t>
  </si>
  <si>
    <t>FECHA DESDE</t>
  </si>
  <si>
    <t>FECHA HASTA</t>
  </si>
  <si>
    <t>CUMPLE O NO CUMPLE</t>
  </si>
  <si>
    <t>LUÍS CARLOS GALVIS VELASCO</t>
  </si>
  <si>
    <t>LILIANA ASTRID SÁNCHEZ MERCADO</t>
  </si>
  <si>
    <t>CERTIFICACION 1:  CONSORCIO INTERPAR</t>
  </si>
  <si>
    <t>CERTIFICACION  2:  GNG INGENIERÍA S.A.S. - IDRD</t>
  </si>
  <si>
    <t>MARGARITA GÓMEZ GÓMEZ</t>
  </si>
  <si>
    <t>CERTIFICACION 1:  ALCALDÍA MUNICIPAL DE ARAUCA</t>
  </si>
  <si>
    <t>CERTIFICACION 2:  ALCALDÍA MUNICIPAL DE ARAUCA</t>
  </si>
  <si>
    <t>CERTIFICACION 3: FONDO DE DESARROLLO LOCAL DE CIUDAD BOLÍVAR</t>
  </si>
  <si>
    <t>CERTIFICACION 4: IDRD</t>
  </si>
  <si>
    <t>CERTIFICACION 5: ALCALDÍA MUNICIPAL DE SOACHA</t>
  </si>
  <si>
    <t>CERTIFICACION 6:  ALCALDÍA MUNICIPAL DE MOSQUERA</t>
  </si>
  <si>
    <t>CERTIFICACION 7: AGENCIA LOGÍSTICA DE LAS FUERZAS MILITARES</t>
  </si>
  <si>
    <t>CERTIFICACION 8: FONDO DE DESARROLLO LOCAL DE CHAPINERO</t>
  </si>
  <si>
    <t>CERTIFICACION 9: FONDO DE DESARROLLO LOCAL DE USME</t>
  </si>
  <si>
    <t>ROBINSON FERNANDO MARROQUÍN PÉREZ</t>
  </si>
  <si>
    <t>CERTIFICACION 1:  MUNICIPIO DE CASTILLA LA NUEVA.</t>
  </si>
  <si>
    <t>CERTIFICACION 2:  MUNICIPIO DE CASTILLA LA NUEVARED DE UNIVERSIDADES PÚBLICAS  DEL EJE CAFETERO.</t>
  </si>
  <si>
    <t>CERTIFICACION 3: INSTITUTO DEL DESARROLLO DEL META</t>
  </si>
  <si>
    <t>CERTIFICACIÓN 4: ARM CONSULTING LTDA Y TERRANUM CORPORATIVO S.A.S.</t>
  </si>
  <si>
    <t>CERTIFICACIÓN 5: UNIVERSIDAD DE CUNDINAMARCA Y EL INSTITUTO DEL DESARROLLO DEL META.</t>
  </si>
  <si>
    <t>SANTIAGO PAEZ TALERO</t>
  </si>
  <si>
    <t>CERTIFICACION 1:  INCOPLAN S.A.</t>
  </si>
  <si>
    <t>CERTIFICACION 2: INCOPLAN S.A.</t>
  </si>
  <si>
    <t>CERTIFICACION 3: INCOPLAN S.A.</t>
  </si>
  <si>
    <t>HERNÁNDO DAZA BERRIO</t>
  </si>
  <si>
    <t>CERTIFICACION 1:  ARQUITECTURA URBANA LTDA.</t>
  </si>
  <si>
    <t>CERTIFICACION 2:  ARQUITECTURA URBANA LTDA.</t>
  </si>
  <si>
    <t>CERTIFICACION 3: ARQUITECTURA URBANA LTDA.</t>
  </si>
  <si>
    <t>CERTIFICACION 4: ARQUITECTURA URBANA LTDA.</t>
  </si>
  <si>
    <t>CERTIFICACION 5: ARQUITECTURA URBANA LTDA.</t>
  </si>
  <si>
    <t>CERTIFICACION 6: ARQUITECTURA URBANA LTDA.</t>
  </si>
  <si>
    <t>CERTIFICACION 7:  ARQUITECTURA URBANA LTDA.</t>
  </si>
  <si>
    <t>CERTIFICACION 8: ARQUITECTURA URBANA LTDA.</t>
  </si>
  <si>
    <t>CERTIFICACION 9:  ARQUITECTURA URBANA LTDA.</t>
  </si>
  <si>
    <t>CERTIFICACION 10:  ARQUITECTURA URBANA LTDA.</t>
  </si>
  <si>
    <t>CERTIFICACION 11:  ARQUITECTURA URBANA LTDA.</t>
  </si>
  <si>
    <t>CERTIFICACION 12:    ARQUITECTURA URBANA LTDA.</t>
  </si>
  <si>
    <t>CERTIFICACION 13:  CONSORCIO PARQUES VECINALES 017</t>
  </si>
  <si>
    <t>CERTIFICACION 14:  CONSORCIO PARQUES VECINALES 017</t>
  </si>
  <si>
    <t>CERTIFICACION 15:  CONSORCIO PARQUES VECINALES 017</t>
  </si>
  <si>
    <t>CERTIFICACION 16: CONSORCIO PARQUES VECINALES 017</t>
  </si>
  <si>
    <t>CERTIFICACION 17: ARQUITECTURA URBANA LTDA.</t>
  </si>
  <si>
    <t>EVALUACION PERSONAL CLAVE - HABILITANTE TECNICO</t>
  </si>
  <si>
    <t>CERTIFICACION  3:  GNG INGENIERÍA S.A.S. - IDRD</t>
  </si>
  <si>
    <t>CERTIFICACION  4:  GNG INGENIERÍA S.A.S. - IDRD</t>
  </si>
  <si>
    <t>CERTIFICACION  5:  GNG INGENIERÍA S.A.S. - IDRD</t>
  </si>
  <si>
    <t>CERTIFICACION  6:  GNG INGENIERÍA S.A.S. - IDRD</t>
  </si>
  <si>
    <t>CERTIFICACION  7:  GNG INGENIERÍA S.A.S. - IDRD</t>
  </si>
  <si>
    <t>CERTIFICACION  8:  CONSORCIO INTERZONAL</t>
  </si>
  <si>
    <t>CERTIFICACION  9:  CONSORCIO INTERVÍAS</t>
  </si>
  <si>
    <t xml:space="preserve">CERTIFICACION  10:  </t>
  </si>
  <si>
    <t>OBSERVACION</t>
  </si>
  <si>
    <t>LICITACION PUBLICA EMPRENDIMIENTO</t>
  </si>
  <si>
    <t>CORPORACION UNIVERSITARIA MINUTO DE DIOS</t>
  </si>
  <si>
    <t>CORPORACION UNIFICADA NACIONAL DE EDUCACION SUPERIOR-CUN</t>
  </si>
  <si>
    <t>CONSORCIO EMPRENDIMIENTO LOCAL FDLE 2018</t>
  </si>
  <si>
    <t>UT CEMPED - SAN MATEO</t>
  </si>
  <si>
    <t>UNIVERSIDAD EAN</t>
  </si>
  <si>
    <t>UNIÓN TEMPORAL FESSANJOSÉ, TRIÁNGULO Y FORO CÍVICO</t>
  </si>
  <si>
    <t>CORPORACION INSTITUTO COLOMBIANO DE CUALIFICACION EMPRESARIAL</t>
  </si>
  <si>
    <t>UNISABANA</t>
  </si>
  <si>
    <t>UNIVERSIDAD DE CUNDINAMARCA</t>
  </si>
  <si>
    <t>UNIVERSIDAD EAFIT</t>
  </si>
  <si>
    <t>COORDINADOR</t>
  </si>
  <si>
    <t>PROFESION
ciencias sociales y humanas, políticas, económicas, ingenierías, ciencias de la salud, administración pública, administración de empresas</t>
  </si>
  <si>
    <t>EXPERIENCIA GENERAL
OCHO (10) AÑOS</t>
  </si>
  <si>
    <t>EXPERIENCIA ESPECIFICA: 3 AÑOS VINCULACION CON CONTRATOS PUBLICOS Y UN AÑO COMO COORDINADOR EN TEMAS DE EMPRENDIMIENTO</t>
  </si>
  <si>
    <t>APOYO A LA INDUSTRIA NACIONAL</t>
  </si>
  <si>
    <t>PROPUESTA ECONOMICA</t>
  </si>
  <si>
    <t>VALOR PROPUESTA ECONOMICA</t>
  </si>
  <si>
    <t>PUNTAJE OBTENIDO</t>
  </si>
  <si>
    <t>NUMERO DE DIAS LABORADOS</t>
  </si>
  <si>
    <t>AÑOS LABORADOS</t>
  </si>
  <si>
    <t>EVALUACION EXPERIENCIA PERSONAL REQUERIDO - HABILITANTE TECNICO</t>
  </si>
  <si>
    <t>EXPERIENCIA EN AÑOS SOLICITADA SMMLV</t>
  </si>
  <si>
    <t>VERIFICADO</t>
  </si>
  <si>
    <t>PUESTO OCUPADO</t>
  </si>
  <si>
    <t>ESTADO FINAL</t>
  </si>
  <si>
    <t>89 PUNTOS</t>
  </si>
  <si>
    <t>11. SEGURIDAD COSMOS LTDA</t>
  </si>
  <si>
    <t>RESOLUCIÓN VIGENTE DE APROBACIÓN DE HORAS EXTRAS ESTATUTO DE VIGILANCIA Y SEGURIDAD PRIVADA (DECRETO 356 DE 1994)</t>
  </si>
  <si>
    <t>RESOLUCIÓN POR MEDIO DE LA CUAL SE AUTORIZA EL USO DE UNIFORMES Y DISTINTIVOS</t>
  </si>
  <si>
    <t>LICENCIA VIGENTE DE FUNCIONAMIENTO SEGÚN EL ESTATUTO DE VIGILANCIA Y SEGURIDAD PRIVADA (DECRETO 356 DE 1994).</t>
  </si>
  <si>
    <t>LICENCIA DE LA ESCUELA DE CAPACITACIÓN Y ENTRENAMIENTO EN VIGILANCIA Y SEGURIDAD PRIVADA</t>
  </si>
  <si>
    <t>CERTIFICACIÓN VIGENTE DEL PERMISO DE PORTE Y TENENCIA DE ARMAS</t>
  </si>
  <si>
    <t>HOJA DE VIDA SUPERVISOR</t>
  </si>
  <si>
    <t>FORMATO 4
APOYO A LA INDUSTRIA</t>
  </si>
  <si>
    <t>FORMATO 3
COMPROMISO AMBIENTAL</t>
  </si>
  <si>
    <t>1. ANSE LTDA</t>
  </si>
  <si>
    <t>2. DINA POWER LTDA</t>
  </si>
  <si>
    <t>3. VIPCOL LTDA</t>
  </si>
  <si>
    <t>4. AZC LTDA</t>
  </si>
  <si>
    <t>5. SEGURIDAD THOR LTDA</t>
  </si>
  <si>
    <t>6. COOVIAM CTA</t>
  </si>
  <si>
    <t>7. UT VITEC 2020</t>
  </si>
  <si>
    <t>8. COVISUR DE COLOMBIA</t>
  </si>
  <si>
    <t>9. UNION TEMPORAL ENGATIVA JP 2020</t>
  </si>
  <si>
    <t>10. UNIÓN TEMPORAL S.A. 2020</t>
  </si>
  <si>
    <t>12. MEGASEGURIDAD LA PROVEEDORA</t>
  </si>
  <si>
    <t>13. SEGURIDAD NUEVA ERA</t>
  </si>
  <si>
    <t>14. UNION TEMPORAL TELEGRAN SEGURIDAD</t>
  </si>
  <si>
    <t>15. SERVIGTEC LTDA</t>
  </si>
  <si>
    <t>16. UNION TEMPORAL SEGURIDAD SE 2020</t>
  </si>
  <si>
    <t>17. CUSTODIAR LIMITADA</t>
  </si>
  <si>
    <t>18. UNIÓN TEMPORAL CP ALIANZA</t>
  </si>
  <si>
    <t>19. SEGURIDAD PENTA LTDA</t>
  </si>
  <si>
    <t>20. UNIÓN TEMPORAL ENGATIVA SAGAL 2020</t>
  </si>
  <si>
    <t>21. SEGURIDAD Y VIGILANCIA ÉXITO DE COLOMBIA</t>
  </si>
  <si>
    <t>22. UNION TEMPORAL ZM 2021</t>
  </si>
  <si>
    <t>LICITACION PUBLICA FDLE-LP-426-2020</t>
  </si>
  <si>
    <t>MEDIA ARITMETICA ALTA</t>
  </si>
  <si>
    <t>MEDIA ARITMETICA</t>
  </si>
  <si>
    <t>PROPONENTE CON OFERTA MENOR O IGUAL A LA MEDIA ARITMETICA ALTA</t>
  </si>
  <si>
    <t>PROPONENTE CON OFERTA MAYOR A LA MEDIA ARITMETICA ALTA</t>
  </si>
  <si>
    <t>EVALUACION ECONOMICA</t>
  </si>
  <si>
    <t>GOBERNACION DE BOYACA</t>
  </si>
  <si>
    <t>MUNICICIO DE SOGAMOSO</t>
  </si>
  <si>
    <t>SUPERSALUD</t>
  </si>
  <si>
    <t>JAVIER TARAZONA HERRERA</t>
  </si>
  <si>
    <t>ANSE</t>
  </si>
  <si>
    <t>CUMPLE 10 P</t>
  </si>
  <si>
    <t>APORTA</t>
  </si>
  <si>
    <t>MARLENE SILVA MASMELA</t>
  </si>
  <si>
    <t>ALCLADIA DE TENJO</t>
  </si>
  <si>
    <t>012</t>
  </si>
  <si>
    <t>PLAZA DE PALOQUEMAO</t>
  </si>
  <si>
    <t>DINAPOWER LTDA</t>
  </si>
  <si>
    <t>009</t>
  </si>
  <si>
    <t>SUB RED SUR</t>
  </si>
  <si>
    <t>NO APORTA</t>
  </si>
  <si>
    <t>DA MUNICIPIO DE ARMENIA</t>
  </si>
  <si>
    <t xml:space="preserve">SE SOLICITA UN TOTAL DE TRES CONTRATOS Y EL PROPOENENTE SOLO ANEXA 2 </t>
  </si>
  <si>
    <t>FREDY NAVAS COBOS</t>
  </si>
  <si>
    <t>VIPCOL</t>
  </si>
  <si>
    <t>GOBERNACION DEL CASANARE</t>
  </si>
  <si>
    <t>YAQUELINA OLARTE</t>
  </si>
  <si>
    <t>EL PRIMER CONTRATO SE TOMA DESDE EL MES DE OCTUBRE TODA VEZ QUE LAS PLANILLAS APORTADAS SON DESDE ESA FUCHA.</t>
  </si>
  <si>
    <t>NO CUMPLE, EL CERTIFICADO NO ESTA VIGENTE</t>
  </si>
  <si>
    <t>FORMATO 7 CUMPLIMIENTO DE CRITERIOS DE TELECOMUNICACIONES</t>
  </si>
  <si>
    <t>FORMATO 5 PROPUESTA ECONOMICA</t>
  </si>
  <si>
    <t xml:space="preserve"> FORMATO CUMPLIMIENTO DE ESPECIFICACIONES TÉCNICAS Y DE DISPONIBILIDAD DE PERSONAL (ANEXO NO. 9)</t>
  </si>
  <si>
    <t>FORMATO TRABAJADORES CON DISCAPACIDAD</t>
  </si>
  <si>
    <t>ERT</t>
  </si>
  <si>
    <t>IDEAS</t>
  </si>
  <si>
    <t>ITFIT</t>
  </si>
  <si>
    <t>JAIRO ANTONIO ASCANIO LOPEZ</t>
  </si>
  <si>
    <t>THOR</t>
  </si>
  <si>
    <t>NO SE EVIDENCIA LA CLASE DE LA LIBRETA MILITAR PRESENTADA, SEGÚN EL PLIEGO DE CONDICIONES DEBE SER DE PRIMERA CLASE</t>
  </si>
  <si>
    <t>LA LICENCIA DE FUNCIONAMIENTO DE LA ESCUELA DE CAPACITACION NO ESTA VIGENTE, ERA POR 3 AÑOS DESDE EL 8 DE MAYO DE 2017
EL CERTIFICADO DE ARMAS NO ESTA VIGENTE, ERA POR 60 DIAS DESDE EL 21 DE AGOSTO
NO APORTA EL CERTIFICADO DEL MINISTERIO DETRABAJO
NO SE EVIDENCIA LA CLASE DE LA LIBRETA MILITAR PRESENTADA PARA EL SUPERVISOR, SEGÚN EL PLIEGO DE CONDICIONES DEBE SER DE PRIMERA CLASE</t>
  </si>
  <si>
    <t>S G ALCALDIA MAYOR DE BOGOTA</t>
  </si>
  <si>
    <t>SERVICIO GEOLOGICO DE COLOMBIA</t>
  </si>
  <si>
    <t>JURISDICCION ESPECIAL PARA LA PAZ</t>
  </si>
  <si>
    <t>GUILLERMO LEON MORALES SALAMANCA</t>
  </si>
  <si>
    <t>COOVIAM</t>
  </si>
  <si>
    <t>COVISUR</t>
  </si>
  <si>
    <t>VIGILISTA</t>
  </si>
  <si>
    <t>TEGNOLOGIAS INTEGRALES DE SEGURIDAD</t>
  </si>
  <si>
    <t>ALCALDIA MAYOR DE BOGOTA</t>
  </si>
  <si>
    <t>003</t>
  </si>
  <si>
    <t>ESE TUNDAMA</t>
  </si>
  <si>
    <t>002</t>
  </si>
  <si>
    <t>ESE CHIQUINQUIRA</t>
  </si>
  <si>
    <t>RICARDO ROMERO BAYONA</t>
  </si>
  <si>
    <t>TECNISEG</t>
  </si>
  <si>
    <t>FERNANDO ALBERTO ABAUNZA DIAZ</t>
  </si>
  <si>
    <t>VIGILANCIA SANTAFEREÑA Y CIA</t>
  </si>
  <si>
    <t>OK</t>
  </si>
  <si>
    <t>SEGURIDAD LASER</t>
  </si>
  <si>
    <t>ONCOR</t>
  </si>
  <si>
    <t>VIGIAS</t>
  </si>
  <si>
    <t>SEPECOL</t>
  </si>
  <si>
    <t>SIETE24</t>
  </si>
  <si>
    <t>AERONAUTICA CIVIL</t>
  </si>
  <si>
    <t>MEDICINA LEGAL</t>
  </si>
  <si>
    <t xml:space="preserve">DEPARTAMENTO DE CUNDINAMARCA </t>
  </si>
  <si>
    <t>COMPAÑÍA DE
VIGILANCIA PPH
LIMITADA</t>
  </si>
  <si>
    <t>SEGURIDAD JANO
LTDA</t>
  </si>
  <si>
    <t>DEPARTAMENTO DEL META</t>
  </si>
  <si>
    <t>FRANCISCO MARTINEZ</t>
  </si>
  <si>
    <t>PPH</t>
  </si>
  <si>
    <t>LA LIBRETA MILITAR PRESENTADA NO CUMPLE LAS CONDICIONES DEL PLIEGO. DEBE SER DE PRIMERA CLASE</t>
  </si>
  <si>
    <t>SERVICONCEL</t>
  </si>
  <si>
    <t>010</t>
  </si>
  <si>
    <t>URBANIZACION NUEVA SANTA FE DE BOGOTA</t>
  </si>
  <si>
    <t>FDLE</t>
  </si>
  <si>
    <t>MULTIFAMILIAR DEL RINCON</t>
  </si>
  <si>
    <t>023</t>
  </si>
  <si>
    <t>ADPORT</t>
  </si>
  <si>
    <t>ZORANCY ELENA MARTIN MORENO</t>
  </si>
  <si>
    <t>ED NORTH POINT</t>
  </si>
  <si>
    <t>CON HACIENDA SANTA BARBARA</t>
  </si>
  <si>
    <t>MUNICIPIO DE SOHACHA</t>
  </si>
  <si>
    <t>MARCO FIDEL OLAYA QUEVEDO</t>
  </si>
  <si>
    <t>COSMOS</t>
  </si>
  <si>
    <t>NAPOLES</t>
  </si>
  <si>
    <t>RAFEL ANDRES SILVA RIOS</t>
  </si>
  <si>
    <t>MEGASEGURIDAD</t>
  </si>
  <si>
    <t>SDIS</t>
  </si>
  <si>
    <t>01</t>
  </si>
  <si>
    <t>FISCALIA</t>
  </si>
  <si>
    <t>SENA</t>
  </si>
  <si>
    <t>IDEAM</t>
  </si>
  <si>
    <t>MINENERGIA</t>
  </si>
  <si>
    <t>SECRETARIA DE SALUD</t>
  </si>
  <si>
    <t>UBANER RAMIREZ FERNANDEZ</t>
  </si>
  <si>
    <t>NUEVA ERA</t>
  </si>
  <si>
    <t>VAL</t>
  </si>
  <si>
    <t>NO APORTA LA CREDENCIAL DE CONSULTOR, ASESOR, INVESTIGADOR PRIVADO COMO LO SOLICITA EL PLIEGO DE CONDICIONES 
NO APORTA DOCUMENTOS QUE COMPRUEBEN LA RELACION CONTRACTUAL COMO LO SOLCITA EL PLIEGO PARA LOS CASOS QUE ES CEDRTIFICADO POR EL MISMO PROPOENENTE</t>
  </si>
  <si>
    <t>GRANADINA DE VIGILANCIA LIMITADA</t>
  </si>
  <si>
    <t>TELEVIGILANCIA LTDA. PROTECCION Y SEGURIDAD..</t>
  </si>
  <si>
    <t>CONSEJO SUPERIOR DE LA JUDICATURA</t>
  </si>
  <si>
    <t>ESE MARIA INMACULADA</t>
  </si>
  <si>
    <t>022</t>
  </si>
  <si>
    <t>UNIVERSIDAD DE LA AMAZONIA</t>
  </si>
  <si>
    <t>LEIDY JOHANA RAMIREZ</t>
  </si>
  <si>
    <t>GRANADINA DE VIGILANCIA</t>
  </si>
  <si>
    <t xml:space="preserve">ARCHEIS </t>
  </si>
  <si>
    <t>SDE</t>
  </si>
  <si>
    <t>MARISELA MORA CUBILLOS</t>
  </si>
  <si>
    <t>SERVITEG</t>
  </si>
  <si>
    <t>SEGURIDAD ESTELAR</t>
  </si>
  <si>
    <t>SEVIN</t>
  </si>
  <si>
    <t>MINISTERIO DE CULTURA</t>
  </si>
  <si>
    <t>MUNICIPIO DE VILLAVICENCIO</t>
  </si>
  <si>
    <t>LUIS EDUARDO LEGUIZAMO LEGUIZAMO</t>
  </si>
  <si>
    <t>HONOR</t>
  </si>
  <si>
    <t>IDIPRON</t>
  </si>
  <si>
    <t>TRANSMILENIO</t>
  </si>
  <si>
    <t>LEONARDO FELIPE BENAVIDES VELANDIA</t>
  </si>
  <si>
    <t>SOCOVIG</t>
  </si>
  <si>
    <t>CUSTODIAR</t>
  </si>
  <si>
    <t>EMPRESA DE SEGURIDAD Y VIGILANCIA PRIVADA PUMA LTDA</t>
  </si>
  <si>
    <t>VIGILANCIA Y SEGURIDAD ELECTRONICA CAXAR LTDA</t>
  </si>
  <si>
    <t>CONSORSIO IBENES</t>
  </si>
  <si>
    <t>MUNICIPIO DE NEIVA</t>
  </si>
  <si>
    <t>WILLIAM ARTURO ZAPATA ALFONSO</t>
  </si>
  <si>
    <t>CAXAR</t>
  </si>
  <si>
    <t>BMC</t>
  </si>
  <si>
    <t>OMAR ENRRIQUE CORREA SANDOVAL</t>
  </si>
  <si>
    <t>SEGURIDAD SCANNER</t>
  </si>
  <si>
    <t>MAGAL VIGILANCIA Y SEGURIDAD PRIVADA LTDA</t>
  </si>
  <si>
    <t>SEGURIDAD SAN
CARLOS LTDA</t>
  </si>
  <si>
    <t>CONSTRUCCIONES GMI</t>
  </si>
  <si>
    <t>IDRD</t>
  </si>
  <si>
    <t>021</t>
  </si>
  <si>
    <t>BENEFICENCIA DE CUNDINAMARCA</t>
  </si>
  <si>
    <t>HAROLD MORALES DIAZ</t>
  </si>
  <si>
    <t>SAN CARLOS</t>
  </si>
  <si>
    <t>RONDACOL</t>
  </si>
  <si>
    <t>016</t>
  </si>
  <si>
    <t>MADIAUTOS</t>
  </si>
  <si>
    <t>ANEBRE</t>
  </si>
  <si>
    <t>CENTRO EMPRESARIAL 156</t>
  </si>
  <si>
    <t>ZONA DE SEGURIDAD LTDA</t>
  </si>
  <si>
    <t>SEGURIDAD MONTEVIDEO LTDA</t>
  </si>
  <si>
    <t>SERVIMOS INEGRAL</t>
  </si>
  <si>
    <t>UNIDAD NACIONAL DE PROTECCION</t>
  </si>
  <si>
    <t>MARIA FERNANDA CUENCA ECHEVERRY</t>
  </si>
  <si>
    <t>AMERICAN VIG</t>
  </si>
  <si>
    <t>ZONA DE SEGURIDAD</t>
  </si>
  <si>
    <t>SE HACE CORRECCION ARITMETICA POR QUE EL COMITÉ NO CONOCE LOS DECIMALES DE LA PROPUESTA, EL VALOR PARA LA EVALUACION ES $601.181.440</t>
  </si>
  <si>
    <t>SE HACE CORRECCION ARITMETICA POR QUE EL COMITÉ NO CONOCE LOS DECIMALES DE LA PROPUESTA, EL VALOR PARA LA EVALUACION ES $624.677.440</t>
  </si>
  <si>
    <t>SE HACE CORRECCION ARITMETICA POR QUE EL COMITÉ NO CONOCE LOS DECIMALES DE LA PROPUESTA, EL VALOR PARA LA EVALUACION ES $616.951.955</t>
  </si>
  <si>
    <t>SE HACE CORRECCION ARITMETICA POR QUE EL COMITÉ NO CONOCE LOS DECIMALES DE LA PROPUESTA, EL VALOR PARA LA EVALUACION ES $617.217.460</t>
  </si>
  <si>
    <t>SE HACE CORRECCION ARITMETICA POR QUE EL COMITÉ NO CONOCE LOS DECIMALES DE LA PROPUESTA, EL VALOR PARA LA EVALUACION ES $619.632.849</t>
  </si>
  <si>
    <t>SE HACE CORRECCION ARITMETICA POR QUE EL COMITÉ NO CONOCE LOS DECIMALES DE LA PROPUESTA, EL VALOR PARA LA EVALUACION ES $619.918.508</t>
  </si>
  <si>
    <t>NO APORTA LA CREDENCIAL DE CONSULTOR, ASESOR, INVESTIGADOR PRIVADO COMO LO SOLICITA EL PLIEGO DE CONDICIONES 
NO APORTA DOCUMENTOS QUE COMPRUEBEN LA RELACION CONTRACTUAL COMO LO SOLCITA EL PLIEGO PARA LOS CASOS QUE ES CEDRTIFICADO POR EL MISMO PROPOENENTE
LOS ITEMS DEL 8 AL 18 DE LA OFERTA ECONOMICA SOBREPASAN LOS VALORES UNITARIOS ESTABLECIDOS POR EL FDLE, LO CUAL ES UNA CAUSAL DE RECHAZO</t>
  </si>
  <si>
    <t>RECHAZADA</t>
  </si>
  <si>
    <t>HABIL</t>
  </si>
  <si>
    <t>SE HACE CORRECCION ARITMETICA POR QUE EL COMITÉ NO CONOCE LOS DECIMALES DE LA PROPUESTA, EL VALOR PARA LA EVALUACION ES $616,980,333</t>
  </si>
  <si>
    <t>SE HACE CORRECCION ARITMETICA POR QUE EL COMITÉ NO CONOCE LOS DECIMALES DE LA PROPUESTA, EL VALOR PARA LA EVALUACION ES $615,013,788</t>
  </si>
  <si>
    <t>SE HACE CORRECCION ARITMETICA POR QUE EL COMITÉ NO CONOCE LOS DECIMALES DE LA PROPUESTA, EL VALOR PARA LA EVALUACION ES $615,920,481</t>
  </si>
  <si>
    <t>SE HACE CORRECCION ARITMETICA POR QUE EL COMITÉ NO CONOCE LOS DECIMALES DE LA PROPUESTA, EL VALOR PARA LA EVALUACION ES $621,577,956</t>
  </si>
  <si>
    <t xml:space="preserve">
LA LIBRETA MILITAR PRESENTADA NO CUMPLE LAS CONDICIONES DEL PLIEGO. DEBE SER DE PRIMERA CLASE</t>
  </si>
  <si>
    <t>027</t>
  </si>
  <si>
    <t>ok</t>
  </si>
  <si>
    <t>INVERSIONES BETA</t>
  </si>
  <si>
    <t>POR TRATARSE DE DOCUMENTOS CORRESPONDIENTES A FACTORES PONDERABLES (APOYO  LA INDUSTRIA NACIONAL Y INCENTIVO POR TRABAJADORES CON DISCAPACIDAD), LA SUBSANACION DE ESTOS NO SE TIENE EN CUENTA, Y POR ENDE NOSE LE OTORGA EL PUNTAJE</t>
  </si>
  <si>
    <t>JENNIFER CONSTANZA MAYORGA NARANJO</t>
  </si>
  <si>
    <t>SEGURIDAD ÉXITO</t>
  </si>
  <si>
    <t>SE TIENE EN CUENTA EL TIEMPO DESDE EL 1 DE ENERO DE 2015 YA QUE DESDE ESE PERIODO SE PRESENTAN LAS PLANILLAS DE PAGO.</t>
  </si>
  <si>
    <t>RECHAZADA POR PARTE FINANCIERA</t>
  </si>
  <si>
    <t>TENIENDO EN CUENTA LA OBSERVACION ALLEGADA POR EL PROPONENTE MEGA SEGURIDAD, SE EVIDENCIA  QUE EL PROPONENTE NO ANEXA EL DOCUMENTO QUE ACREDITA LA  CAPACITACION EN BRIGADAS DE EMERGENCIA, POR ESO SE INHABILITA LA PROPUESTA YA QUE ESTE DOCUEMNTO DEBE PRESENTADO</t>
  </si>
  <si>
    <t>TENIENDO EN CUENTA LA OBSERVACION REALIZADA POR EL PROPONENTE AZIMUT, SE EVIDENCIA QUE EL PROPONENTE NO ALLEGA  LA TARJETA ROFESIONAL Y TAMPOCO LA CREDENCIAL DE SUPERVISOR COMO LO SOLICITAL EL PLIEGO DE CONDICIONES, POR ENDE SE INHABILITA LA PROPUESTA YA QUE ESTOS DOCUMENTOS DEBEN PRESENTADOS.</t>
  </si>
  <si>
    <t>CON LOS DOCUMENTOS SUBSANADOS SE EVIDENCIA UNA INCONSISTENCIA EN LAS FECHAS ESTEBLECIDAS EN EL CONTRATO Y LA CERTIFICACION, POR ESO NO SE TIENE EN CUENTA LA HOJA DE VIDA Y SE RECHAZA LA PROPUESTA</t>
  </si>
  <si>
    <t>REVISANDO LOS DOCUMENTOS CON LOS QUE SUBSANO, HAY UNA INCONSISTENCIA EN LA FECHA DE INICIO DELCONTRATO EN COMPARACION DE LA FECHA REGISTRADA EN LA CERTIFICACION, POR ENDE Y APLICANDO LA CAUSAL DE RECHAZO NUMERO 13 DEL PLIEGO DE CONDICIONES, LA PROPUESTA ES RECHAZADA</t>
  </si>
  <si>
    <t>PROPONENTES</t>
  </si>
  <si>
    <t xml:space="preserve">1. AGENCIA NACIONAL DE SEGURIDAD PRIVADA ANSE LTDA </t>
  </si>
  <si>
    <t xml:space="preserve">2. VIGILANCIA Y SEGURIDAD PRIVADA DINAPOWER LTDA
</t>
  </si>
  <si>
    <t>3. VIPCOL LIMITADA VIGILANCIA PRIVADA DE COLOMBIA</t>
  </si>
  <si>
    <t>4. COMPAÑÍA DE SEGURIDAD Y VIGILANCIA PRIVADA AZIMUT CARIBABARE LTDA</t>
  </si>
  <si>
    <t xml:space="preserve">8. COMPAÑIA DE VIGILANCIA COVISUR DE COLOMBIA LTDA </t>
  </si>
  <si>
    <t>9. UT ENGATIVA JP 2020</t>
  </si>
  <si>
    <t xml:space="preserve">10. UNIÓN TEMPORAL S.A. 2020 </t>
  </si>
  <si>
    <t>12. MEGASEGURIDAD LA PROVEEDORA  LTDA</t>
  </si>
  <si>
    <t>13. SEGURIDAD NUEVA ERA LTDA.</t>
  </si>
  <si>
    <t xml:space="preserve">14.  UNION TEMPORAL TELEGRAN SEGURIDAD
</t>
  </si>
  <si>
    <t xml:space="preserve">15. SERVICIO DE VIGILANCIA TECNICO LTDA - SERVIGTEC LTDA. 
</t>
  </si>
  <si>
    <t>16. UNION TEMPORAL SEGURIDAD SE 2020 - REPRESENTANTE LEGAL ROOSEVELT CALCETO OSPINA</t>
  </si>
  <si>
    <t xml:space="preserve">17. CUSTODIAR LIMITADA 
</t>
  </si>
  <si>
    <t>18. UNION TEMPORAL CP ALIANZA - REPRESENTANTE LEGAL EDUARDO JAVIER CANTILLO BARRAZA</t>
  </si>
  <si>
    <t xml:space="preserve">19. SEGURIDAD PENTA LTDA 
</t>
  </si>
  <si>
    <t>20. UNION TEMPORAL ENGATIVÁ SAGAL 2020
 Representante Legal: JAVIER AUGUSTO BARON</t>
  </si>
  <si>
    <t>21. SEGURIDAD Y VIGILANCIA ÉXITO DE COLOMBIA LTDA.</t>
  </si>
  <si>
    <t xml:space="preserve">22. UNIÓN TEMPORAL ZM 2021
 Representante Legal: JOHN HENRY NEIRA BEJARANO </t>
  </si>
  <si>
    <t>CRITERIO</t>
  </si>
  <si>
    <t xml:space="preserve"> Representante legal LUIS ARTURO JIMENEZ CELY 
 NIT 830.071.567-9</t>
  </si>
  <si>
    <t xml:space="preserve"> Representante legal GERMAN DARIO ARGUMEDO PEREZ
 NIT 804.011.987-8</t>
  </si>
  <si>
    <t xml:space="preserve"> Representante legal WILLIAM ALBERTO RODRIGUEZ DIAZ
 NIT 890.002.241-7</t>
  </si>
  <si>
    <t xml:space="preserve"> Representante legal MAURO CHACON TORRES
 NIT 844.001.198-6</t>
  </si>
  <si>
    <t xml:space="preserve"> Representante legal JAIRO ANTONIO ASCANIO LOPEZ
 NIT 900.497.761-4</t>
  </si>
  <si>
    <t xml:space="preserve"> Representante legal JULIANA MARCELA LUNA CHAVES 
 NIT 804.000.353-1</t>
  </si>
  <si>
    <t xml:space="preserve">TECNOLOGIAS INTEGRALES DE SEGURDIDAD DE COLOMBIA LTDA NIT: 860.063.683-1         REPRESENTANTE LEGAL RUBEN DARIO JUNCO </t>
  </si>
  <si>
    <t xml:space="preserve">COMPAÑIA DE VIGILANCIA VIGILISTA LTDA NIT: 800.035.936-1 REPRESENTANTEAL LEGAL ALFREDO REYES SANCHEZ  </t>
  </si>
  <si>
    <t xml:space="preserve"> Representante legal CAROL ANDREA GRANADA GOMEZ 
 NIT 891.502.104-5</t>
  </si>
  <si>
    <t xml:space="preserve">COMPAÑIA DE VIGILANCIA PPH LTDA.                   NIT: 830.100.582-5 REPRESENTANTE LEGAL LILIANA MORA BERMUDEZ </t>
  </si>
  <si>
    <t xml:space="preserve">SEGURIDAD JANO LTDA NIT: 830.100.582-5 REPRESENTANTE LEGAL LUIS FERNANDO SERRANO TASCON </t>
  </si>
  <si>
    <t xml:space="preserve">ADPORT LTDA NIT: 830.087.993-3           REPRESENTANTE LEGAL JORGE ERNESTO VENEGAS </t>
  </si>
  <si>
    <t xml:space="preserve">SEGURIDAD Y VIGILANCIA SERVICONCEL LTDA NIT: 830.049.411-7 REPRESENTANTE LEGAL GUILLERMO MAYORGA VALENZUELA </t>
  </si>
  <si>
    <t xml:space="preserve"> Representante legal CAMILO ALBERTO RODRIGUEZ MATTA
 NIT 800.023.646-9</t>
  </si>
  <si>
    <t>Representante legal CARLOS ARTURO VELANDIA DIAZ. NIT 860.072.115-7</t>
  </si>
  <si>
    <t>Representante legal NUBIA CONSUELO CASTRO SUESCA. NIT 830.070.625-3</t>
  </si>
  <si>
    <t xml:space="preserve">TELEVIGILANCIA LTDA PROTECCION Y SEGURIDAD- Representante Legal MARÍA MONICA GONZALEZ RUIZ - NIT 800.237.731-6
</t>
  </si>
  <si>
    <t>GRANADINA DE VIGILANCIA LTDA. Representante Legal ABEL ARIAS CEDEÑO - NIT 860.513.971-9</t>
  </si>
  <si>
    <t>Representante legal JUAN MANUEL SILVA RUIZ . NIT 860.060.112-3</t>
  </si>
  <si>
    <t>SEGURIDAD ESTELAR LTDA.   Rrepresentante legal JOSE IVAN GALINDO ROMERO . NIT 822.005.145-4</t>
  </si>
  <si>
    <t>SEGURIDAD Y VIGILANCIA INDUSTRIAL
COMERCIAL Y BANCARIA - SEVIN LTDA
        Rrepresentante legal  ROOSEVELT CALCETO OSPINA. NIT  860.500.743-1</t>
  </si>
  <si>
    <t xml:space="preserve">Representante Legal HERNEY GALLEGO GALLEGO - NIT 800.103.851-6
</t>
  </si>
  <si>
    <t>VIGILANCIA Y SEGURIDAD ELECTRONICA CAXAR LTDA   Representante legal EDUARDO JAVIER CANTILLO BARRAZA . NIT 900.325.980-3</t>
  </si>
  <si>
    <t>EMPRESA DE SEGURIDAD Y VIGILANCIA PRIVADA - PUMA LTDA.
        Representante legal  IVÁN CAMILO ORDÓÑEZ JIMENEZ
. NIT   813.002.358-1</t>
  </si>
  <si>
    <t>Representante legal MARGARITA ROSA URIBE SANTOS . NIT 830.009.853-8</t>
  </si>
  <si>
    <t>MAGAL VIGILANCIA Y SEGURIDAD PRIVADA LTDA  Representante legal ERIKA JOHANNA RODRIGUEZ UMBACIA . NIT 822.003.247-8</t>
  </si>
  <si>
    <t>SEGURIDAD SAN CARLOS LTDA.
        Rrepresentante legal  JAVIER AUGUSTO BARÓN. NIT 900.309.976-6</t>
  </si>
  <si>
    <t xml:space="preserve">Representante legal MARTHA BEATRIZ NARANJO ESTUPIÑAN . NIT 800.067.868-6 </t>
  </si>
  <si>
    <t>ZONA DE SEGURIDAD LTDA.  Rrepresentante legal JOHN HENRY NEIRA BEJARANO. NIT  900.306.514-3</t>
  </si>
  <si>
    <t xml:space="preserve">SEGURIDAD MONTEVIDEO LTDA.
        Rrepresentante legal  FABIO AMADO AYALA . NIT 900.707.925-8  </t>
  </si>
  <si>
    <t>SI</t>
  </si>
  <si>
    <t>NO</t>
  </si>
  <si>
    <t>Carta de presentación de la propuesta debidamente diligenciada de conformidad con especificaciones descritas en el documento complementario</t>
  </si>
  <si>
    <t>X</t>
  </si>
  <si>
    <t>Cumple</t>
  </si>
  <si>
    <t>Anexe Fotocopia de la cédula de ciudadanía del representante legal de la persona jurídica, según corresponda.</t>
  </si>
  <si>
    <t>Anexe Certificado de Existencia y Representación Legal – Registro Mercantil (CUANDO APLIQUE)</t>
  </si>
  <si>
    <t>Acta de autorización para presentar propuesta y suscribir el contrato.</t>
  </si>
  <si>
    <t>N/A</t>
  </si>
  <si>
    <t>Anexe Personas Extranjeras (Cuando aplique)</t>
  </si>
  <si>
    <t>Documento de conformación del Consorcio o Unión Temporal, cuando aplique.</t>
  </si>
  <si>
    <t>Garantía de Seriedad de la propuesta</t>
  </si>
  <si>
    <t>SUBSANO</t>
  </si>
  <si>
    <t>Constancia de cumplimiento de pago al sistema integral de seguridad social y riesgos laborales.</t>
  </si>
  <si>
    <t>NO SUBSANO</t>
  </si>
  <si>
    <t>x</t>
  </si>
  <si>
    <t>Registro Único Tributario RUT</t>
  </si>
  <si>
    <t>Certificado de inscripción y clasificación en el Registro Único de Proponentes – RUP</t>
  </si>
  <si>
    <t>Certificado de no responsabilidad fiscal</t>
  </si>
  <si>
    <t>Cumple (Verificados por la Entidad para persona jurìdica)</t>
  </si>
  <si>
    <t>Certificado de antecedentes disciplinarios y judiciales</t>
  </si>
  <si>
    <t>Fotocopia de la libreta militar</t>
  </si>
  <si>
    <t>Fotocopia de la cédula de ciudadanía o Cédula de Extranjería del o los Representantes Legales del Proponente.</t>
  </si>
  <si>
    <t>Declaración de no estar incurso en la listas nacionales o internacionales de lavado de activos</t>
  </si>
  <si>
    <t>Certificación de las medidas correctivas en cumplimento al art. 183 de la Ley 1801 de 2016</t>
  </si>
  <si>
    <t>Certificado sobre multas y sanciones.</t>
  </si>
  <si>
    <t>Cumplimiento de las disposiciones contenidas en el decreto 1072 de 2015 para empresas con máximo diez (10) trabajadores o más de diez (10) trabajadores:</t>
  </si>
  <si>
    <t>RESULTADO EVALUACIÓN</t>
  </si>
  <si>
    <t>HABILITADO</t>
  </si>
  <si>
    <t>RECHAZADO</t>
  </si>
  <si>
    <t>HABILIADO</t>
  </si>
  <si>
    <t>Abogado apoyo FDLE</t>
  </si>
  <si>
    <t>Alcaldía Local de Engativá</t>
  </si>
  <si>
    <t>(ORIGINAL FIRMADO)</t>
  </si>
  <si>
    <t>MANUEL RICARDO MONTENEGRO ZAMORA</t>
  </si>
  <si>
    <t>Abogado oficina de contratacion</t>
  </si>
  <si>
    <t>INFORME DE EVALUACION PRELIMINAR</t>
  </si>
  <si>
    <t>EVALUACION JURIDICA</t>
  </si>
  <si>
    <t>EVALUACION TECNICA</t>
  </si>
  <si>
    <t xml:space="preserve">EVALUACION CAPACIDAD FINANCIERA Y ORGANIZACIONAL </t>
  </si>
  <si>
    <t xml:space="preserve">CUMPLE  </t>
  </si>
  <si>
    <t xml:space="preserve"> CUMPLE</t>
  </si>
  <si>
    <t xml:space="preserve"> RECHAZADA</t>
  </si>
  <si>
    <t xml:space="preserve">16. UNION TEMPORAL SEGURIDAD SE 2020 </t>
  </si>
  <si>
    <t xml:space="preserve">18. UNION TEMPORAL CP ALIANZA </t>
  </si>
  <si>
    <t>20. UNION TEMPORAL ENGATIVÁ SAGAL 2020</t>
  </si>
  <si>
    <t xml:space="preserve">22. UNIÓN TEMPORAL ZM 2021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</si>
</sst>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3" formatCode="_-* #,##0.00_-;\-* #,##0.00_-;_-* &quot;-&quot;??_-;_-@_-"/>
    <numFmt numFmtId="164" formatCode="&quot;$&quot;#,##0;\-&quot;$&quot;#,##0"/>
    <numFmt numFmtId="165" formatCode="_-&quot;$&quot;* #,##0_-;\-&quot;$&quot;* #,##0_-;_-&quot;$&quot;* &quot;-&quot;_-;_-@_-"/>
    <numFmt numFmtId="166" formatCode="_-* #,##0.00_-;\-* #,##0.00_-;_-* &quot;-&quot;_-;_-@_-"/>
    <numFmt numFmtId="167" formatCode="#,##0.00_ ;\-#,##0.00\ "/>
    <numFmt numFmtId="168" formatCode="_-* #,##0_-;\-* #,##0_-;_-* &quot;-&quot;??_-;_-@_-"/>
    <numFmt numFmtId="169" formatCode="#,##0_ ;\-#,##0\ "/>
    <numFmt numFmtId="170" formatCode="d/mm/yyyy;@"/>
    <numFmt numFmtId="171" formatCode="_-* #,##0.0_-;\-* #,##0.0_-;_-* &quot;-&quot;??_-;_-@_-"/>
    <numFmt numFmtId="172" formatCode="0.0000000"/>
  </numFmts>
  <fonts count="40" x14ac:knownFonts="1">
    <font>
      <sz val="11"/>
      <color theme="1"/>
      <name val="Calibri"/>
      <family val="2"/>
      <scheme val="minor"/>
    </font>
    <font>
      <b/>
      <sz val="11"/>
      <name val="Calibri"/>
      <family val="2"/>
      <scheme val="minor"/>
    </font>
    <font>
      <sz val="11"/>
      <color theme="1"/>
      <name val="Arial"/>
      <family val="2"/>
    </font>
    <font>
      <sz val="11"/>
      <name val="Arial"/>
      <family val="2"/>
    </font>
    <font>
      <sz val="11"/>
      <color theme="1"/>
      <name val="Calibri"/>
      <family val="2"/>
      <scheme val="minor"/>
    </font>
    <font>
      <b/>
      <sz val="11"/>
      <name val="Arial"/>
      <family val="2"/>
    </font>
    <font>
      <b/>
      <sz val="12"/>
      <name val="Calibri"/>
      <family val="2"/>
      <scheme val="minor"/>
    </font>
    <font>
      <sz val="12"/>
      <name val="Calibri"/>
      <family val="2"/>
      <scheme val="minor"/>
    </font>
    <font>
      <sz val="8"/>
      <color theme="1"/>
      <name val="Arial"/>
      <family val="2"/>
    </font>
    <font>
      <b/>
      <sz val="16"/>
      <name val="Arial"/>
      <family val="2"/>
    </font>
    <font>
      <b/>
      <sz val="11"/>
      <color theme="1"/>
      <name val="Calibri"/>
      <family val="2"/>
      <scheme val="minor"/>
    </font>
    <font>
      <b/>
      <sz val="20"/>
      <name val="Arial"/>
      <family val="2"/>
    </font>
    <font>
      <b/>
      <sz val="30"/>
      <name val="Arial"/>
      <family val="2"/>
    </font>
    <font>
      <b/>
      <sz val="24"/>
      <name val="Arial"/>
      <family val="2"/>
    </font>
    <font>
      <b/>
      <sz val="72"/>
      <name val="Arial"/>
      <family val="2"/>
    </font>
    <font>
      <b/>
      <sz val="14"/>
      <name val="Arial"/>
      <family val="2"/>
    </font>
    <font>
      <sz val="14"/>
      <name val="Arial"/>
      <family val="2"/>
    </font>
    <font>
      <sz val="10"/>
      <color theme="1"/>
      <name val="Calibri"/>
      <family val="2"/>
      <scheme val="minor"/>
    </font>
    <font>
      <sz val="11"/>
      <name val="Calibri"/>
      <family val="2"/>
      <scheme val="minor"/>
    </font>
    <font>
      <b/>
      <sz val="18"/>
      <color theme="1"/>
      <name val="Calibri"/>
      <family val="2"/>
      <scheme val="minor"/>
    </font>
    <font>
      <b/>
      <sz val="48"/>
      <name val="Arial"/>
      <family val="2"/>
    </font>
    <font>
      <b/>
      <sz val="14"/>
      <color theme="1"/>
      <name val="Calibri"/>
      <family val="2"/>
      <scheme val="minor"/>
    </font>
    <font>
      <b/>
      <sz val="22"/>
      <color theme="1"/>
      <name val="Calibri"/>
      <family val="2"/>
      <scheme val="minor"/>
    </font>
    <font>
      <b/>
      <sz val="26"/>
      <color theme="1"/>
      <name val="Calibri"/>
      <family val="2"/>
      <scheme val="minor"/>
    </font>
    <font>
      <b/>
      <sz val="9"/>
      <color theme="1"/>
      <name val="Arial"/>
      <family val="2"/>
    </font>
    <font>
      <b/>
      <sz val="10"/>
      <name val="Arial"/>
      <family val="2"/>
    </font>
    <font>
      <b/>
      <sz val="10"/>
      <color theme="1"/>
      <name val="Arial"/>
      <family val="2"/>
    </font>
    <font>
      <b/>
      <sz val="8"/>
      <color rgb="FF000000"/>
      <name val="Arial"/>
      <family val="2"/>
    </font>
    <font>
      <sz val="12"/>
      <color rgb="FF000000"/>
      <name val="Calibri"/>
      <family val="2"/>
      <charset val="1"/>
    </font>
    <font>
      <sz val="8"/>
      <color rgb="FF000000"/>
      <name val="Arial"/>
      <family val="2"/>
    </font>
    <font>
      <sz val="7"/>
      <color rgb="FF000000"/>
      <name val="Arial"/>
      <family val="2"/>
    </font>
    <font>
      <sz val="8"/>
      <name val="Arial"/>
      <family val="2"/>
    </font>
    <font>
      <sz val="10"/>
      <color theme="1"/>
      <name val="Arial"/>
      <family val="2"/>
    </font>
    <font>
      <sz val="12"/>
      <color theme="1"/>
      <name val="Century Gothic"/>
      <family val="2"/>
    </font>
    <font>
      <sz val="10"/>
      <color rgb="FF000000"/>
      <name val="Arial"/>
      <family val="2"/>
    </font>
    <font>
      <b/>
      <sz val="12"/>
      <name val="Arial"/>
      <family val="2"/>
    </font>
    <font>
      <b/>
      <sz val="13"/>
      <color theme="1"/>
      <name val="Arial"/>
      <family val="2"/>
    </font>
    <font>
      <b/>
      <sz val="13"/>
      <name val="Arial"/>
      <family val="2"/>
    </font>
    <font>
      <sz val="13"/>
      <name val="Arial"/>
      <family val="2"/>
    </font>
    <font>
      <sz val="13"/>
      <color theme="1"/>
      <name val="Arial"/>
      <family val="2"/>
    </font>
  </fonts>
  <fills count="17">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rgb="FFFFFFFF"/>
        <bgColor rgb="FF000000"/>
      </patternFill>
    </fill>
    <fill>
      <patternFill patternType="solid">
        <fgColor rgb="FF92D050"/>
        <bgColor indexed="64"/>
      </patternFill>
    </fill>
    <fill>
      <patternFill patternType="solid">
        <fgColor theme="5" tint="-0.249977111117893"/>
        <bgColor indexed="64"/>
      </patternFill>
    </fill>
    <fill>
      <patternFill patternType="solid">
        <fgColor theme="2"/>
        <bgColor rgb="FFBFBFBF"/>
      </patternFill>
    </fill>
    <fill>
      <patternFill patternType="solid">
        <fgColor theme="2"/>
        <bgColor indexed="64"/>
      </patternFill>
    </fill>
    <fill>
      <patternFill patternType="solid">
        <fgColor theme="2" tint="-9.9978637043366805E-2"/>
        <bgColor rgb="FFBFBFBF"/>
      </patternFill>
    </fill>
    <fill>
      <patternFill patternType="solid">
        <fgColor theme="0"/>
        <bgColor rgb="FFBFBFBF"/>
      </patternFill>
    </fill>
    <fill>
      <patternFill patternType="solid">
        <fgColor theme="2"/>
        <bgColor rgb="FFCCCCFF"/>
      </patternFill>
    </fill>
    <fill>
      <patternFill patternType="solid">
        <fgColor theme="0"/>
        <bgColor rgb="FFCCCCFF"/>
      </patternFill>
    </fill>
    <fill>
      <patternFill patternType="solid">
        <fgColor theme="0"/>
        <bgColor rgb="FFFFFFCC"/>
      </patternFill>
    </fill>
    <fill>
      <patternFill patternType="solid">
        <fgColor rgb="FFFFFF00"/>
        <bgColor rgb="FFFFFF00"/>
      </patternFill>
    </fill>
    <fill>
      <patternFill patternType="solid">
        <fgColor theme="0" tint="-0.14999847407452621"/>
        <bgColor indexed="64"/>
      </patternFill>
    </fill>
  </fills>
  <borders count="9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auto="1"/>
      </left>
      <right style="medium">
        <color auto="1"/>
      </right>
      <top style="medium">
        <color auto="1"/>
      </top>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top style="medium">
        <color auto="1"/>
      </top>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9">
    <xf numFmtId="0" fontId="0" fillId="0" borderId="0"/>
    <xf numFmtId="41"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cellStyleXfs>
  <cellXfs count="724">
    <xf numFmtId="0" fontId="0" fillId="0" borderId="0" xfId="0"/>
    <xf numFmtId="0" fontId="1" fillId="0" borderId="0" xfId="0" applyFont="1" applyFill="1" applyBorder="1" applyAlignment="1">
      <alignment vertical="center"/>
    </xf>
    <xf numFmtId="0" fontId="1" fillId="0" borderId="0" xfId="0" applyFont="1" applyFill="1" applyBorder="1"/>
    <xf numFmtId="0" fontId="5" fillId="0" borderId="0" xfId="0" applyFont="1" applyFill="1" applyBorder="1" applyAlignment="1">
      <alignment horizontal="center" vertical="center" wrapText="1"/>
    </xf>
    <xf numFmtId="0" fontId="3" fillId="0" borderId="0" xfId="0" applyFont="1" applyAlignment="1">
      <alignment horizontal="center" vertical="center"/>
    </xf>
    <xf numFmtId="0" fontId="3" fillId="0" borderId="0" xfId="0" applyFont="1" applyFill="1" applyBorder="1" applyAlignment="1">
      <alignment vertical="center" wrapText="1"/>
    </xf>
    <xf numFmtId="0" fontId="1" fillId="0" borderId="0" xfId="0" applyFont="1" applyAlignment="1">
      <alignment horizontal="center" vertical="center"/>
    </xf>
    <xf numFmtId="0" fontId="3" fillId="0" borderId="0" xfId="0" applyFont="1" applyFill="1" applyBorder="1" applyAlignment="1">
      <alignment vertical="center"/>
    </xf>
    <xf numFmtId="9" fontId="3" fillId="0" borderId="0" xfId="2" applyFont="1" applyAlignment="1">
      <alignment vertical="center"/>
    </xf>
    <xf numFmtId="0" fontId="3" fillId="0" borderId="0" xfId="0" applyFont="1" applyAlignment="1">
      <alignment vertical="center"/>
    </xf>
    <xf numFmtId="0" fontId="5" fillId="0" borderId="0" xfId="0" applyFont="1" applyFill="1" applyBorder="1" applyAlignment="1">
      <alignment horizontal="center" vertical="center"/>
    </xf>
    <xf numFmtId="9" fontId="3" fillId="0" borderId="0" xfId="2" applyFont="1" applyFill="1" applyBorder="1" applyAlignment="1">
      <alignment horizontal="center" vertical="center"/>
    </xf>
    <xf numFmtId="9" fontId="3" fillId="0" borderId="0" xfId="2" applyFont="1" applyFill="1" applyBorder="1" applyAlignment="1">
      <alignment horizontal="center" vertical="center" wrapText="1"/>
    </xf>
    <xf numFmtId="9" fontId="3" fillId="0" borderId="0" xfId="2" applyFont="1" applyBorder="1" applyAlignment="1">
      <alignment vertical="center"/>
    </xf>
    <xf numFmtId="0" fontId="3" fillId="0" borderId="0" xfId="0" applyFont="1" applyBorder="1" applyAlignment="1">
      <alignment vertical="center"/>
    </xf>
    <xf numFmtId="9" fontId="5" fillId="0" borderId="0" xfId="2" applyFont="1" applyBorder="1" applyAlignment="1">
      <alignment horizontal="center" vertical="center" wrapText="1"/>
    </xf>
    <xf numFmtId="9" fontId="5" fillId="0" borderId="5" xfId="2" applyFont="1" applyBorder="1" applyAlignment="1">
      <alignment horizontal="center" vertical="center" wrapText="1"/>
    </xf>
    <xf numFmtId="0" fontId="3" fillId="0" borderId="5" xfId="0" applyFont="1" applyFill="1" applyBorder="1" applyAlignment="1">
      <alignment vertical="center" wrapText="1"/>
    </xf>
    <xf numFmtId="0" fontId="3" fillId="0" borderId="0" xfId="0" applyNumberFormat="1" applyFont="1" applyAlignment="1">
      <alignment horizontal="center" vertical="center"/>
    </xf>
    <xf numFmtId="0" fontId="3" fillId="0" borderId="0" xfId="3" applyNumberFormat="1" applyFont="1" applyAlignment="1">
      <alignment horizontal="center" vertical="center"/>
    </xf>
    <xf numFmtId="0" fontId="3" fillId="0" borderId="0" xfId="0" applyNumberFormat="1" applyFont="1" applyBorder="1" applyAlignment="1">
      <alignment horizontal="center" vertical="center"/>
    </xf>
    <xf numFmtId="0" fontId="5" fillId="0" borderId="8" xfId="0" applyFont="1" applyFill="1" applyBorder="1" applyAlignment="1">
      <alignment horizontal="center" vertical="center" wrapText="1"/>
    </xf>
    <xf numFmtId="2" fontId="3" fillId="0" borderId="0" xfId="0" applyNumberFormat="1" applyFont="1" applyBorder="1" applyAlignment="1">
      <alignment horizontal="center" vertical="center"/>
    </xf>
    <xf numFmtId="0" fontId="7" fillId="0" borderId="0" xfId="0" applyFont="1" applyBorder="1" applyAlignment="1">
      <alignment horizontal="justify" vertical="center" wrapText="1"/>
    </xf>
    <xf numFmtId="0" fontId="1" fillId="0" borderId="0" xfId="0" applyFont="1" applyBorder="1" applyAlignment="1">
      <alignment horizontal="center" vertical="center"/>
    </xf>
    <xf numFmtId="0" fontId="1" fillId="0" borderId="26" xfId="0" applyFont="1" applyFill="1" applyBorder="1" applyAlignment="1">
      <alignment horizontal="center" vertical="center"/>
    </xf>
    <xf numFmtId="9" fontId="5" fillId="0" borderId="26" xfId="2" applyFont="1" applyFill="1" applyBorder="1" applyAlignment="1">
      <alignment horizontal="center" vertical="center"/>
    </xf>
    <xf numFmtId="168" fontId="5" fillId="0" borderId="1" xfId="0" applyNumberFormat="1" applyFont="1" applyBorder="1" applyAlignment="1">
      <alignment vertical="center"/>
    </xf>
    <xf numFmtId="0" fontId="3" fillId="0" borderId="32" xfId="0" applyFont="1" applyFill="1" applyBorder="1" applyAlignment="1">
      <alignment vertical="center" wrapText="1"/>
    </xf>
    <xf numFmtId="0" fontId="3" fillId="0" borderId="32" xfId="0" applyNumberFormat="1" applyFont="1" applyBorder="1" applyAlignment="1">
      <alignment horizontal="center" vertical="center"/>
    </xf>
    <xf numFmtId="168" fontId="3" fillId="0" borderId="29" xfId="3" applyNumberFormat="1" applyFont="1" applyFill="1" applyBorder="1" applyAlignment="1">
      <alignment vertical="center"/>
    </xf>
    <xf numFmtId="168" fontId="3" fillId="0" borderId="33" xfId="3" applyNumberFormat="1" applyFont="1" applyFill="1" applyBorder="1" applyAlignment="1">
      <alignment vertical="center"/>
    </xf>
    <xf numFmtId="0" fontId="5" fillId="0" borderId="32" xfId="0" applyFont="1" applyFill="1" applyBorder="1" applyAlignment="1">
      <alignment horizontal="center" vertical="center"/>
    </xf>
    <xf numFmtId="0" fontId="3" fillId="0" borderId="32" xfId="0" applyFont="1" applyFill="1" applyBorder="1" applyAlignment="1">
      <alignment vertical="center"/>
    </xf>
    <xf numFmtId="0" fontId="3" fillId="0" borderId="8" xfId="0" applyFont="1" applyFill="1" applyBorder="1" applyAlignment="1">
      <alignment vertical="center" wrapText="1"/>
    </xf>
    <xf numFmtId="0" fontId="12" fillId="0" borderId="0" xfId="0" applyFont="1" applyFill="1" applyBorder="1" applyAlignment="1">
      <alignment horizontal="centerContinuous" vertical="center"/>
    </xf>
    <xf numFmtId="0" fontId="13" fillId="0" borderId="0" xfId="0" applyFont="1" applyFill="1" applyBorder="1" applyAlignment="1">
      <alignment horizontal="centerContinuous" vertical="center"/>
    </xf>
    <xf numFmtId="9" fontId="2" fillId="0" borderId="0" xfId="0" applyNumberFormat="1" applyFont="1" applyFill="1" applyBorder="1" applyAlignment="1">
      <alignment horizontal="center" vertical="center" wrapText="1"/>
    </xf>
    <xf numFmtId="164" fontId="3" fillId="0" borderId="0" xfId="4" applyNumberFormat="1" applyFont="1" applyFill="1" applyBorder="1" applyAlignment="1">
      <alignment horizontal="center" vertical="center"/>
    </xf>
    <xf numFmtId="169" fontId="3" fillId="0" borderId="0" xfId="3" applyNumberFormat="1" applyFont="1" applyFill="1" applyBorder="1" applyAlignment="1">
      <alignment horizontal="center" vertical="center"/>
    </xf>
    <xf numFmtId="169" fontId="3" fillId="0" borderId="0" xfId="0" applyNumberFormat="1" applyFont="1" applyAlignment="1">
      <alignment vertical="center"/>
    </xf>
    <xf numFmtId="169" fontId="1" fillId="0" borderId="0" xfId="0" applyNumberFormat="1" applyFont="1" applyFill="1" applyBorder="1"/>
    <xf numFmtId="0" fontId="1" fillId="0" borderId="37" xfId="0" applyNumberFormat="1" applyFont="1" applyBorder="1" applyAlignment="1">
      <alignment horizontal="center" vertical="center" wrapText="1"/>
    </xf>
    <xf numFmtId="0" fontId="6" fillId="0" borderId="1" xfId="0" applyFont="1" applyBorder="1" applyAlignment="1">
      <alignment horizontal="center" vertical="center"/>
    </xf>
    <xf numFmtId="0" fontId="1" fillId="0" borderId="32" xfId="0" applyFont="1" applyFill="1" applyBorder="1" applyAlignment="1">
      <alignment horizontal="center" vertical="center"/>
    </xf>
    <xf numFmtId="9" fontId="5" fillId="0" borderId="32" xfId="2" applyFont="1" applyFill="1" applyBorder="1" applyAlignment="1">
      <alignment horizontal="center" vertical="center"/>
    </xf>
    <xf numFmtId="0" fontId="1" fillId="0" borderId="32" xfId="0" applyFont="1" applyBorder="1" applyAlignment="1">
      <alignment horizontal="center" vertical="center"/>
    </xf>
    <xf numFmtId="0" fontId="5" fillId="0" borderId="32" xfId="0" applyNumberFormat="1" applyFont="1" applyBorder="1" applyAlignment="1">
      <alignment horizontal="centerContinuous" vertical="center"/>
    </xf>
    <xf numFmtId="0" fontId="1" fillId="0" borderId="32" xfId="0" applyNumberFormat="1" applyFont="1" applyBorder="1" applyAlignment="1">
      <alignment horizontal="centerContinuous" vertical="center" wrapText="1"/>
    </xf>
    <xf numFmtId="168" fontId="1" fillId="0" borderId="32" xfId="3" applyNumberFormat="1" applyFont="1" applyBorder="1" applyAlignment="1">
      <alignment horizontal="center" vertical="center" wrapText="1"/>
    </xf>
    <xf numFmtId="166" fontId="1" fillId="0" borderId="32" xfId="1" applyNumberFormat="1" applyFont="1" applyBorder="1" applyAlignment="1">
      <alignment horizontal="center" vertical="center" wrapText="1"/>
    </xf>
    <xf numFmtId="167" fontId="1" fillId="0" borderId="32" xfId="1" applyNumberFormat="1" applyFont="1" applyBorder="1" applyAlignment="1">
      <alignment horizontal="centerContinuous" vertical="center" wrapText="1"/>
    </xf>
    <xf numFmtId="0" fontId="5" fillId="0" borderId="38" xfId="0" applyFont="1" applyFill="1" applyBorder="1" applyAlignment="1">
      <alignment horizontal="center" vertical="center" wrapText="1"/>
    </xf>
    <xf numFmtId="9" fontId="3" fillId="0" borderId="39" xfId="2" applyFont="1" applyFill="1" applyBorder="1" applyAlignment="1">
      <alignment horizontal="center" vertical="center" wrapText="1"/>
    </xf>
    <xf numFmtId="0" fontId="3" fillId="0" borderId="23" xfId="0" applyFont="1" applyFill="1" applyBorder="1" applyAlignment="1">
      <alignment vertical="center" wrapText="1"/>
    </xf>
    <xf numFmtId="170" fontId="3" fillId="3" borderId="41" xfId="0" applyNumberFormat="1" applyFont="1" applyFill="1" applyBorder="1" applyAlignment="1">
      <alignment horizontal="center" vertical="center"/>
    </xf>
    <xf numFmtId="170" fontId="3" fillId="0" borderId="41" xfId="0" applyNumberFormat="1" applyFont="1" applyFill="1" applyBorder="1" applyAlignment="1">
      <alignment horizontal="center" vertical="center"/>
    </xf>
    <xf numFmtId="0" fontId="3" fillId="3" borderId="40" xfId="0" applyFont="1" applyFill="1" applyBorder="1" applyAlignment="1">
      <alignment horizontal="center" vertical="center"/>
    </xf>
    <xf numFmtId="168" fontId="3" fillId="0" borderId="40" xfId="3" applyNumberFormat="1" applyFont="1" applyFill="1" applyBorder="1" applyAlignment="1">
      <alignment vertical="center"/>
    </xf>
    <xf numFmtId="170" fontId="3" fillId="3" borderId="30" xfId="0" applyNumberFormat="1" applyFont="1" applyFill="1" applyBorder="1" applyAlignment="1">
      <alignment horizontal="center" vertical="center"/>
    </xf>
    <xf numFmtId="170" fontId="3" fillId="0" borderId="30" xfId="0" applyNumberFormat="1" applyFont="1" applyFill="1" applyBorder="1" applyAlignment="1">
      <alignment horizontal="center" vertical="center"/>
    </xf>
    <xf numFmtId="0" fontId="3" fillId="3" borderId="29" xfId="0" applyFont="1" applyFill="1" applyBorder="1" applyAlignment="1">
      <alignment horizontal="center" vertical="center" wrapText="1"/>
    </xf>
    <xf numFmtId="0" fontId="3" fillId="3" borderId="29" xfId="0" applyFont="1" applyFill="1" applyBorder="1" applyAlignment="1">
      <alignment horizontal="center" vertical="center"/>
    </xf>
    <xf numFmtId="170" fontId="3" fillId="3" borderId="34" xfId="0" applyNumberFormat="1" applyFont="1" applyFill="1" applyBorder="1" applyAlignment="1">
      <alignment horizontal="center" vertical="center"/>
    </xf>
    <xf numFmtId="170" fontId="3" fillId="0" borderId="34" xfId="0" applyNumberFormat="1" applyFont="1" applyFill="1" applyBorder="1" applyAlignment="1">
      <alignment horizontal="center" vertical="center"/>
    </xf>
    <xf numFmtId="0" fontId="3" fillId="3" borderId="33" xfId="0" applyFont="1" applyFill="1" applyBorder="1" applyAlignment="1">
      <alignment horizontal="center" vertical="center"/>
    </xf>
    <xf numFmtId="9" fontId="3" fillId="0" borderId="1" xfId="2" applyFont="1" applyFill="1" applyBorder="1" applyAlignment="1">
      <alignment horizontal="center" vertical="center" wrapText="1"/>
    </xf>
    <xf numFmtId="168" fontId="5" fillId="0" borderId="32" xfId="0" applyNumberFormat="1" applyFont="1" applyBorder="1" applyAlignment="1">
      <alignment horizontal="center" vertical="center"/>
    </xf>
    <xf numFmtId="0" fontId="3" fillId="0" borderId="0" xfId="0" applyFont="1" applyBorder="1" applyAlignment="1">
      <alignment horizontal="center" vertical="center" wrapText="1"/>
    </xf>
    <xf numFmtId="168" fontId="5" fillId="0" borderId="0" xfId="0" applyNumberFormat="1" applyFont="1" applyBorder="1" applyAlignment="1">
      <alignment vertical="center"/>
    </xf>
    <xf numFmtId="168" fontId="5" fillId="0" borderId="0" xfId="0" applyNumberFormat="1" applyFont="1" applyBorder="1" applyAlignment="1">
      <alignment horizontal="center" vertical="center"/>
    </xf>
    <xf numFmtId="0" fontId="3" fillId="2" borderId="35" xfId="0" applyFont="1" applyFill="1" applyBorder="1" applyAlignment="1">
      <alignment horizontal="center" vertical="center"/>
    </xf>
    <xf numFmtId="0" fontId="3" fillId="2" borderId="35" xfId="0" applyFont="1" applyFill="1" applyBorder="1" applyAlignment="1">
      <alignment vertical="center"/>
    </xf>
    <xf numFmtId="168" fontId="3" fillId="2" borderId="35" xfId="3" applyNumberFormat="1" applyFont="1" applyFill="1" applyBorder="1" applyAlignment="1">
      <alignment horizontal="center" vertical="center"/>
    </xf>
    <xf numFmtId="0" fontId="3" fillId="0" borderId="0" xfId="0" applyFont="1" applyFill="1" applyBorder="1" applyAlignment="1">
      <alignment horizontal="center" vertical="center"/>
    </xf>
    <xf numFmtId="171" fontId="3" fillId="0" borderId="40" xfId="3" applyNumberFormat="1" applyFont="1" applyFill="1" applyBorder="1" applyAlignment="1">
      <alignment vertical="center"/>
    </xf>
    <xf numFmtId="171" fontId="3" fillId="0" borderId="29" xfId="3" applyNumberFormat="1" applyFont="1" applyFill="1" applyBorder="1" applyAlignment="1">
      <alignment vertical="center"/>
    </xf>
    <xf numFmtId="171" fontId="3" fillId="0" borderId="33" xfId="3" applyNumberFormat="1" applyFont="1" applyFill="1" applyBorder="1" applyAlignment="1">
      <alignment vertical="center"/>
    </xf>
    <xf numFmtId="43" fontId="3" fillId="0" borderId="40" xfId="3" applyNumberFormat="1" applyFont="1" applyFill="1" applyBorder="1" applyAlignment="1">
      <alignment vertical="center"/>
    </xf>
    <xf numFmtId="43" fontId="3" fillId="0" borderId="29" xfId="3" applyNumberFormat="1" applyFont="1" applyFill="1" applyBorder="1" applyAlignment="1">
      <alignment vertical="center"/>
    </xf>
    <xf numFmtId="0" fontId="14" fillId="0" borderId="0" xfId="0" applyFont="1" applyFill="1" applyBorder="1" applyAlignment="1">
      <alignment horizontal="center" vertical="center"/>
    </xf>
    <xf numFmtId="0" fontId="0" fillId="0" borderId="0" xfId="0" applyFill="1" applyBorder="1"/>
    <xf numFmtId="0" fontId="0" fillId="0" borderId="5" xfId="0" applyBorder="1" applyAlignment="1">
      <alignment horizontal="center" vertical="center"/>
    </xf>
    <xf numFmtId="0" fontId="0" fillId="0" borderId="0" xfId="0" applyAlignment="1">
      <alignment horizontal="center" vertical="center"/>
    </xf>
    <xf numFmtId="0" fontId="17" fillId="0" borderId="0" xfId="0" applyFont="1" applyFill="1" applyBorder="1" applyAlignment="1">
      <alignment horizontal="center" vertical="center" wrapText="1"/>
    </xf>
    <xf numFmtId="0" fontId="0" fillId="0" borderId="0" xfId="0" applyFill="1" applyBorder="1" applyAlignment="1">
      <alignment horizontal="center" vertical="center"/>
    </xf>
    <xf numFmtId="0" fontId="19" fillId="0" borderId="32" xfId="0" applyFont="1" applyBorder="1" applyAlignment="1">
      <alignment horizontal="center" vertical="center"/>
    </xf>
    <xf numFmtId="0" fontId="20" fillId="0" borderId="0" xfId="0" applyFont="1" applyFill="1"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vertical="center"/>
    </xf>
    <xf numFmtId="0" fontId="0" fillId="0" borderId="0" xfId="0" applyAlignment="1">
      <alignment vertical="center"/>
    </xf>
    <xf numFmtId="0" fontId="0" fillId="0" borderId="0" xfId="0" applyAlignment="1">
      <alignment vertical="center" wrapText="1"/>
    </xf>
    <xf numFmtId="0" fontId="21" fillId="0" borderId="9" xfId="0" applyFont="1" applyBorder="1" applyAlignment="1">
      <alignment horizontal="centerContinuous" vertical="center"/>
    </xf>
    <xf numFmtId="0" fontId="10" fillId="0" borderId="10" xfId="0" applyFont="1" applyBorder="1" applyAlignment="1">
      <alignment horizontal="centerContinuous" vertical="center" wrapText="1"/>
    </xf>
    <xf numFmtId="0" fontId="10" fillId="0" borderId="2" xfId="0" applyFont="1" applyBorder="1" applyAlignment="1">
      <alignment horizontal="centerContinuous" vertical="center" wrapText="1"/>
    </xf>
    <xf numFmtId="0" fontId="0" fillId="0" borderId="10" xfId="0" applyBorder="1" applyAlignment="1">
      <alignment horizontal="centerContinuous" vertical="center"/>
    </xf>
    <xf numFmtId="0" fontId="10" fillId="0" borderId="0" xfId="0" applyFont="1" applyBorder="1" applyAlignment="1">
      <alignment horizontal="center" vertical="center"/>
    </xf>
    <xf numFmtId="0" fontId="0" fillId="0" borderId="0" xfId="0" applyBorder="1" applyAlignment="1">
      <alignment horizontal="centerContinuous" vertical="center"/>
    </xf>
    <xf numFmtId="0" fontId="10" fillId="0" borderId="9" xfId="0" applyFont="1" applyBorder="1" applyAlignment="1">
      <alignment horizontal="center" vertical="center" wrapText="1"/>
    </xf>
    <xf numFmtId="0" fontId="10" fillId="0" borderId="48" xfId="0" applyFont="1" applyBorder="1" applyAlignment="1">
      <alignment horizontal="center" vertical="center" wrapText="1"/>
    </xf>
    <xf numFmtId="0" fontId="10" fillId="0" borderId="48" xfId="0" applyFont="1" applyBorder="1" applyAlignment="1">
      <alignment horizontal="centerContinuous" vertical="center" wrapText="1"/>
    </xf>
    <xf numFmtId="0" fontId="10" fillId="0" borderId="2"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 xfId="0" applyFont="1"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48" xfId="0" applyBorder="1" applyAlignment="1">
      <alignment horizontal="center" vertical="center" wrapText="1"/>
    </xf>
    <xf numFmtId="0" fontId="10" fillId="0" borderId="0" xfId="0" applyFont="1" applyBorder="1" applyAlignment="1">
      <alignment horizontal="center" vertical="center" wrapText="1"/>
    </xf>
    <xf numFmtId="0" fontId="0" fillId="0" borderId="13" xfId="0" applyBorder="1" applyAlignment="1">
      <alignment horizontal="center" vertical="center" wrapText="1"/>
    </xf>
    <xf numFmtId="0" fontId="0" fillId="0" borderId="0" xfId="0" applyBorder="1" applyAlignment="1">
      <alignment horizontal="center" vertical="center" wrapText="1"/>
    </xf>
    <xf numFmtId="0" fontId="0" fillId="0" borderId="24" xfId="0" applyBorder="1" applyAlignment="1">
      <alignment horizontal="center" vertical="center"/>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48" xfId="0" applyBorder="1" applyAlignment="1">
      <alignment horizontal="center" vertical="center"/>
    </xf>
    <xf numFmtId="0" fontId="0" fillId="0" borderId="26" xfId="0" applyBorder="1" applyAlignment="1">
      <alignment horizontal="center" vertical="center" wrapText="1"/>
    </xf>
    <xf numFmtId="0" fontId="0" fillId="0" borderId="2" xfId="0" applyBorder="1" applyAlignment="1">
      <alignment horizontal="center" vertical="center"/>
    </xf>
    <xf numFmtId="0" fontId="0" fillId="0" borderId="10" xfId="0" applyBorder="1" applyAlignment="1">
      <alignment horizontal="center" vertical="center"/>
    </xf>
    <xf numFmtId="0" fontId="0" fillId="0" borderId="45" xfId="0" applyBorder="1" applyAlignment="1">
      <alignment horizontal="center" vertical="center"/>
    </xf>
    <xf numFmtId="0" fontId="0" fillId="0" borderId="56" xfId="0" applyBorder="1" applyAlignment="1">
      <alignment horizontal="center" vertical="center" wrapText="1"/>
    </xf>
    <xf numFmtId="0" fontId="0" fillId="0" borderId="23" xfId="0" applyBorder="1" applyAlignment="1">
      <alignment horizontal="center" vertical="center"/>
    </xf>
    <xf numFmtId="0" fontId="0" fillId="0" borderId="5" xfId="0" applyBorder="1" applyAlignment="1">
      <alignment vertical="center"/>
    </xf>
    <xf numFmtId="0" fontId="0" fillId="0" borderId="13" xfId="0" applyBorder="1" applyAlignment="1">
      <alignment vertical="center"/>
    </xf>
    <xf numFmtId="0" fontId="0" fillId="0" borderId="26" xfId="0" applyBorder="1" applyAlignment="1">
      <alignment vertical="center" wrapText="1"/>
    </xf>
    <xf numFmtId="14" fontId="0" fillId="0" borderId="26" xfId="0" applyNumberFormat="1" applyBorder="1" applyAlignment="1">
      <alignment horizontal="center" vertical="center"/>
    </xf>
    <xf numFmtId="0" fontId="0" fillId="2" borderId="26" xfId="0" applyFill="1" applyBorder="1" applyAlignment="1">
      <alignment horizontal="center" vertical="center"/>
    </xf>
    <xf numFmtId="0" fontId="0" fillId="0" borderId="13" xfId="0" applyBorder="1" applyAlignment="1">
      <alignment horizontal="justify" vertical="center" wrapText="1"/>
    </xf>
    <xf numFmtId="0" fontId="0" fillId="0" borderId="13" xfId="0" applyFill="1" applyBorder="1" applyAlignment="1">
      <alignment horizontal="center" vertical="center"/>
    </xf>
    <xf numFmtId="0" fontId="0" fillId="0" borderId="13" xfId="0" applyBorder="1" applyAlignment="1">
      <alignment horizontal="center" vertical="center"/>
    </xf>
    <xf numFmtId="14" fontId="0" fillId="0" borderId="54" xfId="0" applyNumberFormat="1" applyBorder="1" applyAlignment="1">
      <alignment horizontal="center" vertical="center"/>
    </xf>
    <xf numFmtId="14" fontId="0" fillId="0" borderId="13" xfId="0" applyNumberFormat="1" applyBorder="1" applyAlignment="1">
      <alignment horizontal="center" vertical="center"/>
    </xf>
    <xf numFmtId="0" fontId="0" fillId="0" borderId="26" xfId="0" applyBorder="1" applyAlignment="1">
      <alignment horizontal="center" vertical="center"/>
    </xf>
    <xf numFmtId="0" fontId="0" fillId="0" borderId="32" xfId="0" applyBorder="1" applyAlignment="1">
      <alignment horizontal="center" vertical="center"/>
    </xf>
    <xf numFmtId="0" fontId="0" fillId="0" borderId="13" xfId="0" applyBorder="1" applyAlignment="1">
      <alignment vertical="center" wrapText="1"/>
    </xf>
    <xf numFmtId="14" fontId="0" fillId="0" borderId="0" xfId="0" applyNumberFormat="1" applyBorder="1" applyAlignment="1">
      <alignment horizontal="center" vertical="center"/>
    </xf>
    <xf numFmtId="0" fontId="0" fillId="2" borderId="13" xfId="0" applyFill="1" applyBorder="1" applyAlignment="1">
      <alignment horizontal="center" vertical="center"/>
    </xf>
    <xf numFmtId="0" fontId="0" fillId="0" borderId="54" xfId="0" applyBorder="1" applyAlignment="1">
      <alignment horizontal="justify" vertical="center" wrapText="1"/>
    </xf>
    <xf numFmtId="0" fontId="0" fillId="0" borderId="0" xfId="0" applyBorder="1" applyAlignment="1">
      <alignment vertical="center" wrapText="1"/>
    </xf>
    <xf numFmtId="0" fontId="0" fillId="0" borderId="16" xfId="0" applyBorder="1" applyAlignment="1">
      <alignment vertical="center"/>
    </xf>
    <xf numFmtId="0" fontId="0" fillId="0" borderId="13" xfId="0" applyBorder="1" applyAlignment="1">
      <alignment horizontal="justify" vertical="center"/>
    </xf>
    <xf numFmtId="0" fontId="0" fillId="0" borderId="7" xfId="0" applyBorder="1" applyAlignment="1">
      <alignment horizontal="center" vertical="center"/>
    </xf>
    <xf numFmtId="14" fontId="0" fillId="0" borderId="14" xfId="0" applyNumberFormat="1" applyBorder="1" applyAlignment="1">
      <alignment horizontal="center" vertical="center"/>
    </xf>
    <xf numFmtId="0" fontId="0" fillId="0" borderId="14" xfId="0" applyBorder="1" applyAlignment="1">
      <alignment vertical="center" wrapText="1"/>
    </xf>
    <xf numFmtId="0" fontId="0" fillId="0" borderId="9" xfId="0" applyBorder="1" applyAlignment="1">
      <alignment horizontal="left" vertical="center"/>
    </xf>
    <xf numFmtId="0" fontId="0" fillId="0" borderId="36" xfId="0" applyBorder="1" applyAlignment="1">
      <alignment horizontal="left" vertical="center" wrapText="1"/>
    </xf>
    <xf numFmtId="0" fontId="0" fillId="0" borderId="13" xfId="0" applyBorder="1" applyAlignment="1">
      <alignment horizontal="left" vertical="center" wrapText="1"/>
    </xf>
    <xf numFmtId="0" fontId="0" fillId="0" borderId="9" xfId="0" applyFill="1" applyBorder="1" applyAlignment="1">
      <alignment horizontal="center" vertical="center"/>
    </xf>
    <xf numFmtId="0" fontId="0" fillId="0" borderId="5" xfId="0" applyBorder="1" applyAlignment="1">
      <alignment vertical="center" wrapText="1"/>
    </xf>
    <xf numFmtId="0" fontId="0" fillId="0" borderId="7" xfId="0" applyBorder="1" applyAlignment="1">
      <alignment vertical="center"/>
    </xf>
    <xf numFmtId="0" fontId="0" fillId="0" borderId="14" xfId="0" applyBorder="1" applyAlignment="1">
      <alignment vertical="center"/>
    </xf>
    <xf numFmtId="0" fontId="22" fillId="0" borderId="0" xfId="0" applyFont="1" applyBorder="1" applyAlignment="1">
      <alignment horizontal="center" vertical="center"/>
    </xf>
    <xf numFmtId="0" fontId="0" fillId="0" borderId="55" xfId="0" applyBorder="1" applyAlignment="1">
      <alignment horizontal="center" vertical="center" wrapText="1"/>
    </xf>
    <xf numFmtId="0" fontId="0" fillId="0" borderId="26" xfId="0" applyBorder="1" applyAlignment="1">
      <alignment horizontal="center" vertical="center"/>
    </xf>
    <xf numFmtId="0" fontId="0" fillId="0" borderId="13" xfId="0" applyBorder="1" applyAlignment="1">
      <alignment horizontal="center" vertical="center"/>
    </xf>
    <xf numFmtId="0" fontId="0" fillId="0" borderId="26" xfId="0" applyBorder="1" applyAlignment="1">
      <alignment horizontal="center" vertical="center" wrapText="1"/>
    </xf>
    <xf numFmtId="0" fontId="3" fillId="3" borderId="40" xfId="0" applyFont="1" applyFill="1" applyBorder="1" applyAlignment="1">
      <alignment horizontal="center" vertical="center" wrapText="1"/>
    </xf>
    <xf numFmtId="0" fontId="10" fillId="0" borderId="4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44" xfId="0" applyFont="1" applyBorder="1" applyAlignment="1">
      <alignment horizontal="center" vertical="center" wrapText="1"/>
    </xf>
    <xf numFmtId="165" fontId="0" fillId="0" borderId="47" xfId="4" applyFont="1" applyBorder="1" applyAlignment="1">
      <alignment horizontal="center" vertical="center" wrapText="1"/>
    </xf>
    <xf numFmtId="165" fontId="0" fillId="0" borderId="0" xfId="4" applyFont="1" applyBorder="1" applyAlignment="1">
      <alignment horizontal="center" vertical="center" wrapText="1"/>
    </xf>
    <xf numFmtId="165" fontId="0" fillId="0" borderId="0" xfId="0" applyNumberFormat="1"/>
    <xf numFmtId="0" fontId="10" fillId="0" borderId="9" xfId="0" applyFont="1" applyFill="1" applyBorder="1" applyAlignment="1">
      <alignment horizontal="right" vertical="center" wrapText="1"/>
    </xf>
    <xf numFmtId="165" fontId="10" fillId="0" borderId="2" xfId="4" applyFont="1" applyBorder="1"/>
    <xf numFmtId="2" fontId="0" fillId="0" borderId="44" xfId="0" applyNumberFormat="1" applyBorder="1"/>
    <xf numFmtId="0" fontId="0" fillId="0" borderId="0" xfId="0" applyNumberFormat="1"/>
    <xf numFmtId="170" fontId="3" fillId="3" borderId="62" xfId="0" applyNumberFormat="1" applyFont="1" applyFill="1" applyBorder="1" applyAlignment="1">
      <alignment horizontal="center" vertical="center"/>
    </xf>
    <xf numFmtId="170" fontId="3" fillId="0" borderId="62" xfId="0" applyNumberFormat="1" applyFont="1" applyFill="1" applyBorder="1" applyAlignment="1">
      <alignment horizontal="center" vertical="center"/>
    </xf>
    <xf numFmtId="0" fontId="3" fillId="3" borderId="61" xfId="0" applyFont="1" applyFill="1" applyBorder="1" applyAlignment="1">
      <alignment horizontal="center" vertical="center"/>
    </xf>
    <xf numFmtId="171" fontId="3" fillId="0" borderId="61" xfId="3" applyNumberFormat="1" applyFont="1" applyFill="1" applyBorder="1" applyAlignment="1">
      <alignment vertical="center"/>
    </xf>
    <xf numFmtId="171" fontId="3" fillId="0" borderId="64" xfId="3" applyNumberFormat="1" applyFont="1" applyFill="1" applyBorder="1" applyAlignment="1">
      <alignment vertical="center"/>
    </xf>
    <xf numFmtId="170" fontId="3" fillId="3" borderId="66" xfId="0" applyNumberFormat="1" applyFont="1" applyFill="1" applyBorder="1" applyAlignment="1">
      <alignment horizontal="center" vertical="center"/>
    </xf>
    <xf numFmtId="170" fontId="3" fillId="0" borderId="66" xfId="0" applyNumberFormat="1" applyFont="1" applyFill="1" applyBorder="1" applyAlignment="1">
      <alignment horizontal="center" vertical="center"/>
    </xf>
    <xf numFmtId="171" fontId="3" fillId="0" borderId="67" xfId="3" applyNumberFormat="1" applyFont="1" applyFill="1" applyBorder="1" applyAlignment="1">
      <alignment vertical="center"/>
    </xf>
    <xf numFmtId="0" fontId="3" fillId="0" borderId="0" xfId="2" applyNumberFormat="1" applyFont="1" applyAlignment="1">
      <alignment vertical="center"/>
    </xf>
    <xf numFmtId="0" fontId="14" fillId="0" borderId="0" xfId="0" applyNumberFormat="1" applyFont="1" applyFill="1" applyBorder="1" applyAlignment="1">
      <alignment horizontal="center" vertical="center"/>
    </xf>
    <xf numFmtId="0" fontId="20" fillId="0" borderId="0" xfId="0" applyNumberFormat="1" applyFont="1" applyFill="1" applyBorder="1" applyAlignment="1">
      <alignment horizontal="center" vertical="center"/>
    </xf>
    <xf numFmtId="0" fontId="1" fillId="0" borderId="32" xfId="2" applyNumberFormat="1" applyFont="1" applyBorder="1" applyAlignment="1">
      <alignment horizontal="center" vertical="center" wrapText="1"/>
    </xf>
    <xf numFmtId="0" fontId="5" fillId="0" borderId="32" xfId="2" applyNumberFormat="1" applyFont="1" applyBorder="1" applyAlignment="1">
      <alignment vertical="center"/>
    </xf>
    <xf numFmtId="0" fontId="5" fillId="0" borderId="0" xfId="2" applyNumberFormat="1" applyFont="1" applyBorder="1" applyAlignment="1">
      <alignment vertical="center"/>
    </xf>
    <xf numFmtId="9" fontId="3" fillId="0" borderId="16" xfId="2" applyFont="1" applyFill="1" applyBorder="1" applyAlignment="1">
      <alignment horizontal="center" vertical="center" wrapText="1"/>
    </xf>
    <xf numFmtId="0" fontId="0" fillId="0" borderId="0" xfId="0" applyAlignment="1">
      <alignment horizontal="center" vertical="center"/>
    </xf>
    <xf numFmtId="0" fontId="16" fillId="0" borderId="58" xfId="2" applyNumberFormat="1" applyFont="1" applyFill="1" applyBorder="1" applyAlignment="1">
      <alignment horizontal="center" vertical="center"/>
    </xf>
    <xf numFmtId="0" fontId="16" fillId="0" borderId="44" xfId="2" applyNumberFormat="1" applyFont="1" applyFill="1" applyBorder="1" applyAlignment="1">
      <alignment horizontal="center" vertical="center"/>
    </xf>
    <xf numFmtId="0" fontId="16" fillId="0" borderId="68" xfId="2" applyNumberFormat="1" applyFont="1" applyFill="1" applyBorder="1" applyAlignment="1">
      <alignment horizontal="center" vertical="center"/>
    </xf>
    <xf numFmtId="0" fontId="16" fillId="0" borderId="69" xfId="2" applyNumberFormat="1" applyFont="1" applyFill="1" applyBorder="1" applyAlignment="1">
      <alignment horizontal="center" vertical="center"/>
    </xf>
    <xf numFmtId="0" fontId="0" fillId="0" borderId="73" xfId="0" applyBorder="1" applyAlignment="1">
      <alignment horizontal="center" vertical="center" wrapText="1"/>
    </xf>
    <xf numFmtId="9" fontId="3" fillId="0" borderId="32" xfId="2" applyFont="1" applyFill="1" applyBorder="1" applyAlignment="1">
      <alignment horizontal="center" vertical="center" wrapText="1"/>
    </xf>
    <xf numFmtId="168" fontId="5" fillId="0" borderId="32" xfId="0" applyNumberFormat="1" applyFont="1" applyBorder="1" applyAlignment="1">
      <alignment vertical="center"/>
    </xf>
    <xf numFmtId="0" fontId="0" fillId="0" borderId="0" xfId="0" applyNumberFormat="1" applyAlignment="1">
      <alignment horizontal="center"/>
    </xf>
    <xf numFmtId="0" fontId="5" fillId="0" borderId="17" xfId="0" applyFont="1" applyFill="1" applyBorder="1" applyAlignment="1">
      <alignment horizontal="center" vertical="center" wrapText="1"/>
    </xf>
    <xf numFmtId="0" fontId="9" fillId="0" borderId="23" xfId="0" applyFont="1" applyBorder="1" applyAlignment="1">
      <alignment horizontal="center" vertical="center" wrapText="1"/>
    </xf>
    <xf numFmtId="0" fontId="3" fillId="0" borderId="32" xfId="0" applyFont="1" applyBorder="1" applyAlignment="1">
      <alignment horizontal="center" vertical="center" wrapText="1"/>
    </xf>
    <xf numFmtId="0" fontId="1" fillId="0" borderId="21" xfId="0" applyFont="1" applyFill="1" applyBorder="1" applyAlignment="1">
      <alignment horizontal="center" vertical="center"/>
    </xf>
    <xf numFmtId="0" fontId="3" fillId="3" borderId="31" xfId="0" applyFont="1" applyFill="1" applyBorder="1" applyAlignment="1">
      <alignment horizontal="center" vertical="center"/>
    </xf>
    <xf numFmtId="171" fontId="3" fillId="0" borderId="31" xfId="3" applyNumberFormat="1" applyFont="1" applyFill="1" applyBorder="1" applyAlignment="1">
      <alignment vertical="center"/>
    </xf>
    <xf numFmtId="9" fontId="3" fillId="0" borderId="3" xfId="2" applyFont="1" applyFill="1" applyBorder="1" applyAlignment="1">
      <alignment horizontal="center" vertical="center" wrapText="1"/>
    </xf>
    <xf numFmtId="0" fontId="5" fillId="0" borderId="55" xfId="0" applyNumberFormat="1" applyFont="1" applyBorder="1" applyAlignment="1">
      <alignment horizontal="center" vertical="center" wrapText="1"/>
    </xf>
    <xf numFmtId="0" fontId="1" fillId="0" borderId="48" xfId="0" applyFont="1" applyBorder="1" applyAlignment="1">
      <alignment horizontal="center" vertical="center"/>
    </xf>
    <xf numFmtId="168" fontId="1" fillId="0" borderId="48" xfId="3" applyNumberFormat="1" applyFont="1" applyBorder="1" applyAlignment="1">
      <alignment horizontal="center" vertical="center" wrapText="1"/>
    </xf>
    <xf numFmtId="166" fontId="1" fillId="0" borderId="48" xfId="1" applyNumberFormat="1" applyFont="1" applyBorder="1" applyAlignment="1">
      <alignment horizontal="center" vertical="center" wrapText="1"/>
    </xf>
    <xf numFmtId="0" fontId="1" fillId="0" borderId="48" xfId="2" applyNumberFormat="1" applyFont="1" applyBorder="1" applyAlignment="1">
      <alignment horizontal="center" vertical="center" wrapText="1"/>
    </xf>
    <xf numFmtId="167" fontId="1" fillId="0" borderId="45" xfId="1" applyNumberFormat="1" applyFont="1" applyBorder="1" applyAlignment="1">
      <alignment horizontal="centerContinuous" vertical="center" wrapText="1"/>
    </xf>
    <xf numFmtId="9" fontId="3" fillId="0" borderId="46" xfId="2" applyFont="1" applyFill="1" applyBorder="1" applyAlignment="1">
      <alignment horizontal="center" vertical="center" wrapText="1"/>
    </xf>
    <xf numFmtId="170" fontId="3" fillId="3" borderId="63" xfId="0" applyNumberFormat="1" applyFont="1" applyFill="1" applyBorder="1" applyAlignment="1">
      <alignment horizontal="center" vertical="center"/>
    </xf>
    <xf numFmtId="170" fontId="3" fillId="3" borderId="50" xfId="0" applyNumberFormat="1" applyFont="1" applyFill="1" applyBorder="1" applyAlignment="1">
      <alignment horizontal="center" vertical="center"/>
    </xf>
    <xf numFmtId="170" fontId="3" fillId="3" borderId="65" xfId="0" applyNumberFormat="1" applyFont="1" applyFill="1" applyBorder="1" applyAlignment="1">
      <alignment horizontal="center" vertical="center"/>
    </xf>
    <xf numFmtId="14" fontId="0" fillId="4" borderId="38" xfId="0" applyNumberFormat="1" applyFont="1" applyFill="1" applyBorder="1" applyAlignment="1">
      <alignment horizontal="center" vertical="center"/>
    </xf>
    <xf numFmtId="14" fontId="0" fillId="4" borderId="39" xfId="0" applyNumberFormat="1" applyFont="1" applyFill="1" applyBorder="1" applyAlignment="1">
      <alignment horizontal="center" vertical="center"/>
    </xf>
    <xf numFmtId="0" fontId="2" fillId="5" borderId="39" xfId="0" applyFont="1" applyFill="1" applyBorder="1" applyAlignment="1">
      <alignment horizontal="center" vertical="center" wrapText="1"/>
    </xf>
    <xf numFmtId="14" fontId="0" fillId="4" borderId="75" xfId="0" applyNumberFormat="1" applyFont="1" applyFill="1" applyBorder="1" applyAlignment="1">
      <alignment horizontal="center" vertical="center"/>
    </xf>
    <xf numFmtId="14" fontId="0" fillId="4" borderId="35" xfId="0" applyNumberFormat="1" applyFont="1" applyFill="1" applyBorder="1" applyAlignment="1">
      <alignment horizontal="center" vertical="center"/>
    </xf>
    <xf numFmtId="0" fontId="2" fillId="5" borderId="35" xfId="0" applyFont="1" applyFill="1" applyBorder="1" applyAlignment="1">
      <alignment horizontal="center" vertical="center" wrapText="1"/>
    </xf>
    <xf numFmtId="168" fontId="5" fillId="0" borderId="3" xfId="0" applyNumberFormat="1" applyFont="1" applyBorder="1" applyAlignment="1">
      <alignment vertical="center"/>
    </xf>
    <xf numFmtId="14" fontId="0" fillId="4" borderId="21" xfId="0" applyNumberFormat="1" applyFont="1" applyFill="1" applyBorder="1" applyAlignment="1">
      <alignment horizontal="center" vertical="center"/>
    </xf>
    <xf numFmtId="14" fontId="0" fillId="4" borderId="26" xfId="0" applyNumberFormat="1" applyFont="1" applyFill="1" applyBorder="1" applyAlignment="1">
      <alignment horizontal="center" vertical="center"/>
    </xf>
    <xf numFmtId="0" fontId="3" fillId="3" borderId="26" xfId="0" applyFont="1" applyFill="1" applyBorder="1" applyAlignment="1">
      <alignment horizontal="center" vertical="center" wrapText="1"/>
    </xf>
    <xf numFmtId="0" fontId="10" fillId="0" borderId="36" xfId="0" applyFont="1" applyBorder="1" applyAlignment="1">
      <alignment horizontal="center" vertical="center" wrapText="1"/>
    </xf>
    <xf numFmtId="0" fontId="3" fillId="3" borderId="35" xfId="0" applyFont="1" applyFill="1" applyBorder="1" applyAlignment="1">
      <alignment horizontal="center" vertical="center" wrapText="1"/>
    </xf>
    <xf numFmtId="170" fontId="3" fillId="3" borderId="77" xfId="0" applyNumberFormat="1" applyFont="1" applyFill="1" applyBorder="1" applyAlignment="1">
      <alignment horizontal="center" vertical="center"/>
    </xf>
    <xf numFmtId="0" fontId="3" fillId="3" borderId="61" xfId="0" applyFont="1" applyFill="1" applyBorder="1" applyAlignment="1">
      <alignment horizontal="center" vertical="center" wrapText="1"/>
    </xf>
    <xf numFmtId="0" fontId="3" fillId="0" borderId="22" xfId="0" applyFont="1" applyFill="1" applyBorder="1" applyAlignment="1">
      <alignment vertical="center" wrapText="1"/>
    </xf>
    <xf numFmtId="0" fontId="10" fillId="0" borderId="13" xfId="0" applyFont="1" applyFill="1" applyBorder="1" applyAlignment="1">
      <alignment horizontal="center" vertical="center" wrapText="1"/>
    </xf>
    <xf numFmtId="0" fontId="3" fillId="0" borderId="20" xfId="0" applyFont="1" applyFill="1" applyBorder="1" applyAlignment="1">
      <alignment vertical="center" wrapText="1"/>
    </xf>
    <xf numFmtId="0" fontId="9" fillId="0" borderId="3" xfId="0" applyFont="1" applyBorder="1" applyAlignment="1">
      <alignment vertical="center" wrapText="1"/>
    </xf>
    <xf numFmtId="0" fontId="0" fillId="0" borderId="35"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1" fillId="0" borderId="21" xfId="0" applyFont="1" applyFill="1" applyBorder="1" applyAlignment="1">
      <alignment horizontal="center" vertical="center"/>
    </xf>
    <xf numFmtId="0" fontId="3" fillId="0" borderId="0" xfId="0" applyFont="1" applyFill="1" applyAlignment="1">
      <alignment vertical="center"/>
    </xf>
    <xf numFmtId="9" fontId="3" fillId="0" borderId="0" xfId="2" applyFont="1" applyFill="1" applyAlignment="1">
      <alignment vertical="center"/>
    </xf>
    <xf numFmtId="0" fontId="3" fillId="0" borderId="24" xfId="0" applyFont="1" applyFill="1" applyBorder="1" applyAlignment="1">
      <alignment vertical="center"/>
    </xf>
    <xf numFmtId="9" fontId="3" fillId="0" borderId="32" xfId="2" applyFont="1" applyFill="1" applyBorder="1" applyAlignment="1">
      <alignment vertical="center"/>
    </xf>
    <xf numFmtId="0" fontId="3" fillId="0" borderId="25" xfId="0" applyFont="1" applyFill="1" applyBorder="1" applyAlignment="1">
      <alignment vertical="center"/>
    </xf>
    <xf numFmtId="0" fontId="3" fillId="0" borderId="5" xfId="0" applyFont="1" applyFill="1" applyBorder="1" applyAlignment="1">
      <alignment vertical="center"/>
    </xf>
    <xf numFmtId="0" fontId="11" fillId="0" borderId="0" xfId="0" applyFont="1" applyFill="1" applyBorder="1" applyAlignment="1">
      <alignment horizontal="centerContinuous" vertical="center"/>
    </xf>
    <xf numFmtId="9" fontId="11" fillId="0" borderId="0" xfId="2" applyFont="1" applyFill="1" applyBorder="1" applyAlignment="1">
      <alignment horizontal="centerContinuous" vertical="center"/>
    </xf>
    <xf numFmtId="0" fontId="3" fillId="0" borderId="6" xfId="0" applyFont="1" applyFill="1" applyBorder="1" applyAlignment="1">
      <alignment vertical="center"/>
    </xf>
    <xf numFmtId="9" fontId="3" fillId="0" borderId="0" xfId="2" applyFont="1" applyFill="1" applyBorder="1" applyAlignment="1">
      <alignment vertical="center"/>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xf>
    <xf numFmtId="0" fontId="3" fillId="0" borderId="7" xfId="0" applyFont="1" applyFill="1" applyBorder="1" applyAlignment="1">
      <alignment vertical="center"/>
    </xf>
    <xf numFmtId="9" fontId="3" fillId="0" borderId="8" xfId="2" applyFont="1" applyFill="1" applyBorder="1" applyAlignment="1">
      <alignment vertical="center"/>
    </xf>
    <xf numFmtId="0" fontId="3" fillId="0" borderId="4" xfId="0" applyFont="1" applyFill="1" applyBorder="1" applyAlignment="1">
      <alignment vertical="center"/>
    </xf>
    <xf numFmtId="9" fontId="5" fillId="0" borderId="51" xfId="2" applyFont="1" applyFill="1" applyBorder="1" applyAlignment="1">
      <alignment horizontal="center" vertical="center" wrapText="1"/>
    </xf>
    <xf numFmtId="0" fontId="5" fillId="0" borderId="68" xfId="2" applyNumberFormat="1" applyFont="1" applyFill="1" applyBorder="1" applyAlignment="1">
      <alignment horizontal="center" vertical="center" wrapText="1"/>
    </xf>
    <xf numFmtId="0" fontId="0" fillId="0" borderId="58" xfId="0" applyFill="1" applyBorder="1" applyAlignment="1">
      <alignment horizontal="center" vertical="center"/>
    </xf>
    <xf numFmtId="0" fontId="0" fillId="0" borderId="44" xfId="0" applyFill="1" applyBorder="1" applyAlignment="1">
      <alignment horizontal="center" vertical="center"/>
    </xf>
    <xf numFmtId="0" fontId="0" fillId="0" borderId="68" xfId="0" applyFill="1" applyBorder="1" applyAlignment="1">
      <alignment horizontal="center" vertical="center"/>
    </xf>
    <xf numFmtId="0" fontId="3" fillId="0" borderId="0" xfId="0" applyNumberFormat="1" applyFont="1" applyFill="1" applyAlignment="1">
      <alignment horizontal="center" vertical="center"/>
    </xf>
    <xf numFmtId="0" fontId="0" fillId="0" borderId="0" xfId="0" applyFill="1"/>
    <xf numFmtId="0" fontId="19" fillId="0" borderId="0" xfId="0" applyFont="1" applyFill="1" applyBorder="1" applyAlignment="1">
      <alignment horizontal="center" vertical="center"/>
    </xf>
    <xf numFmtId="0" fontId="0" fillId="0" borderId="35" xfId="0" applyFill="1" applyBorder="1" applyAlignment="1">
      <alignment horizontal="center" vertical="center" wrapText="1"/>
    </xf>
    <xf numFmtId="0" fontId="0" fillId="0" borderId="74" xfId="0" applyFill="1" applyBorder="1" applyAlignment="1">
      <alignment horizontal="center" vertical="center"/>
    </xf>
    <xf numFmtId="0" fontId="18" fillId="0" borderId="0" xfId="0" applyFont="1" applyFill="1" applyBorder="1" applyAlignment="1">
      <alignment horizontal="center" vertical="center"/>
    </xf>
    <xf numFmtId="0" fontId="0" fillId="0" borderId="0" xfId="0" applyFill="1" applyBorder="1" applyAlignment="1">
      <alignment horizontal="center" vertical="center" wrapText="1"/>
    </xf>
    <xf numFmtId="9" fontId="3" fillId="0" borderId="0" xfId="2" applyFont="1" applyFill="1" applyAlignment="1">
      <alignment horizontal="center" vertical="center" wrapText="1"/>
    </xf>
    <xf numFmtId="0" fontId="3" fillId="0" borderId="0" xfId="0" applyFont="1" applyFill="1" applyAlignment="1">
      <alignment horizontal="center" vertical="center"/>
    </xf>
    <xf numFmtId="41" fontId="3" fillId="0" borderId="0" xfId="3" applyNumberFormat="1" applyFont="1" applyFill="1" applyAlignment="1">
      <alignment vertical="center"/>
    </xf>
    <xf numFmtId="168" fontId="3" fillId="0" borderId="0" xfId="3" applyNumberFormat="1" applyFont="1" applyFill="1" applyAlignment="1">
      <alignment vertical="center"/>
    </xf>
    <xf numFmtId="9" fontId="3" fillId="0" borderId="0" xfId="2" applyFont="1" applyFill="1" applyAlignment="1">
      <alignment horizontal="center" vertical="center"/>
    </xf>
    <xf numFmtId="0" fontId="8" fillId="0" borderId="0" xfId="0" applyFont="1" applyFill="1" applyBorder="1" applyAlignment="1">
      <alignment horizontal="center" vertical="center" wrapText="1"/>
    </xf>
    <xf numFmtId="169" fontId="3" fillId="0" borderId="0" xfId="0" applyNumberFormat="1" applyFont="1" applyFill="1" applyAlignment="1">
      <alignment vertical="center"/>
    </xf>
    <xf numFmtId="14" fontId="16" fillId="0" borderId="1" xfId="0" applyNumberFormat="1" applyFont="1" applyFill="1" applyBorder="1" applyAlignment="1">
      <alignment horizontal="center" vertical="center"/>
    </xf>
    <xf numFmtId="2" fontId="3" fillId="0" borderId="0" xfId="0" applyNumberFormat="1" applyFont="1" applyFill="1" applyBorder="1" applyAlignment="1">
      <alignment horizontal="center" vertical="center"/>
    </xf>
    <xf numFmtId="9" fontId="5" fillId="0" borderId="27" xfId="2" applyFont="1" applyFill="1" applyBorder="1" applyAlignment="1">
      <alignment horizontal="center" vertical="center" wrapText="1"/>
    </xf>
    <xf numFmtId="9" fontId="5" fillId="0" borderId="5" xfId="2" applyFont="1" applyFill="1" applyBorder="1" applyAlignment="1">
      <alignment horizontal="center" vertical="center" wrapText="1"/>
    </xf>
    <xf numFmtId="49" fontId="1" fillId="0" borderId="21" xfId="0" applyNumberFormat="1" applyFont="1" applyFill="1" applyBorder="1" applyAlignment="1">
      <alignment horizontal="center" vertical="center" wrapText="1"/>
    </xf>
    <xf numFmtId="49" fontId="1" fillId="0" borderId="21" xfId="0" applyNumberFormat="1" applyFont="1" applyFill="1" applyBorder="1" applyAlignment="1">
      <alignment horizontal="center" vertical="center"/>
    </xf>
    <xf numFmtId="0" fontId="1" fillId="0" borderId="27" xfId="0" applyFont="1" applyFill="1" applyBorder="1" applyAlignment="1">
      <alignment horizontal="center" vertical="center"/>
    </xf>
    <xf numFmtId="0" fontId="5" fillId="0" borderId="37" xfId="0" applyNumberFormat="1" applyFont="1" applyFill="1" applyBorder="1" applyAlignment="1">
      <alignment horizontal="center" vertical="center" wrapText="1"/>
    </xf>
    <xf numFmtId="0" fontId="1" fillId="0" borderId="37" xfId="0" applyNumberFormat="1" applyFont="1" applyFill="1" applyBorder="1" applyAlignment="1">
      <alignment horizontal="center" vertical="center" wrapText="1"/>
    </xf>
    <xf numFmtId="0" fontId="1" fillId="0" borderId="28" xfId="0" applyNumberFormat="1" applyFont="1" applyFill="1" applyBorder="1" applyAlignment="1">
      <alignment horizontal="center" vertical="center" wrapText="1"/>
    </xf>
    <xf numFmtId="41" fontId="1" fillId="0" borderId="26" xfId="3" applyNumberFormat="1" applyFont="1" applyFill="1" applyBorder="1" applyAlignment="1">
      <alignment horizontal="center" vertical="center" wrapText="1"/>
    </xf>
    <xf numFmtId="168" fontId="1" fillId="0" borderId="26" xfId="3" applyNumberFormat="1" applyFont="1" applyFill="1" applyBorder="1" applyAlignment="1">
      <alignment horizontal="center" vertical="center" wrapText="1"/>
    </xf>
    <xf numFmtId="9" fontId="1" fillId="0" borderId="26" xfId="2" applyFont="1" applyFill="1" applyBorder="1" applyAlignment="1">
      <alignment horizontal="center" vertical="center" wrapText="1"/>
    </xf>
    <xf numFmtId="166" fontId="1" fillId="0" borderId="26" xfId="1" applyNumberFormat="1" applyFont="1" applyFill="1" applyBorder="1" applyAlignment="1">
      <alignment horizontal="center" vertical="center" wrapText="1"/>
    </xf>
    <xf numFmtId="0" fontId="1" fillId="0" borderId="26" xfId="0" applyFont="1" applyFill="1" applyBorder="1" applyAlignment="1">
      <alignment horizontal="center" vertical="center" wrapText="1"/>
    </xf>
    <xf numFmtId="167" fontId="1" fillId="0" borderId="22" xfId="1" applyNumberFormat="1" applyFont="1" applyFill="1" applyBorder="1" applyAlignment="1">
      <alignment horizontal="centerContinuous" vertical="center" wrapText="1"/>
    </xf>
    <xf numFmtId="0" fontId="7" fillId="0" borderId="0" xfId="0" applyFont="1" applyFill="1" applyBorder="1" applyAlignment="1">
      <alignment horizontal="justify"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9" fontId="5" fillId="0" borderId="32" xfId="2" applyFont="1" applyFill="1" applyBorder="1" applyAlignment="1">
      <alignment horizontal="center" vertical="center" wrapText="1"/>
    </xf>
    <xf numFmtId="9" fontId="5" fillId="0" borderId="0" xfId="2" applyFont="1" applyFill="1" applyBorder="1" applyAlignment="1">
      <alignment horizontal="center" vertical="center" wrapText="1"/>
    </xf>
    <xf numFmtId="49" fontId="1" fillId="0" borderId="32" xfId="0" applyNumberFormat="1" applyFont="1" applyFill="1" applyBorder="1" applyAlignment="1">
      <alignment horizontal="center" vertical="center" wrapText="1"/>
    </xf>
    <xf numFmtId="49" fontId="1" fillId="0" borderId="32" xfId="0" applyNumberFormat="1" applyFont="1" applyFill="1" applyBorder="1" applyAlignment="1">
      <alignment horizontal="center" vertical="center"/>
    </xf>
    <xf numFmtId="0" fontId="5" fillId="0" borderId="32" xfId="0" applyNumberFormat="1" applyFont="1" applyFill="1" applyBorder="1" applyAlignment="1">
      <alignment horizontal="centerContinuous" vertical="center"/>
    </xf>
    <xf numFmtId="0" fontId="1" fillId="0" borderId="32" xfId="0" applyNumberFormat="1" applyFont="1" applyFill="1" applyBorder="1" applyAlignment="1">
      <alignment horizontal="centerContinuous" vertical="center" wrapText="1"/>
    </xf>
    <xf numFmtId="41" fontId="1" fillId="0" borderId="32" xfId="3" applyNumberFormat="1" applyFont="1" applyFill="1" applyBorder="1" applyAlignment="1">
      <alignment horizontal="center" vertical="center" wrapText="1"/>
    </xf>
    <xf numFmtId="168" fontId="1" fillId="0" borderId="32" xfId="3" applyNumberFormat="1" applyFont="1" applyFill="1" applyBorder="1" applyAlignment="1">
      <alignment horizontal="center" vertical="center" wrapText="1"/>
    </xf>
    <xf numFmtId="9" fontId="1" fillId="0" borderId="32" xfId="2" applyFont="1" applyFill="1" applyBorder="1" applyAlignment="1">
      <alignment horizontal="center" vertical="center" wrapText="1"/>
    </xf>
    <xf numFmtId="166" fontId="1" fillId="0" borderId="32" xfId="1" applyNumberFormat="1" applyFont="1" applyFill="1" applyBorder="1" applyAlignment="1">
      <alignment horizontal="center" vertical="center" wrapText="1"/>
    </xf>
    <xf numFmtId="0" fontId="1" fillId="0" borderId="32" xfId="0" applyFont="1" applyFill="1" applyBorder="1" applyAlignment="1">
      <alignment horizontal="center" vertical="center" wrapText="1"/>
    </xf>
    <xf numFmtId="167" fontId="1" fillId="0" borderId="32" xfId="1" applyNumberFormat="1" applyFont="1" applyFill="1" applyBorder="1" applyAlignment="1">
      <alignment horizontal="centerContinuous" vertical="center" wrapText="1"/>
    </xf>
    <xf numFmtId="0" fontId="3" fillId="0" borderId="40" xfId="0" quotePrefix="1" applyFont="1" applyFill="1" applyBorder="1" applyAlignment="1">
      <alignment horizontal="center" vertical="center"/>
    </xf>
    <xf numFmtId="0" fontId="3" fillId="0" borderId="40" xfId="0" applyFont="1" applyFill="1" applyBorder="1" applyAlignment="1">
      <alignment horizontal="center" vertical="center"/>
    </xf>
    <xf numFmtId="0" fontId="3" fillId="0" borderId="40" xfId="0" applyFont="1" applyFill="1" applyBorder="1" applyAlignment="1">
      <alignment horizontal="center" vertical="center" wrapText="1"/>
    </xf>
    <xf numFmtId="41" fontId="3" fillId="0" borderId="40" xfId="3" applyNumberFormat="1" applyFont="1" applyFill="1" applyBorder="1" applyAlignment="1">
      <alignment vertical="center"/>
    </xf>
    <xf numFmtId="9" fontId="3" fillId="0" borderId="40" xfId="2" applyFont="1" applyFill="1" applyBorder="1" applyAlignment="1">
      <alignment horizontal="center" vertical="center"/>
    </xf>
    <xf numFmtId="1" fontId="3" fillId="0" borderId="40" xfId="0" applyNumberFormat="1" applyFont="1" applyFill="1" applyBorder="1" applyAlignment="1">
      <alignment horizontal="center" vertical="center"/>
    </xf>
    <xf numFmtId="0" fontId="3" fillId="0" borderId="29" xfId="0" quotePrefix="1" applyFont="1" applyFill="1" applyBorder="1" applyAlignment="1">
      <alignment horizontal="center" vertical="center"/>
    </xf>
    <xf numFmtId="0" fontId="3" fillId="0" borderId="29" xfId="0" applyFont="1" applyFill="1" applyBorder="1" applyAlignment="1">
      <alignment horizontal="center" vertical="center"/>
    </xf>
    <xf numFmtId="0" fontId="3" fillId="0" borderId="35" xfId="0" applyFont="1" applyFill="1" applyBorder="1" applyAlignment="1">
      <alignment horizontal="center" vertical="center"/>
    </xf>
    <xf numFmtId="0" fontId="3" fillId="0" borderId="29" xfId="0" applyFont="1" applyFill="1" applyBorder="1" applyAlignment="1">
      <alignment horizontal="center" vertical="center" wrapText="1"/>
    </xf>
    <xf numFmtId="41" fontId="3" fillId="0" borderId="29" xfId="3" applyNumberFormat="1" applyFont="1" applyFill="1" applyBorder="1" applyAlignment="1">
      <alignment vertical="center"/>
    </xf>
    <xf numFmtId="9" fontId="3" fillId="0" borderId="29" xfId="2" applyFont="1" applyFill="1" applyBorder="1" applyAlignment="1">
      <alignment horizontal="center" vertical="center"/>
    </xf>
    <xf numFmtId="1" fontId="3" fillId="0" borderId="29" xfId="0" applyNumberFormat="1" applyFont="1" applyFill="1" applyBorder="1" applyAlignment="1">
      <alignment horizontal="center" vertical="center"/>
    </xf>
    <xf numFmtId="0" fontId="3" fillId="0" borderId="33" xfId="0" applyFont="1" applyFill="1" applyBorder="1" applyAlignment="1">
      <alignment horizontal="center" vertical="center"/>
    </xf>
    <xf numFmtId="41" fontId="3" fillId="0" borderId="33" xfId="3" applyNumberFormat="1" applyFont="1" applyFill="1" applyBorder="1" applyAlignment="1">
      <alignment vertical="center"/>
    </xf>
    <xf numFmtId="9" fontId="3" fillId="0" borderId="33" xfId="2" applyFont="1" applyFill="1" applyBorder="1" applyAlignment="1">
      <alignment horizontal="center" vertical="center"/>
    </xf>
    <xf numFmtId="1" fontId="3" fillId="0" borderId="33" xfId="0" applyNumberFormat="1" applyFont="1" applyFill="1" applyBorder="1" applyAlignment="1">
      <alignment horizontal="center" vertical="center"/>
    </xf>
    <xf numFmtId="0" fontId="3" fillId="0" borderId="32" xfId="0" applyFont="1" applyFill="1" applyBorder="1" applyAlignment="1">
      <alignment horizontal="center" vertical="center" wrapText="1"/>
    </xf>
    <xf numFmtId="0" fontId="3" fillId="0" borderId="32" xfId="0" applyFont="1" applyFill="1" applyBorder="1" applyAlignment="1">
      <alignment horizontal="center" vertical="center"/>
    </xf>
    <xf numFmtId="0" fontId="3" fillId="0" borderId="32" xfId="0" applyNumberFormat="1" applyFont="1" applyFill="1" applyBorder="1" applyAlignment="1">
      <alignment horizontal="center" vertical="center"/>
    </xf>
    <xf numFmtId="41" fontId="3" fillId="0" borderId="32" xfId="3" applyNumberFormat="1" applyFont="1" applyFill="1" applyBorder="1" applyAlignment="1">
      <alignment vertical="center"/>
    </xf>
    <xf numFmtId="168" fontId="3" fillId="0" borderId="32" xfId="3" applyNumberFormat="1" applyFont="1" applyFill="1" applyBorder="1" applyAlignment="1">
      <alignment vertical="center"/>
    </xf>
    <xf numFmtId="10" fontId="3" fillId="0" borderId="32" xfId="2" applyNumberFormat="1" applyFont="1" applyFill="1" applyBorder="1" applyAlignment="1">
      <alignment horizontal="center" vertical="center"/>
    </xf>
    <xf numFmtId="168" fontId="5" fillId="0" borderId="1" xfId="0" applyNumberFormat="1" applyFont="1" applyFill="1" applyBorder="1" applyAlignment="1">
      <alignment vertical="center"/>
    </xf>
    <xf numFmtId="9" fontId="5" fillId="0" borderId="32" xfId="2" applyFont="1" applyFill="1" applyBorder="1" applyAlignment="1">
      <alignment vertical="center"/>
    </xf>
    <xf numFmtId="1" fontId="3" fillId="0" borderId="32" xfId="0" applyNumberFormat="1" applyFont="1" applyFill="1" applyBorder="1" applyAlignment="1">
      <alignment horizontal="center" vertical="center"/>
    </xf>
    <xf numFmtId="168" fontId="5" fillId="0" borderId="32"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NumberFormat="1" applyFont="1" applyFill="1" applyBorder="1" applyAlignment="1">
      <alignment horizontal="center" vertical="center"/>
    </xf>
    <xf numFmtId="41" fontId="3" fillId="0" borderId="0" xfId="3" applyNumberFormat="1" applyFont="1" applyFill="1" applyBorder="1" applyAlignment="1">
      <alignment vertical="center"/>
    </xf>
    <xf numFmtId="168" fontId="3" fillId="0" borderId="0" xfId="3" applyNumberFormat="1" applyFont="1" applyFill="1" applyBorder="1" applyAlignment="1">
      <alignment vertical="center"/>
    </xf>
    <xf numFmtId="10" fontId="3" fillId="0" borderId="0" xfId="2" applyNumberFormat="1" applyFont="1" applyFill="1" applyBorder="1" applyAlignment="1">
      <alignment horizontal="center" vertical="center"/>
    </xf>
    <xf numFmtId="168" fontId="5" fillId="0" borderId="0" xfId="0" applyNumberFormat="1" applyFont="1" applyFill="1" applyBorder="1" applyAlignment="1">
      <alignment vertical="center"/>
    </xf>
    <xf numFmtId="9" fontId="5" fillId="0" borderId="0" xfId="2" applyFont="1" applyFill="1" applyBorder="1" applyAlignment="1">
      <alignment vertical="center"/>
    </xf>
    <xf numFmtId="1" fontId="3" fillId="0" borderId="0" xfId="0" applyNumberFormat="1" applyFont="1" applyFill="1" applyBorder="1" applyAlignment="1">
      <alignment horizontal="center" vertical="center"/>
    </xf>
    <xf numFmtId="168" fontId="5" fillId="0" borderId="0" xfId="0" applyNumberFormat="1" applyFont="1" applyFill="1" applyBorder="1" applyAlignment="1">
      <alignment horizontal="center" vertical="center"/>
    </xf>
    <xf numFmtId="0" fontId="3" fillId="0" borderId="0" xfId="3" applyNumberFormat="1" applyFont="1" applyFill="1" applyAlignment="1">
      <alignment horizontal="center" vertical="center"/>
    </xf>
    <xf numFmtId="169" fontId="3" fillId="0" borderId="0" xfId="0" applyNumberFormat="1" applyFont="1" applyFill="1" applyBorder="1" applyAlignment="1">
      <alignment vertical="center"/>
    </xf>
    <xf numFmtId="0" fontId="3" fillId="0" borderId="59" xfId="0" quotePrefix="1" applyFont="1" applyFill="1" applyBorder="1" applyAlignment="1">
      <alignment horizontal="center" vertical="center"/>
    </xf>
    <xf numFmtId="0" fontId="3" fillId="0" borderId="59" xfId="0" applyFont="1" applyFill="1" applyBorder="1" applyAlignment="1">
      <alignment horizontal="center" vertical="center"/>
    </xf>
    <xf numFmtId="170" fontId="3" fillId="0" borderId="60" xfId="0" applyNumberFormat="1" applyFont="1" applyFill="1" applyBorder="1" applyAlignment="1">
      <alignment horizontal="center" vertical="center"/>
    </xf>
    <xf numFmtId="41" fontId="3" fillId="0" borderId="59" xfId="3" applyNumberFormat="1" applyFont="1" applyFill="1" applyBorder="1" applyAlignment="1">
      <alignment vertical="center"/>
    </xf>
    <xf numFmtId="9" fontId="3" fillId="0" borderId="59" xfId="2" applyFont="1" applyFill="1" applyBorder="1" applyAlignment="1">
      <alignment horizontal="center" vertical="center"/>
    </xf>
    <xf numFmtId="168" fontId="3" fillId="0" borderId="59" xfId="3" applyNumberFormat="1" applyFont="1" applyFill="1" applyBorder="1" applyAlignment="1">
      <alignment vertical="center"/>
    </xf>
    <xf numFmtId="1" fontId="3" fillId="0" borderId="59" xfId="0" applyNumberFormat="1" applyFont="1" applyFill="1" applyBorder="1" applyAlignment="1">
      <alignment horizontal="center" vertical="center"/>
    </xf>
    <xf numFmtId="9" fontId="3" fillId="0" borderId="32" xfId="2" applyFont="1" applyFill="1" applyBorder="1" applyAlignment="1">
      <alignment horizontal="center" vertical="center"/>
    </xf>
    <xf numFmtId="0" fontId="3" fillId="0" borderId="19" xfId="0" applyFont="1" applyFill="1" applyBorder="1" applyAlignment="1">
      <alignment horizontal="center" vertical="center" wrapText="1"/>
    </xf>
    <xf numFmtId="0" fontId="3" fillId="0" borderId="31" xfId="0" applyFont="1" applyFill="1" applyBorder="1" applyAlignment="1">
      <alignment horizontal="center" vertical="center"/>
    </xf>
    <xf numFmtId="41" fontId="3" fillId="0" borderId="31" xfId="3" applyNumberFormat="1" applyFont="1" applyFill="1" applyBorder="1" applyAlignment="1">
      <alignment vertical="center"/>
    </xf>
    <xf numFmtId="9" fontId="3" fillId="0" borderId="31" xfId="2" applyFont="1" applyFill="1" applyBorder="1" applyAlignment="1">
      <alignment horizontal="center" vertical="center"/>
    </xf>
    <xf numFmtId="168" fontId="3" fillId="0" borderId="31" xfId="3" applyNumberFormat="1" applyFont="1" applyFill="1" applyBorder="1" applyAlignment="1">
      <alignment vertical="center"/>
    </xf>
    <xf numFmtId="1" fontId="3" fillId="0" borderId="31" xfId="0" applyNumberFormat="1" applyFont="1" applyFill="1" applyBorder="1" applyAlignment="1">
      <alignment horizontal="center" vertical="center"/>
    </xf>
    <xf numFmtId="15" fontId="3" fillId="0" borderId="40" xfId="0" applyNumberFormat="1" applyFont="1" applyFill="1" applyBorder="1" applyAlignment="1">
      <alignment horizontal="center" vertical="center"/>
    </xf>
    <xf numFmtId="0" fontId="3" fillId="0" borderId="33" xfId="0" quotePrefix="1" applyFont="1" applyFill="1" applyBorder="1" applyAlignment="1">
      <alignment horizontal="center" vertical="center"/>
    </xf>
    <xf numFmtId="0" fontId="3" fillId="0" borderId="63" xfId="0" quotePrefix="1" applyFont="1" applyFill="1" applyBorder="1" applyAlignment="1">
      <alignment horizontal="center" vertical="center"/>
    </xf>
    <xf numFmtId="0" fontId="3" fillId="0" borderId="65" xfId="0" quotePrefix="1" applyFont="1" applyFill="1" applyBorder="1" applyAlignment="1">
      <alignment horizontal="center" vertical="center"/>
    </xf>
    <xf numFmtId="0" fontId="3" fillId="0" borderId="31" xfId="0" applyFont="1" applyFill="1" applyBorder="1" applyAlignment="1">
      <alignment horizontal="center" vertical="center" wrapText="1"/>
    </xf>
    <xf numFmtId="0" fontId="3" fillId="0" borderId="61" xfId="0" quotePrefix="1" applyFont="1" applyFill="1" applyBorder="1" applyAlignment="1">
      <alignment horizontal="center" vertical="center"/>
    </xf>
    <xf numFmtId="0" fontId="3" fillId="0" borderId="61" xfId="0" applyFont="1" applyFill="1" applyBorder="1" applyAlignment="1">
      <alignment horizontal="center" vertical="center"/>
    </xf>
    <xf numFmtId="41" fontId="3" fillId="0" borderId="61" xfId="3" applyNumberFormat="1" applyFont="1" applyFill="1" applyBorder="1" applyAlignment="1">
      <alignment vertical="center"/>
    </xf>
    <xf numFmtId="9" fontId="3" fillId="0" borderId="61" xfId="2" applyFont="1" applyFill="1" applyBorder="1" applyAlignment="1">
      <alignment horizontal="center" vertical="center"/>
    </xf>
    <xf numFmtId="168" fontId="3" fillId="0" borderId="61" xfId="3" applyNumberFormat="1" applyFont="1" applyFill="1" applyBorder="1" applyAlignment="1">
      <alignment vertical="center"/>
    </xf>
    <xf numFmtId="0" fontId="3" fillId="0" borderId="35" xfId="0" applyFont="1" applyFill="1" applyBorder="1" applyAlignment="1">
      <alignment vertical="center"/>
    </xf>
    <xf numFmtId="168" fontId="3" fillId="0" borderId="35" xfId="3" applyNumberFormat="1" applyFont="1" applyFill="1" applyBorder="1" applyAlignment="1">
      <alignment horizontal="center" vertical="center"/>
    </xf>
    <xf numFmtId="0" fontId="3" fillId="0" borderId="32" xfId="0" applyFont="1" applyFill="1" applyBorder="1" applyAlignment="1">
      <alignment horizontal="center" vertical="center" wrapText="1"/>
    </xf>
    <xf numFmtId="0" fontId="3" fillId="0" borderId="14" xfId="0" applyFont="1" applyFill="1" applyBorder="1" applyAlignment="1">
      <alignment horizontal="center" vertical="center" wrapText="1"/>
    </xf>
    <xf numFmtId="10" fontId="3" fillId="0" borderId="14" xfId="2" applyNumberFormat="1" applyFont="1" applyFill="1" applyBorder="1" applyAlignment="1">
      <alignment horizontal="center" vertical="center" wrapText="1"/>
    </xf>
    <xf numFmtId="165" fontId="0" fillId="0" borderId="0" xfId="4" applyFont="1"/>
    <xf numFmtId="167" fontId="3" fillId="0" borderId="0" xfId="3" applyNumberFormat="1" applyFont="1" applyFill="1" applyBorder="1" applyAlignment="1">
      <alignment horizontal="center" vertical="center"/>
    </xf>
    <xf numFmtId="0" fontId="26" fillId="0" borderId="44" xfId="0" applyFont="1" applyFill="1" applyBorder="1" applyAlignment="1">
      <alignment horizontal="left" vertical="center" wrapText="1"/>
    </xf>
    <xf numFmtId="0" fontId="26" fillId="0" borderId="68" xfId="0" applyFont="1" applyFill="1" applyBorder="1" applyAlignment="1">
      <alignment horizontal="left" vertical="center" wrapText="1"/>
    </xf>
    <xf numFmtId="0" fontId="0" fillId="0" borderId="78" xfId="0" applyFill="1" applyBorder="1" applyAlignment="1">
      <alignment horizontal="center" vertical="center" wrapText="1"/>
    </xf>
    <xf numFmtId="0" fontId="0" fillId="0" borderId="55" xfId="0" applyFill="1" applyBorder="1" applyAlignment="1">
      <alignment horizontal="center"/>
    </xf>
    <xf numFmtId="0" fontId="0" fillId="0" borderId="73" xfId="0" applyFill="1" applyBorder="1" applyAlignment="1">
      <alignment horizontal="center" vertical="center"/>
    </xf>
    <xf numFmtId="0" fontId="10" fillId="0" borderId="45" xfId="0" applyFont="1" applyFill="1" applyBorder="1" applyAlignment="1">
      <alignment vertical="center"/>
    </xf>
    <xf numFmtId="0" fontId="19"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10" fillId="0" borderId="68" xfId="0" applyFont="1" applyBorder="1" applyAlignment="1">
      <alignment horizontal="center" vertical="center" wrapText="1"/>
    </xf>
    <xf numFmtId="165" fontId="0" fillId="0" borderId="70" xfId="4" applyFont="1" applyBorder="1" applyAlignment="1">
      <alignment horizontal="center" vertical="center" wrapText="1"/>
    </xf>
    <xf numFmtId="165" fontId="0" fillId="0" borderId="71" xfId="4" applyFont="1" applyBorder="1" applyAlignment="1">
      <alignment horizontal="center" vertical="center" wrapText="1"/>
    </xf>
    <xf numFmtId="165" fontId="0" fillId="0" borderId="69" xfId="4" applyFont="1" applyBorder="1" applyAlignment="1">
      <alignment horizontal="center" vertical="center" wrapText="1"/>
    </xf>
    <xf numFmtId="0" fontId="24" fillId="0" borderId="68" xfId="0" applyFont="1" applyFill="1" applyBorder="1" applyAlignment="1">
      <alignment horizontal="left" vertical="center" wrapText="1"/>
    </xf>
    <xf numFmtId="0" fontId="10" fillId="0" borderId="0" xfId="0" applyFont="1"/>
    <xf numFmtId="0" fontId="5" fillId="0" borderId="17" xfId="0" applyFont="1" applyFill="1" applyBorder="1" applyAlignment="1">
      <alignment horizontal="center" vertical="center" wrapText="1"/>
    </xf>
    <xf numFmtId="9" fontId="3" fillId="0" borderId="13" xfId="2" applyFont="1" applyFill="1" applyBorder="1" applyAlignment="1">
      <alignment horizontal="center" vertical="center" wrapText="1"/>
    </xf>
    <xf numFmtId="1" fontId="3" fillId="0" borderId="61" xfId="0" applyNumberFormat="1" applyFont="1" applyFill="1" applyBorder="1" applyAlignment="1">
      <alignment horizontal="center" vertical="center"/>
    </xf>
    <xf numFmtId="0" fontId="3" fillId="0" borderId="41" xfId="0" quotePrefix="1" applyFont="1" applyFill="1" applyBorder="1" applyAlignment="1">
      <alignment horizontal="center" vertical="center"/>
    </xf>
    <xf numFmtId="0" fontId="3" fillId="0" borderId="62" xfId="0" quotePrefix="1" applyFont="1" applyFill="1" applyBorder="1" applyAlignment="1">
      <alignment horizontal="center" vertical="center"/>
    </xf>
    <xf numFmtId="0" fontId="3" fillId="0" borderId="30" xfId="0" quotePrefix="1" applyFont="1" applyFill="1" applyBorder="1" applyAlignment="1">
      <alignment horizontal="center" vertical="center"/>
    </xf>
    <xf numFmtId="0" fontId="3" fillId="0" borderId="34" xfId="0" quotePrefix="1" applyFont="1" applyFill="1" applyBorder="1" applyAlignment="1">
      <alignment horizontal="center" vertical="center"/>
    </xf>
    <xf numFmtId="0" fontId="0" fillId="0" borderId="85" xfId="0" applyFill="1" applyBorder="1" applyAlignment="1">
      <alignment horizontal="center" vertical="center"/>
    </xf>
    <xf numFmtId="168" fontId="3" fillId="0" borderId="40" xfId="3" applyNumberFormat="1" applyFont="1" applyBorder="1" applyAlignment="1">
      <alignment vertical="center" wrapText="1"/>
    </xf>
    <xf numFmtId="168" fontId="3" fillId="0" borderId="59" xfId="3" applyNumberFormat="1" applyFont="1" applyBorder="1" applyAlignment="1">
      <alignment vertical="center" wrapText="1"/>
    </xf>
    <xf numFmtId="0" fontId="0" fillId="0" borderId="84" xfId="0" applyFont="1" applyFill="1" applyBorder="1" applyAlignment="1">
      <alignment horizontal="left" vertical="center" wrapText="1"/>
    </xf>
    <xf numFmtId="168" fontId="3" fillId="0" borderId="29" xfId="3" applyNumberFormat="1" applyFont="1" applyBorder="1" applyAlignment="1">
      <alignment vertical="center" wrapText="1"/>
    </xf>
    <xf numFmtId="0" fontId="3" fillId="0" borderId="36" xfId="0" applyFont="1" applyFill="1" applyBorder="1" applyAlignment="1">
      <alignment vertical="center" wrapText="1"/>
    </xf>
    <xf numFmtId="0" fontId="3" fillId="0" borderId="13" xfId="0" applyFont="1" applyFill="1" applyBorder="1" applyAlignment="1">
      <alignment vertical="center" wrapText="1"/>
    </xf>
    <xf numFmtId="0" fontId="3" fillId="0" borderId="31" xfId="0" quotePrefix="1" applyFont="1" applyFill="1" applyBorder="1" applyAlignment="1">
      <alignment horizontal="center" vertical="center"/>
    </xf>
    <xf numFmtId="0" fontId="3" fillId="0" borderId="15" xfId="0" applyFont="1" applyFill="1" applyBorder="1" applyAlignment="1">
      <alignment vertical="center" wrapText="1"/>
    </xf>
    <xf numFmtId="168" fontId="3" fillId="0" borderId="61" xfId="3" applyNumberFormat="1" applyFont="1" applyBorder="1" applyAlignment="1">
      <alignment vertical="center" wrapText="1"/>
    </xf>
    <xf numFmtId="168" fontId="3" fillId="0" borderId="33" xfId="3" applyNumberFormat="1" applyFont="1" applyBorder="1" applyAlignment="1">
      <alignment vertical="center" wrapText="1"/>
    </xf>
    <xf numFmtId="0" fontId="3" fillId="3" borderId="39" xfId="0" applyFont="1" applyFill="1" applyBorder="1" applyAlignment="1">
      <alignment horizontal="center" vertical="center"/>
    </xf>
    <xf numFmtId="0" fontId="3" fillId="3" borderId="35" xfId="0" applyFont="1" applyFill="1" applyBorder="1" applyAlignment="1">
      <alignment horizontal="center" vertical="center"/>
    </xf>
    <xf numFmtId="168" fontId="3" fillId="0" borderId="0" xfId="3" applyNumberFormat="1" applyFont="1" applyAlignment="1">
      <alignment vertical="center" wrapText="1"/>
    </xf>
    <xf numFmtId="0" fontId="14" fillId="0"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168" fontId="3" fillId="0" borderId="31" xfId="3" applyNumberFormat="1" applyFont="1" applyBorder="1" applyAlignment="1">
      <alignment vertical="center" wrapText="1"/>
    </xf>
    <xf numFmtId="168" fontId="3" fillId="0" borderId="32" xfId="3" applyNumberFormat="1" applyFont="1" applyBorder="1" applyAlignment="1">
      <alignment vertical="center" wrapText="1"/>
    </xf>
    <xf numFmtId="168" fontId="3" fillId="0" borderId="0" xfId="3" applyNumberFormat="1" applyFont="1" applyBorder="1" applyAlignment="1">
      <alignment vertical="center" wrapText="1"/>
    </xf>
    <xf numFmtId="168" fontId="3" fillId="0" borderId="41" xfId="3" applyNumberFormat="1" applyFont="1" applyBorder="1" applyAlignment="1">
      <alignment vertical="center" wrapText="1"/>
    </xf>
    <xf numFmtId="168" fontId="3" fillId="0" borderId="62" xfId="3" applyNumberFormat="1" applyFont="1" applyBorder="1" applyAlignment="1">
      <alignment vertical="center" wrapText="1"/>
    </xf>
    <xf numFmtId="168" fontId="3" fillId="0" borderId="41" xfId="3" applyNumberFormat="1" applyFont="1" applyFill="1" applyBorder="1" applyAlignment="1">
      <alignment vertical="center"/>
    </xf>
    <xf numFmtId="170" fontId="3" fillId="3" borderId="38" xfId="0" applyNumberFormat="1" applyFont="1" applyFill="1" applyBorder="1" applyAlignment="1">
      <alignment horizontal="center" vertical="center"/>
    </xf>
    <xf numFmtId="170" fontId="3" fillId="3" borderId="39" xfId="0" applyNumberFormat="1" applyFont="1" applyFill="1" applyBorder="1" applyAlignment="1">
      <alignment horizontal="center" vertical="center"/>
    </xf>
    <xf numFmtId="170" fontId="3" fillId="3" borderId="76" xfId="0" applyNumberFormat="1" applyFont="1" applyFill="1" applyBorder="1" applyAlignment="1">
      <alignment horizontal="center" vertical="center"/>
    </xf>
    <xf numFmtId="170" fontId="3" fillId="3" borderId="74" xfId="0" applyNumberFormat="1" applyFont="1" applyFill="1" applyBorder="1" applyAlignment="1">
      <alignment horizontal="center" vertical="center"/>
    </xf>
    <xf numFmtId="0" fontId="3" fillId="3" borderId="74" xfId="0" applyFont="1" applyFill="1" applyBorder="1" applyAlignment="1">
      <alignment horizontal="center" vertical="center"/>
    </xf>
    <xf numFmtId="168" fontId="3" fillId="0" borderId="78" xfId="3" applyNumberFormat="1" applyFont="1" applyBorder="1" applyAlignment="1">
      <alignment vertical="center" wrapText="1"/>
    </xf>
    <xf numFmtId="0" fontId="0" fillId="0" borderId="74" xfId="0"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17" fillId="0" borderId="48" xfId="0" applyFont="1" applyFill="1" applyBorder="1" applyAlignment="1">
      <alignment horizontal="center" vertical="center" wrapText="1"/>
    </xf>
    <xf numFmtId="0" fontId="0" fillId="0" borderId="37" xfId="0" applyFont="1" applyFill="1" applyBorder="1" applyAlignment="1">
      <alignment horizontal="center" vertical="center" wrapText="1"/>
    </xf>
    <xf numFmtId="0" fontId="17" fillId="6" borderId="48" xfId="0" applyFont="1" applyFill="1" applyBorder="1" applyAlignment="1">
      <alignment horizontal="center" vertical="center" wrapText="1"/>
    </xf>
    <xf numFmtId="0" fontId="0" fillId="0" borderId="0" xfId="0"/>
    <xf numFmtId="0" fontId="0" fillId="0" borderId="0" xfId="0" applyFill="1" applyBorder="1" applyAlignment="1">
      <alignment horizontal="center" vertical="center"/>
    </xf>
    <xf numFmtId="0" fontId="0" fillId="4" borderId="44" xfId="0" applyFill="1" applyBorder="1" applyAlignment="1">
      <alignment horizontal="center" vertical="center" wrapText="1"/>
    </xf>
    <xf numFmtId="0" fontId="0" fillId="0" borderId="0" xfId="0" applyFill="1"/>
    <xf numFmtId="0" fontId="0" fillId="0" borderId="35" xfId="0" applyFill="1" applyBorder="1" applyAlignment="1">
      <alignment horizontal="center" vertical="center"/>
    </xf>
    <xf numFmtId="0" fontId="0" fillId="0" borderId="49" xfId="0" applyFont="1" applyFill="1" applyBorder="1" applyAlignment="1">
      <alignment horizontal="center" vertical="center"/>
    </xf>
    <xf numFmtId="0" fontId="0" fillId="0" borderId="43" xfId="0" applyFill="1" applyBorder="1" applyAlignment="1">
      <alignment horizontal="center" vertical="center"/>
    </xf>
    <xf numFmtId="0" fontId="0" fillId="0" borderId="82" xfId="0" applyFill="1" applyBorder="1" applyAlignment="1">
      <alignment horizontal="center" vertical="center"/>
    </xf>
    <xf numFmtId="0" fontId="25" fillId="0" borderId="58" xfId="0" applyFont="1" applyFill="1" applyBorder="1" applyAlignment="1">
      <alignment horizontal="left" vertical="center" wrapText="1"/>
    </xf>
    <xf numFmtId="0" fontId="26" fillId="0" borderId="44" xfId="0" applyFont="1" applyFill="1" applyBorder="1" applyAlignment="1">
      <alignment horizontal="left" vertical="center" wrapText="1"/>
    </xf>
    <xf numFmtId="0" fontId="0" fillId="0" borderId="47" xfId="0" applyFill="1" applyBorder="1" applyAlignment="1">
      <alignment horizontal="center" vertical="center" wrapText="1"/>
    </xf>
    <xf numFmtId="0" fontId="0" fillId="0" borderId="15" xfId="0" applyFill="1" applyBorder="1" applyAlignment="1">
      <alignment horizontal="center" vertical="center"/>
    </xf>
    <xf numFmtId="0" fontId="0" fillId="0" borderId="15" xfId="0" applyFill="1" applyBorder="1" applyAlignment="1">
      <alignment horizontal="center" vertical="center" wrapText="1"/>
    </xf>
    <xf numFmtId="0" fontId="0" fillId="0" borderId="79" xfId="0" applyFill="1" applyBorder="1" applyAlignment="1">
      <alignment horizontal="center" vertical="center" wrapText="1"/>
    </xf>
    <xf numFmtId="0" fontId="0" fillId="0" borderId="72" xfId="0" applyFill="1" applyBorder="1" applyAlignment="1">
      <alignment horizontal="center" vertical="center"/>
    </xf>
    <xf numFmtId="0" fontId="17" fillId="0" borderId="45" xfId="0" applyFont="1" applyFill="1" applyBorder="1" applyAlignment="1">
      <alignment horizontal="center" vertical="center" wrapText="1"/>
    </xf>
    <xf numFmtId="0" fontId="0" fillId="0" borderId="84" xfId="0" applyFont="1" applyFill="1" applyBorder="1" applyAlignment="1">
      <alignment horizontal="center" vertical="center"/>
    </xf>
    <xf numFmtId="0" fontId="5" fillId="0" borderId="12"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3" fillId="0" borderId="14" xfId="0" applyFont="1" applyFill="1" applyBorder="1" applyAlignment="1">
      <alignment horizontal="center" vertical="center" wrapText="1"/>
    </xf>
    <xf numFmtId="10" fontId="3" fillId="0" borderId="53" xfId="2" applyNumberFormat="1" applyFont="1" applyFill="1" applyBorder="1" applyAlignment="1">
      <alignment horizontal="center" vertical="center" wrapText="1"/>
    </xf>
    <xf numFmtId="10" fontId="3" fillId="0" borderId="19" xfId="2" applyNumberFormat="1" applyFont="1" applyFill="1" applyBorder="1" applyAlignment="1">
      <alignment horizontal="center" vertical="center" wrapText="1"/>
    </xf>
    <xf numFmtId="9" fontId="3" fillId="0" borderId="25" xfId="2" applyFont="1" applyFill="1" applyBorder="1" applyAlignment="1">
      <alignment horizontal="center" vertical="center" wrapText="1"/>
    </xf>
    <xf numFmtId="9" fontId="3" fillId="0" borderId="79" xfId="2" applyFont="1" applyFill="1" applyBorder="1" applyAlignment="1">
      <alignment horizontal="center" vertical="center" wrapText="1"/>
    </xf>
    <xf numFmtId="0" fontId="5" fillId="0" borderId="17" xfId="0" applyFont="1" applyFill="1" applyBorder="1" applyAlignment="1">
      <alignment horizontal="center" vertical="center" wrapText="1"/>
    </xf>
    <xf numFmtId="0" fontId="26" fillId="0" borderId="13" xfId="0" applyFont="1" applyFill="1" applyBorder="1" applyAlignment="1">
      <alignment horizontal="center" vertical="center" wrapText="1"/>
    </xf>
    <xf numFmtId="10" fontId="3" fillId="0" borderId="20" xfId="2" applyNumberFormat="1" applyFont="1" applyFill="1" applyBorder="1" applyAlignment="1">
      <alignment horizontal="center" vertical="center" wrapText="1"/>
    </xf>
    <xf numFmtId="10" fontId="3" fillId="0" borderId="13" xfId="2" applyNumberFormat="1" applyFont="1" applyFill="1" applyBorder="1" applyAlignment="1">
      <alignment vertical="center" wrapText="1"/>
    </xf>
    <xf numFmtId="10" fontId="3" fillId="0" borderId="15" xfId="2" applyNumberFormat="1" applyFont="1" applyFill="1" applyBorder="1" applyAlignment="1">
      <alignment vertical="center" wrapText="1"/>
    </xf>
    <xf numFmtId="0" fontId="5" fillId="0" borderId="42"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3" fillId="0" borderId="36" xfId="0" applyFont="1" applyFill="1" applyBorder="1" applyAlignment="1">
      <alignment horizontal="center" vertical="center" wrapText="1"/>
    </xf>
    <xf numFmtId="10" fontId="3" fillId="0" borderId="53" xfId="2" applyNumberFormat="1" applyFont="1" applyFill="1" applyBorder="1" applyAlignment="1">
      <alignment horizontal="center" vertical="center" wrapText="1"/>
    </xf>
    <xf numFmtId="10" fontId="3" fillId="0" borderId="19" xfId="2" applyNumberFormat="1" applyFont="1" applyFill="1" applyBorder="1" applyAlignment="1">
      <alignment horizontal="center" vertical="center" wrapText="1"/>
    </xf>
    <xf numFmtId="0" fontId="3" fillId="0" borderId="36" xfId="0" applyFont="1" applyFill="1" applyBorder="1" applyAlignment="1">
      <alignment vertical="center"/>
    </xf>
    <xf numFmtId="0" fontId="3" fillId="0" borderId="13" xfId="0" applyFont="1" applyFill="1" applyBorder="1" applyAlignment="1">
      <alignment vertical="center"/>
    </xf>
    <xf numFmtId="0" fontId="3" fillId="0" borderId="15" xfId="0" applyFont="1" applyFill="1" applyBorder="1" applyAlignment="1">
      <alignment vertical="center"/>
    </xf>
    <xf numFmtId="0" fontId="0" fillId="0" borderId="49" xfId="0" applyFont="1" applyFill="1" applyBorder="1" applyAlignment="1">
      <alignment horizontal="left" vertical="center" wrapText="1"/>
    </xf>
    <xf numFmtId="0" fontId="0" fillId="0" borderId="0" xfId="0" applyFont="1" applyFill="1" applyAlignment="1">
      <alignment horizontal="left"/>
    </xf>
    <xf numFmtId="0" fontId="0" fillId="0" borderId="0" xfId="0" applyFont="1" applyFill="1" applyBorder="1" applyAlignment="1">
      <alignment horizontal="left" vertical="center"/>
    </xf>
    <xf numFmtId="165" fontId="0" fillId="4" borderId="70" xfId="4" applyFont="1" applyFill="1" applyBorder="1" applyAlignment="1">
      <alignment horizontal="center" vertical="center" wrapText="1"/>
    </xf>
    <xf numFmtId="11" fontId="0" fillId="0" borderId="0" xfId="0" applyNumberFormat="1"/>
    <xf numFmtId="0" fontId="5" fillId="0" borderId="17" xfId="0" applyFont="1" applyFill="1" applyBorder="1" applyAlignment="1">
      <alignment horizontal="center" vertical="center" wrapText="1"/>
    </xf>
    <xf numFmtId="0" fontId="0" fillId="0" borderId="0" xfId="0" applyAlignment="1">
      <alignment horizontal="right"/>
    </xf>
    <xf numFmtId="0" fontId="3" fillId="0" borderId="60" xfId="0" quotePrefix="1" applyFont="1" applyFill="1" applyBorder="1" applyAlignment="1">
      <alignment horizontal="center" vertical="center"/>
    </xf>
    <xf numFmtId="0" fontId="26" fillId="0" borderId="87" xfId="0" applyFont="1" applyFill="1" applyBorder="1" applyAlignment="1">
      <alignment horizontal="left" vertical="center" wrapText="1"/>
    </xf>
    <xf numFmtId="14" fontId="0" fillId="4" borderId="17" xfId="0" applyNumberFormat="1" applyFont="1" applyFill="1" applyBorder="1" applyAlignment="1">
      <alignment horizontal="center" vertical="center"/>
    </xf>
    <xf numFmtId="14" fontId="0" fillId="4" borderId="13" xfId="0" applyNumberFormat="1" applyFont="1" applyFill="1" applyBorder="1" applyAlignment="1">
      <alignment horizontal="center" vertical="center"/>
    </xf>
    <xf numFmtId="0" fontId="3" fillId="3" borderId="13" xfId="0" applyFont="1" applyFill="1" applyBorder="1" applyAlignment="1">
      <alignment horizontal="center" vertical="center" wrapText="1"/>
    </xf>
    <xf numFmtId="170" fontId="3" fillId="3" borderId="54" xfId="0" applyNumberFormat="1" applyFont="1" applyFill="1" applyBorder="1" applyAlignment="1">
      <alignment horizontal="center" vertical="center"/>
    </xf>
    <xf numFmtId="168" fontId="3" fillId="0" borderId="13" xfId="3" applyNumberFormat="1" applyFont="1" applyBorder="1" applyAlignment="1">
      <alignment vertical="center" wrapText="1"/>
    </xf>
    <xf numFmtId="0" fontId="3" fillId="0" borderId="13" xfId="0" applyFont="1" applyFill="1" applyBorder="1" applyAlignment="1">
      <alignment horizontal="center" vertical="center"/>
    </xf>
    <xf numFmtId="9" fontId="3" fillId="0" borderId="13" xfId="2" applyNumberFormat="1" applyFont="1" applyFill="1" applyBorder="1" applyAlignment="1">
      <alignment vertical="center" wrapText="1"/>
    </xf>
    <xf numFmtId="0" fontId="0" fillId="7" borderId="84" xfId="0" applyFont="1" applyFill="1" applyBorder="1" applyAlignment="1">
      <alignment horizontal="center" vertical="center"/>
    </xf>
    <xf numFmtId="0" fontId="0" fillId="7" borderId="84" xfId="0" applyFont="1" applyFill="1" applyBorder="1" applyAlignment="1">
      <alignment horizontal="left" vertical="center" wrapText="1"/>
    </xf>
    <xf numFmtId="0" fontId="0" fillId="4" borderId="44" xfId="0" applyFill="1" applyBorder="1" applyAlignment="1">
      <alignment horizontal="left" vertical="center" wrapText="1"/>
    </xf>
    <xf numFmtId="0" fontId="10" fillId="0" borderId="85" xfId="0" applyFont="1" applyBorder="1" applyAlignment="1">
      <alignment horizontal="center" vertical="center" wrapText="1"/>
    </xf>
    <xf numFmtId="0" fontId="24" fillId="0" borderId="85" xfId="0" applyFont="1" applyFill="1" applyBorder="1" applyAlignment="1">
      <alignment horizontal="left" vertical="center" wrapText="1"/>
    </xf>
    <xf numFmtId="165" fontId="0" fillId="0" borderId="86" xfId="4" applyFont="1" applyBorder="1" applyAlignment="1">
      <alignment horizontal="center" vertical="center" wrapText="1"/>
    </xf>
    <xf numFmtId="172" fontId="0" fillId="0" borderId="58" xfId="0" applyNumberFormat="1" applyBorder="1"/>
    <xf numFmtId="172" fontId="0" fillId="0" borderId="0" xfId="0" applyNumberFormat="1"/>
    <xf numFmtId="172" fontId="10" fillId="0" borderId="1" xfId="0" applyNumberFormat="1" applyFont="1" applyBorder="1" applyAlignment="1">
      <alignment horizontal="center" vertical="center" wrapText="1"/>
    </xf>
    <xf numFmtId="172" fontId="0" fillId="0" borderId="44" xfId="0" applyNumberFormat="1" applyBorder="1"/>
    <xf numFmtId="172" fontId="16" fillId="0" borderId="58" xfId="2" applyNumberFormat="1" applyFont="1" applyFill="1" applyBorder="1" applyAlignment="1">
      <alignment horizontal="center" vertical="center"/>
    </xf>
    <xf numFmtId="172" fontId="3" fillId="0" borderId="8" xfId="2" applyNumberFormat="1" applyFont="1" applyFill="1" applyBorder="1" applyAlignment="1">
      <alignment vertical="center"/>
    </xf>
    <xf numFmtId="0" fontId="26" fillId="7" borderId="44" xfId="0" applyFont="1" applyFill="1" applyBorder="1" applyAlignment="1">
      <alignment horizontal="left" vertical="center" wrapText="1"/>
    </xf>
    <xf numFmtId="0" fontId="16" fillId="7" borderId="44" xfId="2" applyNumberFormat="1" applyFont="1" applyFill="1" applyBorder="1" applyAlignment="1">
      <alignment horizontal="center" vertical="center"/>
    </xf>
    <xf numFmtId="0" fontId="16" fillId="7" borderId="58" xfId="2" applyNumberFormat="1" applyFont="1" applyFill="1" applyBorder="1" applyAlignment="1">
      <alignment horizontal="center" vertical="center"/>
    </xf>
    <xf numFmtId="172" fontId="16" fillId="7" borderId="58" xfId="2" applyNumberFormat="1" applyFont="1" applyFill="1" applyBorder="1" applyAlignment="1">
      <alignment horizontal="center" vertical="center"/>
    </xf>
    <xf numFmtId="0" fontId="0" fillId="4" borderId="15" xfId="0" applyFill="1" applyBorder="1" applyAlignment="1">
      <alignment horizontal="center" vertical="center"/>
    </xf>
    <xf numFmtId="0" fontId="26" fillId="4" borderId="44" xfId="0" applyFont="1" applyFill="1" applyBorder="1" applyAlignment="1">
      <alignment horizontal="left" vertical="center" wrapText="1"/>
    </xf>
    <xf numFmtId="0" fontId="0" fillId="4" borderId="84" xfId="0" applyFont="1" applyFill="1" applyBorder="1" applyAlignment="1">
      <alignment horizontal="center" vertical="center"/>
    </xf>
    <xf numFmtId="0" fontId="0" fillId="4" borderId="49" xfId="0" applyFont="1" applyFill="1" applyBorder="1" applyAlignment="1">
      <alignment horizontal="left" vertical="center" wrapText="1"/>
    </xf>
    <xf numFmtId="0" fontId="0" fillId="0" borderId="82" xfId="0" applyBorder="1" applyAlignment="1">
      <alignment horizontal="center" vertical="center"/>
    </xf>
    <xf numFmtId="0" fontId="26" fillId="0" borderId="44" xfId="0" applyFont="1" applyBorder="1" applyAlignment="1">
      <alignment horizontal="left" vertical="center" wrapText="1"/>
    </xf>
    <xf numFmtId="0" fontId="25" fillId="7" borderId="58" xfId="0" applyFont="1" applyFill="1" applyBorder="1" applyAlignment="1">
      <alignment horizontal="left" vertical="center" wrapText="1"/>
    </xf>
    <xf numFmtId="0" fontId="0" fillId="7" borderId="82" xfId="0" applyFill="1" applyBorder="1" applyAlignment="1">
      <alignment horizontal="center" vertical="center"/>
    </xf>
    <xf numFmtId="0" fontId="0" fillId="7" borderId="43" xfId="0" applyFill="1" applyBorder="1" applyAlignment="1">
      <alignment horizontal="center" vertical="center"/>
    </xf>
    <xf numFmtId="0" fontId="27" fillId="8" borderId="35" xfId="0" applyFont="1" applyFill="1" applyBorder="1" applyAlignment="1">
      <alignment horizontal="center" vertical="center"/>
    </xf>
    <xf numFmtId="0" fontId="28" fillId="9" borderId="35" xfId="0" applyFont="1" applyFill="1" applyBorder="1"/>
    <xf numFmtId="0" fontId="28" fillId="9" borderId="35" xfId="0" applyFont="1" applyFill="1" applyBorder="1" applyAlignment="1">
      <alignment horizontal="center" vertical="center"/>
    </xf>
    <xf numFmtId="0" fontId="27" fillId="12" borderId="36" xfId="0" applyFont="1" applyFill="1" applyBorder="1" applyAlignment="1">
      <alignment horizontal="center" vertical="center" wrapText="1"/>
    </xf>
    <xf numFmtId="0" fontId="27" fillId="13" borderId="36" xfId="0" applyFont="1" applyFill="1" applyBorder="1" applyAlignment="1">
      <alignment horizontal="center" vertical="center" wrapText="1"/>
    </xf>
    <xf numFmtId="0" fontId="29" fillId="0" borderId="35" xfId="0" applyFont="1" applyBorder="1" applyAlignment="1">
      <alignment horizontal="center" vertical="center" wrapText="1"/>
    </xf>
    <xf numFmtId="0" fontId="29" fillId="4" borderId="35" xfId="0" applyFont="1" applyFill="1" applyBorder="1" applyAlignment="1">
      <alignment horizontal="center" vertical="center" wrapText="1"/>
    </xf>
    <xf numFmtId="0" fontId="8" fillId="4" borderId="35" xfId="0" applyFont="1" applyFill="1" applyBorder="1" applyAlignment="1">
      <alignment horizontal="center" vertical="center" wrapText="1"/>
    </xf>
    <xf numFmtId="0" fontId="29" fillId="0" borderId="35" xfId="0" applyFont="1" applyFill="1" applyBorder="1" applyAlignment="1">
      <alignment horizontal="center" vertical="center" wrapText="1"/>
    </xf>
    <xf numFmtId="0" fontId="28" fillId="0" borderId="35" xfId="0" applyFont="1" applyBorder="1"/>
    <xf numFmtId="0" fontId="29" fillId="14" borderId="35" xfId="0" applyFont="1" applyFill="1" applyBorder="1" applyAlignment="1">
      <alignment horizontal="center" vertical="center" wrapText="1"/>
    </xf>
    <xf numFmtId="0" fontId="28" fillId="0" borderId="35" xfId="0" applyFont="1" applyBorder="1" applyAlignment="1">
      <alignment horizontal="center" vertical="center"/>
    </xf>
    <xf numFmtId="0" fontId="8" fillId="0" borderId="35" xfId="0" applyFont="1" applyBorder="1" applyAlignment="1">
      <alignment horizontal="center" vertical="center" wrapText="1"/>
    </xf>
    <xf numFmtId="0" fontId="29" fillId="0" borderId="35" xfId="0" applyFont="1" applyBorder="1" applyAlignment="1">
      <alignment horizontal="center" vertical="center"/>
    </xf>
    <xf numFmtId="0" fontId="29" fillId="2" borderId="35" xfId="0" applyFont="1" applyFill="1" applyBorder="1" applyAlignment="1">
      <alignment horizontal="center" vertical="center" wrapText="1"/>
    </xf>
    <xf numFmtId="0" fontId="31" fillId="4" borderId="35" xfId="0" applyFont="1" applyFill="1" applyBorder="1" applyAlignment="1">
      <alignment horizontal="center" vertical="center" wrapText="1"/>
    </xf>
    <xf numFmtId="0" fontId="28" fillId="0" borderId="35" xfId="0" applyFont="1" applyFill="1" applyBorder="1" applyAlignment="1">
      <alignment horizontal="center" vertical="center"/>
    </xf>
    <xf numFmtId="0" fontId="28" fillId="15" borderId="35" xfId="0" applyFont="1" applyFill="1" applyBorder="1" applyAlignment="1">
      <alignment horizontal="center" vertical="center"/>
    </xf>
    <xf numFmtId="0" fontId="8" fillId="0" borderId="35" xfId="0" applyFont="1" applyFill="1" applyBorder="1" applyAlignment="1">
      <alignment horizontal="center" vertical="center" wrapText="1"/>
    </xf>
    <xf numFmtId="0" fontId="27" fillId="6" borderId="35" xfId="0" applyFont="1" applyFill="1" applyBorder="1" applyAlignment="1">
      <alignment horizontal="center" vertical="center" wrapText="1"/>
    </xf>
    <xf numFmtId="0" fontId="33" fillId="0" borderId="0" xfId="0" applyFont="1" applyBorder="1" applyAlignment="1">
      <alignment horizontal="left" vertical="center" wrapText="1"/>
    </xf>
    <xf numFmtId="0" fontId="28" fillId="0" borderId="0" xfId="0" applyFont="1" applyBorder="1" applyAlignment="1">
      <alignment horizontal="center"/>
    </xf>
    <xf numFmtId="0" fontId="28" fillId="0" borderId="0" xfId="0" applyFont="1" applyBorder="1" applyAlignment="1">
      <alignment horizontal="center" vertical="center" wrapText="1"/>
    </xf>
    <xf numFmtId="0" fontId="28" fillId="0" borderId="0" xfId="0" applyFont="1" applyBorder="1"/>
    <xf numFmtId="0" fontId="34" fillId="0" borderId="0" xfId="0" applyFont="1" applyBorder="1" applyAlignment="1">
      <alignment horizontal="center" vertical="center"/>
    </xf>
    <xf numFmtId="0" fontId="34" fillId="0" borderId="0" xfId="0" applyFont="1" applyBorder="1" applyAlignment="1">
      <alignment horizontal="center" vertical="center" wrapText="1"/>
    </xf>
    <xf numFmtId="0" fontId="34" fillId="0" borderId="0" xfId="0" applyFont="1" applyBorder="1"/>
    <xf numFmtId="0" fontId="28" fillId="0" borderId="0" xfId="0" applyFont="1" applyBorder="1" applyAlignment="1">
      <alignment horizontal="left" vertical="center" wrapText="1"/>
    </xf>
    <xf numFmtId="0" fontId="28" fillId="0" borderId="35" xfId="0" applyFont="1" applyBorder="1" applyAlignment="1">
      <alignment horizontal="center" vertical="center" wrapText="1"/>
    </xf>
    <xf numFmtId="0" fontId="28" fillId="0" borderId="73" xfId="0" applyFont="1" applyBorder="1" applyAlignment="1">
      <alignment horizontal="center" vertical="center" wrapText="1"/>
    </xf>
    <xf numFmtId="0" fontId="28" fillId="0" borderId="73" xfId="0" applyFont="1" applyBorder="1" applyAlignment="1">
      <alignment horizontal="left" vertical="center" wrapText="1"/>
    </xf>
    <xf numFmtId="0" fontId="28" fillId="0" borderId="35" xfId="0" applyFont="1" applyBorder="1" applyAlignment="1">
      <alignment horizontal="center"/>
    </xf>
    <xf numFmtId="0" fontId="13" fillId="0" borderId="0" xfId="0" applyFont="1" applyFill="1" applyBorder="1" applyAlignment="1">
      <alignment vertical="center"/>
    </xf>
    <xf numFmtId="0" fontId="1" fillId="0" borderId="0" xfId="0" applyFont="1" applyFill="1" applyBorder="1" applyAlignment="1">
      <alignment vertical="top" wrapText="1"/>
    </xf>
    <xf numFmtId="0" fontId="36" fillId="0" borderId="35" xfId="0" applyFont="1" applyBorder="1" applyAlignment="1">
      <alignment horizontal="center" wrapText="1"/>
    </xf>
    <xf numFmtId="0" fontId="37" fillId="0" borderId="35" xfId="0" applyFont="1" applyFill="1" applyBorder="1" applyAlignment="1">
      <alignment vertical="top" wrapText="1"/>
    </xf>
    <xf numFmtId="0" fontId="38" fillId="0" borderId="35" xfId="2" applyNumberFormat="1" applyFont="1" applyFill="1" applyBorder="1" applyAlignment="1">
      <alignment horizontal="center" vertical="center"/>
    </xf>
    <xf numFmtId="0" fontId="39" fillId="4" borderId="35" xfId="2" applyNumberFormat="1" applyFont="1" applyFill="1" applyBorder="1" applyAlignment="1">
      <alignment horizontal="center" vertical="center"/>
    </xf>
    <xf numFmtId="0" fontId="36" fillId="16" borderId="35" xfId="2" applyNumberFormat="1" applyFont="1" applyFill="1" applyBorder="1" applyAlignment="1">
      <alignment horizontal="center" vertical="center"/>
    </xf>
    <xf numFmtId="0" fontId="36" fillId="0" borderId="35" xfId="0" applyFont="1" applyFill="1" applyBorder="1" applyAlignment="1">
      <alignment vertical="top" wrapText="1"/>
    </xf>
    <xf numFmtId="0" fontId="39" fillId="0" borderId="35" xfId="2" applyNumberFormat="1" applyFont="1" applyFill="1" applyBorder="1" applyAlignment="1">
      <alignment horizontal="center" vertical="center"/>
    </xf>
    <xf numFmtId="0" fontId="36" fillId="0" borderId="35" xfId="0" applyFont="1" applyBorder="1" applyAlignment="1">
      <alignment vertical="top" wrapText="1"/>
    </xf>
    <xf numFmtId="0" fontId="39" fillId="0" borderId="35" xfId="0" applyFont="1" applyBorder="1" applyAlignment="1">
      <alignment horizontal="center" vertical="center"/>
    </xf>
    <xf numFmtId="0" fontId="0" fillId="0" borderId="0" xfId="0" applyAlignment="1">
      <alignment vertical="top" wrapText="1"/>
    </xf>
    <xf numFmtId="0" fontId="0" fillId="0" borderId="26" xfId="0" applyFill="1" applyBorder="1" applyAlignment="1">
      <alignment horizontal="center" vertical="center"/>
    </xf>
    <xf numFmtId="0" fontId="0" fillId="0" borderId="13" xfId="0" applyFill="1" applyBorder="1" applyAlignment="1">
      <alignment horizontal="center" vertical="center"/>
    </xf>
    <xf numFmtId="0" fontId="0" fillId="0" borderId="14" xfId="0" applyFill="1" applyBorder="1" applyAlignment="1">
      <alignment horizontal="center" vertical="center"/>
    </xf>
    <xf numFmtId="0" fontId="0" fillId="0" borderId="26"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26"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0" xfId="0"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2" fillId="0" borderId="9" xfId="0" applyFont="1" applyBorder="1" applyAlignment="1">
      <alignment horizontal="center" vertical="center"/>
    </xf>
    <xf numFmtId="0" fontId="22" fillId="0" borderId="10" xfId="0" applyFont="1" applyBorder="1" applyAlignment="1">
      <alignment horizontal="center" vertical="center"/>
    </xf>
    <xf numFmtId="0" fontId="0" fillId="0" borderId="27" xfId="0" applyBorder="1" applyAlignment="1">
      <alignment horizontal="center" vertical="center"/>
    </xf>
    <xf numFmtId="0" fontId="0" fillId="0" borderId="16" xfId="0" applyBorder="1" applyAlignment="1">
      <alignment horizontal="center" vertical="center"/>
    </xf>
    <xf numFmtId="0" fontId="0" fillId="0" borderId="52" xfId="0" applyBorder="1" applyAlignment="1">
      <alignment horizontal="center" vertical="center"/>
    </xf>
    <xf numFmtId="0" fontId="0" fillId="0" borderId="23" xfId="0" applyBorder="1" applyAlignment="1">
      <alignment horizontal="center" vertical="center"/>
    </xf>
    <xf numFmtId="0" fontId="0" fillId="0" borderId="54" xfId="0" applyBorder="1" applyAlignment="1">
      <alignment horizontal="center" vertical="center"/>
    </xf>
    <xf numFmtId="0" fontId="0" fillId="0" borderId="57" xfId="0" applyBorder="1" applyAlignment="1">
      <alignment horizontal="center" vertical="center"/>
    </xf>
    <xf numFmtId="0" fontId="27" fillId="9" borderId="35" xfId="0" applyFont="1" applyFill="1" applyBorder="1" applyAlignment="1">
      <alignment horizontal="center" vertical="center"/>
    </xf>
    <xf numFmtId="0" fontId="27" fillId="8" borderId="35" xfId="0" applyFont="1" applyFill="1" applyBorder="1" applyAlignment="1">
      <alignment horizontal="center" vertical="center" wrapText="1"/>
    </xf>
    <xf numFmtId="0" fontId="27" fillId="8" borderId="35" xfId="0" applyFont="1" applyFill="1" applyBorder="1" applyAlignment="1">
      <alignment horizontal="center" wrapText="1"/>
    </xf>
    <xf numFmtId="0" fontId="27" fillId="9" borderId="35" xfId="0" applyFont="1" applyFill="1" applyBorder="1" applyAlignment="1">
      <alignment horizontal="center" vertical="center" wrapText="1"/>
    </xf>
    <xf numFmtId="0" fontId="27" fillId="9" borderId="88" xfId="0" applyFont="1" applyFill="1" applyBorder="1" applyAlignment="1">
      <alignment horizontal="center" vertical="center" wrapText="1"/>
    </xf>
    <xf numFmtId="0" fontId="27" fillId="9" borderId="89" xfId="0" applyFont="1" applyFill="1" applyBorder="1" applyAlignment="1">
      <alignment horizontal="center" vertical="center" wrapText="1"/>
    </xf>
    <xf numFmtId="0" fontId="27" fillId="9" borderId="73" xfId="0" applyFont="1" applyFill="1" applyBorder="1" applyAlignment="1">
      <alignment horizontal="center" vertical="center" wrapText="1"/>
    </xf>
    <xf numFmtId="0" fontId="27" fillId="11" borderId="88" xfId="0" applyFont="1" applyFill="1" applyBorder="1" applyAlignment="1">
      <alignment horizontal="center" vertical="center" wrapText="1"/>
    </xf>
    <xf numFmtId="0" fontId="27" fillId="11" borderId="89" xfId="0" applyFont="1" applyFill="1" applyBorder="1" applyAlignment="1">
      <alignment horizontal="center" vertical="center" wrapText="1"/>
    </xf>
    <xf numFmtId="0" fontId="27" fillId="12" borderId="36" xfId="0" applyFont="1" applyFill="1" applyBorder="1" applyAlignment="1">
      <alignment horizontal="center" vertical="center" wrapText="1"/>
    </xf>
    <xf numFmtId="0" fontId="27" fillId="12" borderId="13" xfId="0" applyFont="1" applyFill="1" applyBorder="1" applyAlignment="1">
      <alignment horizontal="center" vertical="center" wrapText="1"/>
    </xf>
    <xf numFmtId="0" fontId="27" fillId="12" borderId="90" xfId="0" applyFont="1" applyFill="1" applyBorder="1" applyAlignment="1">
      <alignment horizontal="center" vertical="center" wrapText="1"/>
    </xf>
    <xf numFmtId="0" fontId="27" fillId="12" borderId="87" xfId="0" applyFont="1" applyFill="1" applyBorder="1" applyAlignment="1">
      <alignment horizontal="center" vertical="center" wrapText="1"/>
    </xf>
    <xf numFmtId="0" fontId="27" fillId="12" borderId="91" xfId="0" applyFont="1" applyFill="1" applyBorder="1" applyAlignment="1">
      <alignment horizontal="center" vertical="center" wrapText="1"/>
    </xf>
    <xf numFmtId="0" fontId="27" fillId="12" borderId="16" xfId="0" applyFont="1" applyFill="1" applyBorder="1" applyAlignment="1">
      <alignment horizontal="center" vertical="center" wrapText="1"/>
    </xf>
    <xf numFmtId="0" fontId="27" fillId="12" borderId="0" xfId="0" applyFont="1" applyFill="1" applyAlignment="1">
      <alignment horizontal="center" vertical="center" wrapText="1"/>
    </xf>
    <xf numFmtId="0" fontId="27" fillId="12" borderId="54" xfId="0" applyFont="1" applyFill="1" applyBorder="1" applyAlignment="1">
      <alignment horizontal="center" vertical="center" wrapText="1"/>
    </xf>
    <xf numFmtId="0" fontId="27" fillId="12" borderId="92" xfId="0" applyFont="1" applyFill="1" applyBorder="1" applyAlignment="1">
      <alignment horizontal="center" vertical="center" wrapText="1"/>
    </xf>
    <xf numFmtId="0" fontId="27" fillId="12" borderId="93" xfId="0" applyFont="1" applyFill="1" applyBorder="1" applyAlignment="1">
      <alignment horizontal="center" vertical="center" wrapText="1"/>
    </xf>
    <xf numFmtId="0" fontId="27" fillId="12" borderId="72" xfId="0" applyFont="1" applyFill="1" applyBorder="1" applyAlignment="1">
      <alignment horizontal="center" vertical="center" wrapText="1"/>
    </xf>
    <xf numFmtId="0" fontId="27" fillId="8" borderId="90" xfId="0" applyFont="1" applyFill="1" applyBorder="1" applyAlignment="1">
      <alignment horizontal="center" vertical="center" wrapText="1"/>
    </xf>
    <xf numFmtId="0" fontId="27" fillId="8" borderId="87" xfId="0" applyFont="1" applyFill="1" applyBorder="1" applyAlignment="1">
      <alignment horizontal="center" vertical="center" wrapText="1"/>
    </xf>
    <xf numFmtId="0" fontId="27" fillId="8" borderId="91" xfId="0" applyFont="1" applyFill="1" applyBorder="1" applyAlignment="1">
      <alignment horizontal="center" vertical="center" wrapText="1"/>
    </xf>
    <xf numFmtId="0" fontId="27" fillId="8" borderId="16" xfId="0" applyFont="1" applyFill="1" applyBorder="1" applyAlignment="1">
      <alignment horizontal="center" vertical="center" wrapText="1"/>
    </xf>
    <xf numFmtId="0" fontId="27" fillId="8" borderId="0" xfId="0" applyFont="1" applyFill="1" applyBorder="1" applyAlignment="1">
      <alignment horizontal="center" vertical="center" wrapText="1"/>
    </xf>
    <xf numFmtId="0" fontId="27" fillId="8" borderId="54" xfId="0" applyFont="1" applyFill="1" applyBorder="1" applyAlignment="1">
      <alignment horizontal="center" vertical="center" wrapText="1"/>
    </xf>
    <xf numFmtId="0" fontId="27" fillId="8" borderId="92" xfId="0" applyFont="1" applyFill="1" applyBorder="1" applyAlignment="1">
      <alignment horizontal="center" vertical="center" wrapText="1"/>
    </xf>
    <xf numFmtId="0" fontId="27" fillId="8" borderId="93" xfId="0" applyFont="1" applyFill="1" applyBorder="1" applyAlignment="1">
      <alignment horizontal="center" vertical="center" wrapText="1"/>
    </xf>
    <xf numFmtId="0" fontId="27" fillId="8" borderId="72" xfId="0" applyFont="1" applyFill="1" applyBorder="1" applyAlignment="1">
      <alignment horizontal="center" vertical="center" wrapText="1"/>
    </xf>
    <xf numFmtId="0" fontId="27" fillId="8" borderId="88" xfId="0" applyFont="1" applyFill="1" applyBorder="1" applyAlignment="1">
      <alignment horizontal="center" vertical="center" wrapText="1"/>
    </xf>
    <xf numFmtId="0" fontId="27" fillId="8" borderId="89" xfId="0" applyFont="1" applyFill="1" applyBorder="1" applyAlignment="1">
      <alignment horizontal="center" vertical="center" wrapText="1"/>
    </xf>
    <xf numFmtId="0" fontId="27" fillId="8" borderId="73" xfId="0" applyFont="1" applyFill="1" applyBorder="1" applyAlignment="1">
      <alignment horizontal="center" vertical="center" wrapText="1"/>
    </xf>
    <xf numFmtId="0" fontId="0" fillId="9" borderId="89" xfId="0" applyFill="1" applyBorder="1" applyAlignment="1">
      <alignment horizontal="center" vertical="center" wrapText="1"/>
    </xf>
    <xf numFmtId="0" fontId="0" fillId="9" borderId="73" xfId="0" applyFill="1" applyBorder="1" applyAlignment="1">
      <alignment horizontal="center" vertical="center" wrapText="1"/>
    </xf>
    <xf numFmtId="0" fontId="27" fillId="10" borderId="88" xfId="0" applyFont="1" applyFill="1" applyBorder="1" applyAlignment="1">
      <alignment horizontal="center" vertical="center" wrapText="1"/>
    </xf>
    <xf numFmtId="0" fontId="27" fillId="10" borderId="89" xfId="0" applyFont="1" applyFill="1" applyBorder="1" applyAlignment="1">
      <alignment horizontal="center" vertical="center" wrapText="1"/>
    </xf>
    <xf numFmtId="0" fontId="27" fillId="10" borderId="73" xfId="0" applyFont="1" applyFill="1" applyBorder="1" applyAlignment="1">
      <alignment horizontal="center" vertical="center" wrapText="1"/>
    </xf>
    <xf numFmtId="0" fontId="27" fillId="12" borderId="0" xfId="0" applyFont="1" applyFill="1" applyBorder="1" applyAlignment="1">
      <alignment horizontal="center" vertical="center" wrapText="1"/>
    </xf>
    <xf numFmtId="0" fontId="27" fillId="13" borderId="90" xfId="0" applyFont="1" applyFill="1" applyBorder="1" applyAlignment="1">
      <alignment horizontal="center" vertical="center" wrapText="1"/>
    </xf>
    <xf numFmtId="0" fontId="27" fillId="13" borderId="87" xfId="0" applyFont="1" applyFill="1" applyBorder="1" applyAlignment="1">
      <alignment horizontal="center" vertical="center" wrapText="1"/>
    </xf>
    <xf numFmtId="0" fontId="27" fillId="13" borderId="91" xfId="0" applyFont="1" applyFill="1" applyBorder="1" applyAlignment="1">
      <alignment horizontal="center" vertical="center" wrapText="1"/>
    </xf>
    <xf numFmtId="0" fontId="27" fillId="13" borderId="16" xfId="0" applyFont="1" applyFill="1" applyBorder="1" applyAlignment="1">
      <alignment horizontal="center" vertical="center" wrapText="1"/>
    </xf>
    <xf numFmtId="0" fontId="27" fillId="13" borderId="0" xfId="0" applyFont="1" applyFill="1" applyBorder="1" applyAlignment="1">
      <alignment horizontal="center" vertical="center" wrapText="1"/>
    </xf>
    <xf numFmtId="0" fontId="27" fillId="13" borderId="54" xfId="0" applyFont="1" applyFill="1" applyBorder="1" applyAlignment="1">
      <alignment horizontal="center" vertical="center" wrapText="1"/>
    </xf>
    <xf numFmtId="0" fontId="27" fillId="13" borderId="92" xfId="0" applyFont="1" applyFill="1" applyBorder="1" applyAlignment="1">
      <alignment horizontal="center" vertical="center" wrapText="1"/>
    </xf>
    <xf numFmtId="0" fontId="27" fillId="13" borderId="93" xfId="0" applyFont="1" applyFill="1" applyBorder="1" applyAlignment="1">
      <alignment horizontal="center" vertical="center" wrapText="1"/>
    </xf>
    <xf numFmtId="0" fontId="27" fillId="13" borderId="72" xfId="0" applyFont="1" applyFill="1" applyBorder="1" applyAlignment="1">
      <alignment horizontal="center" vertical="center" wrapText="1"/>
    </xf>
    <xf numFmtId="0" fontId="27" fillId="6" borderId="35" xfId="0" applyFont="1" applyFill="1" applyBorder="1" applyAlignment="1">
      <alignment horizontal="center" vertical="center" wrapText="1"/>
    </xf>
    <xf numFmtId="0" fontId="27" fillId="2" borderId="35" xfId="0" applyFont="1" applyFill="1" applyBorder="1" applyAlignment="1">
      <alignment horizontal="center" vertical="center" wrapText="1"/>
    </xf>
    <xf numFmtId="0" fontId="27" fillId="6" borderId="88" xfId="0" applyFont="1" applyFill="1" applyBorder="1" applyAlignment="1">
      <alignment horizontal="center" vertical="center" wrapText="1"/>
    </xf>
    <xf numFmtId="0" fontId="27" fillId="6" borderId="89" xfId="0" applyFont="1" applyFill="1" applyBorder="1" applyAlignment="1">
      <alignment horizontal="center" vertical="center" wrapText="1"/>
    </xf>
    <xf numFmtId="0" fontId="27" fillId="6" borderId="73" xfId="0" applyFont="1" applyFill="1" applyBorder="1" applyAlignment="1">
      <alignment horizontal="center" vertical="center" wrapText="1"/>
    </xf>
    <xf numFmtId="0" fontId="27" fillId="2" borderId="88" xfId="0" applyFont="1" applyFill="1" applyBorder="1" applyAlignment="1">
      <alignment horizontal="center" vertical="center" wrapText="1"/>
    </xf>
    <xf numFmtId="0" fontId="27" fillId="2" borderId="89" xfId="0" applyFont="1" applyFill="1" applyBorder="1" applyAlignment="1">
      <alignment horizontal="center" vertical="center" wrapText="1"/>
    </xf>
    <xf numFmtId="0" fontId="27" fillId="2" borderId="73" xfId="0" applyFont="1" applyFill="1" applyBorder="1" applyAlignment="1">
      <alignment horizontal="center" vertical="center" wrapText="1"/>
    </xf>
    <xf numFmtId="0" fontId="27" fillId="4" borderId="88" xfId="0" applyFont="1" applyFill="1" applyBorder="1" applyAlignment="1">
      <alignment horizontal="center" vertical="center" wrapText="1"/>
    </xf>
    <xf numFmtId="0" fontId="27" fillId="4" borderId="89" xfId="0" applyFont="1" applyFill="1" applyBorder="1" applyAlignment="1">
      <alignment horizontal="center" vertical="center" wrapText="1"/>
    </xf>
    <xf numFmtId="0" fontId="32" fillId="0" borderId="0" xfId="0" applyFont="1" applyBorder="1" applyAlignment="1">
      <alignment horizontal="center" vertical="center"/>
    </xf>
    <xf numFmtId="0" fontId="3" fillId="0" borderId="22" xfId="0" applyFont="1" applyFill="1" applyBorder="1" applyAlignment="1">
      <alignment horizontal="center" vertical="center" wrapText="1"/>
    </xf>
    <xf numFmtId="0" fontId="3" fillId="0" borderId="20" xfId="0" applyFont="1" applyFill="1" applyBorder="1" applyAlignment="1">
      <alignment horizontal="center" vertical="center" wrapText="1"/>
    </xf>
    <xf numFmtId="9" fontId="3" fillId="0" borderId="26" xfId="2" applyFont="1" applyFill="1" applyBorder="1" applyAlignment="1">
      <alignment horizontal="center" vertical="center"/>
    </xf>
    <xf numFmtId="9" fontId="3" fillId="0" borderId="13" xfId="2" applyFont="1" applyFill="1" applyBorder="1" applyAlignment="1">
      <alignment horizontal="center" vertical="center"/>
    </xf>
    <xf numFmtId="9" fontId="3" fillId="0" borderId="15" xfId="2" applyFont="1" applyFill="1" applyBorder="1" applyAlignment="1">
      <alignment horizontal="center" vertical="center"/>
    </xf>
    <xf numFmtId="0" fontId="15" fillId="0" borderId="26" xfId="0" applyFont="1" applyFill="1" applyBorder="1" applyAlignment="1">
      <alignment horizontal="center" vertical="center"/>
    </xf>
    <xf numFmtId="0" fontId="15" fillId="0" borderId="13" xfId="0" applyFont="1" applyFill="1" applyBorder="1" applyAlignment="1">
      <alignment horizontal="center" vertical="center"/>
    </xf>
    <xf numFmtId="168" fontId="15" fillId="0" borderId="22" xfId="0" applyNumberFormat="1" applyFont="1" applyFill="1" applyBorder="1" applyAlignment="1">
      <alignment horizontal="center" vertical="center"/>
    </xf>
    <xf numFmtId="168" fontId="15" fillId="0" borderId="20" xfId="0" applyNumberFormat="1" applyFont="1" applyFill="1" applyBorder="1" applyAlignment="1">
      <alignment horizontal="center" vertical="center"/>
    </xf>
    <xf numFmtId="0" fontId="9" fillId="0" borderId="11"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5" fillId="0" borderId="42"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12" xfId="0" applyFont="1" applyFill="1" applyBorder="1" applyAlignment="1">
      <alignment horizontal="center" vertical="center" wrapText="1"/>
    </xf>
    <xf numFmtId="10" fontId="3" fillId="0" borderId="13" xfId="2" applyNumberFormat="1" applyFont="1" applyFill="1" applyBorder="1" applyAlignment="1">
      <alignment horizontal="center" vertical="center" wrapText="1"/>
    </xf>
    <xf numFmtId="10" fontId="3" fillId="0" borderId="15" xfId="2" applyNumberFormat="1" applyFont="1" applyFill="1" applyBorder="1" applyAlignment="1">
      <alignment horizontal="center" vertical="center" wrapText="1"/>
    </xf>
    <xf numFmtId="0" fontId="9" fillId="0" borderId="11" xfId="0" applyFont="1" applyFill="1" applyBorder="1" applyAlignment="1">
      <alignment horizontal="center" vertical="center"/>
    </xf>
    <xf numFmtId="0" fontId="9" fillId="0" borderId="23" xfId="0" applyFont="1" applyFill="1" applyBorder="1" applyAlignment="1">
      <alignment horizontal="center" vertical="center"/>
    </xf>
    <xf numFmtId="0" fontId="3" fillId="0" borderId="11" xfId="0" applyFont="1" applyFill="1" applyBorder="1" applyAlignment="1">
      <alignment horizontal="center" vertical="center"/>
    </xf>
    <xf numFmtId="0" fontId="9" fillId="0" borderId="3" xfId="0" applyFont="1" applyFill="1" applyBorder="1" applyAlignment="1">
      <alignment horizontal="center" vertical="center"/>
    </xf>
    <xf numFmtId="0" fontId="3" fillId="0" borderId="2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3" fillId="0" borderId="23"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36" xfId="0" applyFont="1" applyFill="1" applyBorder="1" applyAlignment="1">
      <alignment horizontal="center" vertical="center" wrapText="1"/>
    </xf>
    <xf numFmtId="0" fontId="3" fillId="0" borderId="13" xfId="0" applyFont="1" applyFill="1" applyBorder="1" applyAlignment="1">
      <alignment horizontal="center" vertical="center" wrapText="1"/>
    </xf>
    <xf numFmtId="10" fontId="3" fillId="0" borderId="36" xfId="2" applyNumberFormat="1" applyFont="1" applyFill="1" applyBorder="1" applyAlignment="1">
      <alignment horizontal="center" vertical="center" wrapText="1"/>
    </xf>
    <xf numFmtId="0" fontId="5" fillId="0" borderId="18" xfId="0" applyFont="1" applyFill="1" applyBorder="1" applyAlignment="1">
      <alignment horizontal="center" vertical="center" wrapText="1"/>
    </xf>
    <xf numFmtId="0" fontId="3" fillId="0" borderId="14" xfId="0" applyFont="1" applyFill="1" applyBorder="1" applyAlignment="1">
      <alignment horizontal="center" vertical="center" wrapText="1"/>
    </xf>
    <xf numFmtId="10" fontId="3" fillId="0" borderId="14" xfId="2" applyNumberFormat="1"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14" fillId="0" borderId="9" xfId="0" applyFont="1" applyFill="1" applyBorder="1" applyAlignment="1">
      <alignment horizontal="center" vertical="center"/>
    </xf>
    <xf numFmtId="0" fontId="14" fillId="0" borderId="10" xfId="0" applyFont="1" applyFill="1" applyBorder="1" applyAlignment="1">
      <alignment horizontal="center" vertical="center"/>
    </xf>
    <xf numFmtId="0" fontId="14" fillId="0" borderId="2" xfId="0" applyFont="1" applyFill="1" applyBorder="1" applyAlignment="1">
      <alignment horizontal="center" vertical="center"/>
    </xf>
    <xf numFmtId="0" fontId="20" fillId="0" borderId="9" xfId="0" applyFont="1" applyFill="1" applyBorder="1" applyAlignment="1">
      <alignment horizontal="center" vertical="center"/>
    </xf>
    <xf numFmtId="0" fontId="20" fillId="0" borderId="10" xfId="0" applyFont="1" applyFill="1" applyBorder="1" applyAlignment="1">
      <alignment horizontal="center" vertical="center"/>
    </xf>
    <xf numFmtId="0" fontId="20" fillId="0" borderId="2" xfId="0" applyFont="1" applyFill="1" applyBorder="1" applyAlignment="1">
      <alignment horizontal="center" vertical="center"/>
    </xf>
    <xf numFmtId="0" fontId="3" fillId="0" borderId="35" xfId="0" applyFont="1" applyFill="1" applyBorder="1" applyAlignment="1">
      <alignment horizontal="center" vertical="center" wrapText="1"/>
    </xf>
    <xf numFmtId="9" fontId="3" fillId="0" borderId="13" xfId="2" applyNumberFormat="1"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9" fontId="3" fillId="0" borderId="14" xfId="2" applyFont="1" applyFill="1" applyBorder="1" applyAlignment="1">
      <alignment horizontal="center" vertical="center"/>
    </xf>
    <xf numFmtId="0" fontId="15" fillId="0" borderId="14" xfId="0" applyFont="1" applyFill="1" applyBorder="1" applyAlignment="1">
      <alignment horizontal="center" vertical="center"/>
    </xf>
    <xf numFmtId="168" fontId="15" fillId="0" borderId="19" xfId="0" applyNumberFormat="1" applyFont="1" applyFill="1" applyBorder="1" applyAlignment="1">
      <alignment horizontal="center" vertical="center"/>
    </xf>
    <xf numFmtId="0" fontId="3" fillId="0" borderId="1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6" xfId="2" applyNumberFormat="1" applyFont="1" applyFill="1" applyBorder="1" applyAlignment="1">
      <alignment horizontal="center" vertical="center"/>
    </xf>
    <xf numFmtId="0" fontId="3" fillId="0" borderId="13" xfId="2" applyNumberFormat="1" applyFont="1" applyFill="1" applyBorder="1" applyAlignment="1">
      <alignment horizontal="center" vertical="center"/>
    </xf>
    <xf numFmtId="0" fontId="3" fillId="0" borderId="15" xfId="2" applyNumberFormat="1" applyFont="1" applyFill="1" applyBorder="1" applyAlignment="1">
      <alignment horizontal="center" vertical="center"/>
    </xf>
    <xf numFmtId="168" fontId="15" fillId="0" borderId="22" xfId="0" applyNumberFormat="1" applyFont="1" applyBorder="1" applyAlignment="1">
      <alignment horizontal="center" vertical="center"/>
    </xf>
    <xf numFmtId="168" fontId="15" fillId="0" borderId="20" xfId="0" applyNumberFormat="1" applyFont="1" applyBorder="1" applyAlignment="1">
      <alignment horizontal="center" vertical="center"/>
    </xf>
    <xf numFmtId="10" fontId="3" fillId="0" borderId="53" xfId="2" applyNumberFormat="1" applyFont="1" applyFill="1" applyBorder="1" applyAlignment="1">
      <alignment horizontal="center" vertical="center" wrapText="1"/>
    </xf>
    <xf numFmtId="10" fontId="3" fillId="0" borderId="20" xfId="2" applyNumberFormat="1" applyFont="1" applyFill="1" applyBorder="1" applyAlignment="1">
      <alignment horizontal="center" vertical="center" wrapText="1"/>
    </xf>
    <xf numFmtId="10" fontId="3" fillId="0" borderId="19" xfId="2" applyNumberFormat="1" applyFont="1" applyFill="1" applyBorder="1" applyAlignment="1">
      <alignment horizontal="center" vertical="center" wrapText="1"/>
    </xf>
    <xf numFmtId="0" fontId="3" fillId="0" borderId="28" xfId="2" applyNumberFormat="1" applyFont="1" applyFill="1" applyBorder="1" applyAlignment="1">
      <alignment horizontal="center" vertical="center"/>
    </xf>
    <xf numFmtId="0" fontId="3" fillId="0" borderId="54" xfId="2" applyNumberFormat="1" applyFont="1" applyFill="1" applyBorder="1" applyAlignment="1">
      <alignment horizontal="center" vertical="center"/>
    </xf>
    <xf numFmtId="0" fontId="3" fillId="0" borderId="14" xfId="2" applyNumberFormat="1" applyFont="1" applyFill="1" applyBorder="1" applyAlignment="1">
      <alignment horizontal="center" vertical="center"/>
    </xf>
    <xf numFmtId="168" fontId="15" fillId="0" borderId="19" xfId="0" applyNumberFormat="1" applyFont="1" applyBorder="1" applyAlignment="1">
      <alignment horizontal="center" vertical="center"/>
    </xf>
    <xf numFmtId="0" fontId="3" fillId="0" borderId="11" xfId="0" applyFont="1" applyBorder="1" applyAlignment="1">
      <alignment horizontal="left" vertical="center" wrapText="1"/>
    </xf>
    <xf numFmtId="0" fontId="3" fillId="0" borderId="23" xfId="0" applyFont="1" applyBorder="1" applyAlignment="1">
      <alignment horizontal="left" vertical="center" wrapText="1"/>
    </xf>
    <xf numFmtId="0" fontId="3" fillId="0" borderId="3" xfId="0" applyFont="1" applyBorder="1" applyAlignment="1">
      <alignment horizontal="left" vertical="center" wrapText="1"/>
    </xf>
    <xf numFmtId="0" fontId="0" fillId="0" borderId="36" xfId="0" applyBorder="1" applyAlignment="1">
      <alignment horizontal="center" vertical="center" wrapText="1"/>
    </xf>
    <xf numFmtId="9" fontId="3" fillId="0" borderId="53" xfId="2" applyFont="1" applyFill="1" applyBorder="1" applyAlignment="1">
      <alignment horizontal="center" vertical="center" wrapText="1"/>
    </xf>
    <xf numFmtId="9" fontId="3" fillId="0" borderId="20" xfId="2" applyFont="1" applyFill="1" applyBorder="1" applyAlignment="1">
      <alignment horizontal="center" vertical="center" wrapText="1"/>
    </xf>
    <xf numFmtId="0" fontId="19" fillId="0" borderId="9" xfId="0" applyFont="1" applyBorder="1" applyAlignment="1">
      <alignment horizontal="center" vertical="center"/>
    </xf>
    <xf numFmtId="0" fontId="19" fillId="0" borderId="10" xfId="0" applyFont="1" applyBorder="1" applyAlignment="1">
      <alignment horizontal="center" vertical="center"/>
    </xf>
    <xf numFmtId="0" fontId="19" fillId="0" borderId="2" xfId="0" applyFont="1" applyBorder="1" applyAlignment="1">
      <alignment horizontal="center" vertical="center"/>
    </xf>
    <xf numFmtId="0" fontId="19" fillId="0" borderId="9" xfId="0" applyFont="1" applyFill="1" applyBorder="1" applyAlignment="1">
      <alignment horizontal="center" vertical="center"/>
    </xf>
    <xf numFmtId="0" fontId="19" fillId="0" borderId="10" xfId="0" applyFont="1" applyFill="1" applyBorder="1" applyAlignment="1">
      <alignment horizontal="center" vertical="center"/>
    </xf>
    <xf numFmtId="0" fontId="19" fillId="0" borderId="2" xfId="0" applyFont="1" applyFill="1" applyBorder="1" applyAlignment="1">
      <alignment horizontal="center" vertical="center"/>
    </xf>
    <xf numFmtId="0" fontId="1" fillId="0" borderId="51" xfId="0" applyFont="1" applyFill="1" applyBorder="1" applyAlignment="1">
      <alignment horizontal="center" vertical="center"/>
    </xf>
    <xf numFmtId="0" fontId="1" fillId="0" borderId="68" xfId="0" applyFont="1" applyFill="1" applyBorder="1" applyAlignment="1">
      <alignment horizontal="center" vertical="center"/>
    </xf>
    <xf numFmtId="0" fontId="1" fillId="0" borderId="80" xfId="0" applyFont="1" applyFill="1" applyBorder="1" applyAlignment="1">
      <alignment horizontal="center" vertical="center"/>
    </xf>
    <xf numFmtId="0" fontId="1" fillId="0" borderId="81" xfId="0" applyFont="1" applyFill="1" applyBorder="1" applyAlignment="1">
      <alignment horizontal="center" vertical="center"/>
    </xf>
    <xf numFmtId="9" fontId="5" fillId="0" borderId="83" xfId="2" applyFont="1" applyFill="1" applyBorder="1" applyAlignment="1">
      <alignment horizontal="center" vertical="center" wrapText="1"/>
    </xf>
    <xf numFmtId="9" fontId="5" fillId="0" borderId="69" xfId="2" applyFont="1" applyFill="1" applyBorder="1" applyAlignment="1">
      <alignment horizontal="center" vertical="center" wrapText="1"/>
    </xf>
    <xf numFmtId="0" fontId="5" fillId="0" borderId="51" xfId="0" applyFont="1" applyFill="1" applyBorder="1" applyAlignment="1">
      <alignment horizontal="center" vertical="center" wrapText="1"/>
    </xf>
    <xf numFmtId="0" fontId="5" fillId="0" borderId="68" xfId="0" applyFont="1" applyFill="1" applyBorder="1" applyAlignment="1">
      <alignment horizontal="center" vertical="center" wrapText="1"/>
    </xf>
    <xf numFmtId="9" fontId="5" fillId="0" borderId="11" xfId="2" applyFont="1" applyFill="1" applyBorder="1" applyAlignment="1">
      <alignment horizontal="center" vertical="center" wrapText="1"/>
    </xf>
    <xf numFmtId="9" fontId="5" fillId="0" borderId="3" xfId="2" applyFont="1" applyFill="1" applyBorder="1" applyAlignment="1">
      <alignment horizontal="center" vertical="center" wrapText="1"/>
    </xf>
    <xf numFmtId="0" fontId="11" fillId="0" borderId="0" xfId="0" applyFont="1" applyBorder="1" applyAlignment="1">
      <alignment horizontal="center" vertical="center"/>
    </xf>
    <xf numFmtId="0" fontId="13" fillId="0" borderId="0" xfId="0" applyFont="1" applyFill="1" applyBorder="1" applyAlignment="1">
      <alignment horizontal="center" vertical="center"/>
    </xf>
    <xf numFmtId="0" fontId="6" fillId="9" borderId="35" xfId="0" applyFont="1" applyFill="1" applyBorder="1" applyAlignment="1">
      <alignment horizontal="center" vertical="center"/>
    </xf>
    <xf numFmtId="0" fontId="6" fillId="9" borderId="35" xfId="0" applyFont="1" applyFill="1" applyBorder="1" applyAlignment="1">
      <alignment horizontal="center" vertical="center" wrapText="1"/>
    </xf>
    <xf numFmtId="9" fontId="35" fillId="9" borderId="35" xfId="2" applyFont="1" applyFill="1" applyBorder="1" applyAlignment="1">
      <alignment horizontal="center" vertical="center" wrapText="1"/>
    </xf>
    <xf numFmtId="0" fontId="27" fillId="0" borderId="35" xfId="0" applyFont="1" applyFill="1" applyBorder="1" applyAlignment="1">
      <alignment horizontal="center" vertical="center" wrapText="1"/>
    </xf>
    <xf numFmtId="0" fontId="30" fillId="0" borderId="35" xfId="0" applyFont="1" applyFill="1" applyBorder="1" applyAlignment="1">
      <alignment horizontal="center" vertical="center" wrapText="1"/>
    </xf>
  </cellXfs>
  <cellStyles count="9">
    <cellStyle name="Millares" xfId="3" builtinId="3"/>
    <cellStyle name="Millares [0]" xfId="1" builtinId="6"/>
    <cellStyle name="Millares [0] 2" xfId="5" xr:uid="{00000000-0005-0000-0000-000002000000}"/>
    <cellStyle name="Millares 2" xfId="6" xr:uid="{00000000-0005-0000-0000-000003000000}"/>
    <cellStyle name="Millares 3" xfId="8" xr:uid="{00000000-0005-0000-0000-000004000000}"/>
    <cellStyle name="Moneda [0]" xfId="4" builtinId="7"/>
    <cellStyle name="Moneda [0] 2" xfId="7" xr:uid="{00000000-0005-0000-0000-000006000000}"/>
    <cellStyle name="Normal" xfId="0" builtinId="0"/>
    <cellStyle name="Porcentaje" xfId="2" builtinId="5"/>
  </cellStyles>
  <dxfs count="123">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2:U103"/>
  <sheetViews>
    <sheetView showGridLines="0" topLeftCell="A11" zoomScale="60" zoomScaleNormal="60" zoomScaleSheetLayoutView="70" workbookViewId="0">
      <selection activeCell="G16" sqref="G16:J24"/>
    </sheetView>
  </sheetViews>
  <sheetFormatPr baseColWidth="10" defaultColWidth="9.140625" defaultRowHeight="15" x14ac:dyDescent="0.25"/>
  <cols>
    <col min="1" max="1" width="4.42578125" style="92" customWidth="1"/>
    <col min="2" max="2" width="9.140625" style="83"/>
    <col min="3" max="3" width="97.5703125" style="83" customWidth="1"/>
    <col min="4" max="4" width="5.7109375" style="90" customWidth="1"/>
    <col min="5" max="5" width="49.5703125" style="92" customWidth="1"/>
    <col min="6" max="6" width="20.42578125" style="92" customWidth="1"/>
    <col min="7" max="7" width="37.28515625" style="92" customWidth="1"/>
    <col min="8" max="8" width="14.28515625" style="92" customWidth="1"/>
    <col min="9" max="9" width="15.140625" style="92" customWidth="1"/>
    <col min="10" max="10" width="25" style="92" customWidth="1"/>
    <col min="11" max="11" width="60.28515625" style="92" customWidth="1"/>
    <col min="12" max="12" width="39.7109375" style="92" customWidth="1"/>
    <col min="13" max="14" width="26.7109375" style="92" customWidth="1"/>
    <col min="15" max="16" width="31.7109375" style="92" customWidth="1"/>
    <col min="17" max="17" width="21.7109375" style="92" customWidth="1"/>
    <col min="18" max="18" width="5.7109375" style="91" customWidth="1"/>
    <col min="19" max="19" width="11.85546875" style="91" customWidth="1"/>
    <col min="20" max="20" width="5.7109375" style="91" customWidth="1"/>
    <col min="21" max="16384" width="9.140625" style="92"/>
  </cols>
  <sheetData>
    <row r="2" spans="2:21" ht="15.75" thickBot="1" x14ac:dyDescent="0.3">
      <c r="B2" s="555"/>
      <c r="C2" s="555"/>
      <c r="D2" s="555"/>
      <c r="E2" s="555"/>
      <c r="F2" s="555"/>
      <c r="G2" s="555"/>
      <c r="H2" s="555"/>
      <c r="I2" s="555"/>
      <c r="J2" s="555"/>
      <c r="K2" s="555"/>
      <c r="L2" s="555"/>
      <c r="M2" s="555"/>
      <c r="N2" s="555"/>
      <c r="O2" s="555"/>
      <c r="P2" s="555"/>
      <c r="Q2" s="555"/>
    </row>
    <row r="3" spans="2:21" ht="116.25" customHeight="1" thickBot="1" x14ac:dyDescent="0.3">
      <c r="B3" s="558" t="s">
        <v>102</v>
      </c>
      <c r="C3" s="559"/>
      <c r="D3" s="559"/>
      <c r="E3" s="559"/>
      <c r="F3" s="559"/>
      <c r="G3" s="559"/>
      <c r="H3" s="559"/>
      <c r="I3" s="559"/>
      <c r="J3" s="559"/>
      <c r="K3" s="559"/>
      <c r="L3" s="559"/>
      <c r="M3" s="559"/>
      <c r="N3" s="559"/>
      <c r="O3" s="559"/>
      <c r="P3" s="559"/>
      <c r="Q3" s="559"/>
      <c r="R3" s="559"/>
      <c r="S3" s="559"/>
      <c r="T3" s="559"/>
    </row>
    <row r="4" spans="2:21" ht="23.25" customHeight="1" thickBot="1" x14ac:dyDescent="0.3">
      <c r="B4" s="151"/>
      <c r="C4" s="151"/>
      <c r="D4" s="151"/>
      <c r="E4" s="151"/>
      <c r="F4" s="151"/>
      <c r="G4" s="151"/>
      <c r="H4" s="151"/>
      <c r="I4" s="151"/>
      <c r="J4" s="151"/>
      <c r="K4" s="151"/>
      <c r="L4" s="151"/>
      <c r="M4" s="151"/>
      <c r="N4" s="151"/>
      <c r="O4" s="151"/>
      <c r="P4" s="151"/>
      <c r="Q4" s="151"/>
      <c r="R4" s="151"/>
      <c r="S4" s="151"/>
      <c r="T4" s="151"/>
    </row>
    <row r="5" spans="2:21" ht="116.25" customHeight="1" thickBot="1" x14ac:dyDescent="0.3">
      <c r="B5" s="560" t="s">
        <v>92</v>
      </c>
      <c r="C5" s="561"/>
      <c r="D5" s="561"/>
      <c r="E5" s="561"/>
      <c r="F5" s="561"/>
      <c r="G5" s="561"/>
      <c r="H5" s="561"/>
      <c r="I5" s="561"/>
      <c r="J5" s="561"/>
      <c r="K5" s="561"/>
      <c r="L5" s="561"/>
      <c r="M5" s="561"/>
      <c r="N5" s="561"/>
      <c r="O5" s="561"/>
      <c r="P5" s="561"/>
      <c r="Q5" s="561"/>
      <c r="R5" s="561"/>
      <c r="S5" s="561"/>
      <c r="T5" s="561"/>
    </row>
    <row r="6" spans="2:21" ht="15.75" thickBot="1" x14ac:dyDescent="0.3">
      <c r="E6" s="93"/>
      <c r="G6" s="93"/>
      <c r="H6" s="93"/>
      <c r="J6" s="93"/>
      <c r="K6" s="93"/>
      <c r="L6" s="93"/>
      <c r="M6" s="93"/>
      <c r="N6" s="93"/>
    </row>
    <row r="7" spans="2:21" ht="55.5" customHeight="1" thickBot="1" x14ac:dyDescent="0.3">
      <c r="B7" s="556"/>
      <c r="C7" s="556" t="s">
        <v>0</v>
      </c>
      <c r="D7" s="82"/>
      <c r="E7" s="94" t="s">
        <v>41</v>
      </c>
      <c r="F7" s="95"/>
      <c r="G7" s="95"/>
      <c r="H7" s="95"/>
      <c r="I7" s="95"/>
      <c r="J7" s="95"/>
      <c r="K7" s="95"/>
      <c r="L7" s="96"/>
      <c r="M7" s="95"/>
      <c r="N7" s="95"/>
      <c r="O7" s="97"/>
      <c r="P7" s="97"/>
      <c r="Q7" s="97"/>
      <c r="R7" s="98"/>
      <c r="S7" s="98"/>
      <c r="T7" s="98"/>
      <c r="U7" s="99"/>
    </row>
    <row r="8" spans="2:21" s="83" customFormat="1" ht="169.5" customHeight="1" thickBot="1" x14ac:dyDescent="0.3">
      <c r="B8" s="557"/>
      <c r="C8" s="557"/>
      <c r="D8" s="82"/>
      <c r="E8" s="100" t="s">
        <v>114</v>
      </c>
      <c r="F8" s="101" t="s">
        <v>115</v>
      </c>
      <c r="G8" s="102" t="s">
        <v>116</v>
      </c>
      <c r="H8" s="102"/>
      <c r="I8" s="102"/>
      <c r="J8" s="102"/>
      <c r="K8" s="102"/>
      <c r="L8" s="103" t="s">
        <v>42</v>
      </c>
      <c r="M8" s="104" t="s">
        <v>43</v>
      </c>
      <c r="N8" s="105" t="s">
        <v>34</v>
      </c>
      <c r="O8" s="106" t="s">
        <v>35</v>
      </c>
      <c r="P8" s="107" t="s">
        <v>36</v>
      </c>
      <c r="Q8" s="108" t="s">
        <v>44</v>
      </c>
      <c r="R8" s="109"/>
      <c r="S8" s="109"/>
      <c r="T8" s="109"/>
      <c r="U8" s="111"/>
    </row>
    <row r="9" spans="2:21" s="83" customFormat="1" ht="45" customHeight="1" thickBot="1" x14ac:dyDescent="0.3">
      <c r="B9" s="112">
        <v>1</v>
      </c>
      <c r="C9" s="556" t="s">
        <v>103</v>
      </c>
      <c r="D9" s="82"/>
      <c r="E9" s="114" t="s">
        <v>45</v>
      </c>
      <c r="F9" s="115"/>
      <c r="G9" s="116" t="s">
        <v>46</v>
      </c>
      <c r="H9" s="108" t="s">
        <v>47</v>
      </c>
      <c r="I9" s="108" t="s">
        <v>48</v>
      </c>
      <c r="J9" s="108" t="s">
        <v>49</v>
      </c>
      <c r="K9" s="108" t="s">
        <v>23</v>
      </c>
      <c r="L9" s="117"/>
      <c r="M9" s="118"/>
      <c r="N9" s="115"/>
      <c r="O9" s="114"/>
      <c r="P9" s="118"/>
      <c r="Q9" s="115"/>
      <c r="R9" s="90"/>
      <c r="S9" s="90"/>
      <c r="T9" s="90"/>
      <c r="U9" s="90"/>
    </row>
    <row r="10" spans="2:21" ht="83.25" customHeight="1" x14ac:dyDescent="0.25">
      <c r="B10" s="82"/>
      <c r="C10" s="565"/>
      <c r="D10" s="82"/>
      <c r="E10" s="122" t="s">
        <v>12</v>
      </c>
      <c r="F10" s="123" t="s">
        <v>12</v>
      </c>
      <c r="G10" s="124"/>
      <c r="H10" s="125"/>
      <c r="I10" s="125"/>
      <c r="J10" s="126"/>
      <c r="K10" s="127"/>
      <c r="L10" s="546" t="s">
        <v>12</v>
      </c>
      <c r="M10" s="546" t="s">
        <v>12</v>
      </c>
      <c r="N10" s="546" t="s">
        <v>12</v>
      </c>
      <c r="O10" s="549" t="s">
        <v>12</v>
      </c>
      <c r="P10" s="549" t="s">
        <v>12</v>
      </c>
      <c r="Q10" s="549" t="s">
        <v>12</v>
      </c>
      <c r="U10" s="91"/>
    </row>
    <row r="11" spans="2:21" ht="94.5" customHeight="1" x14ac:dyDescent="0.25">
      <c r="B11" s="82"/>
      <c r="C11" s="565"/>
      <c r="D11" s="82"/>
      <c r="E11" s="122"/>
      <c r="F11" s="123"/>
      <c r="G11" s="134"/>
      <c r="H11" s="131"/>
      <c r="I11" s="135"/>
      <c r="J11" s="136"/>
      <c r="K11" s="137"/>
      <c r="L11" s="547"/>
      <c r="M11" s="547"/>
      <c r="N11" s="547"/>
      <c r="O11" s="550"/>
      <c r="P11" s="550"/>
      <c r="Q11" s="550"/>
      <c r="U11" s="91"/>
    </row>
    <row r="12" spans="2:21" ht="92.25" customHeight="1" x14ac:dyDescent="0.25">
      <c r="B12" s="82"/>
      <c r="C12" s="565"/>
      <c r="D12" s="82"/>
      <c r="E12" s="122"/>
      <c r="F12" s="123"/>
      <c r="G12" s="134"/>
      <c r="H12" s="131"/>
      <c r="I12" s="131"/>
      <c r="J12" s="136"/>
      <c r="K12" s="127"/>
      <c r="L12" s="547"/>
      <c r="M12" s="547"/>
      <c r="N12" s="547"/>
      <c r="O12" s="550"/>
      <c r="P12" s="550"/>
      <c r="Q12" s="550"/>
      <c r="R12" s="138"/>
      <c r="U12" s="91"/>
    </row>
    <row r="13" spans="2:21" ht="89.25" customHeight="1" x14ac:dyDescent="0.25">
      <c r="B13" s="82"/>
      <c r="C13" s="565"/>
      <c r="D13" s="82"/>
      <c r="E13" s="122"/>
      <c r="F13" s="123"/>
      <c r="G13" s="134"/>
      <c r="H13" s="129"/>
      <c r="I13" s="129"/>
      <c r="J13" s="129" t="s">
        <v>32</v>
      </c>
      <c r="K13" s="140"/>
      <c r="L13" s="547"/>
      <c r="M13" s="547"/>
      <c r="N13" s="547"/>
      <c r="O13" s="550"/>
      <c r="P13" s="550"/>
      <c r="Q13" s="550"/>
      <c r="U13" s="91"/>
    </row>
    <row r="14" spans="2:21" ht="105" customHeight="1" thickBot="1" x14ac:dyDescent="0.3">
      <c r="B14" s="82"/>
      <c r="C14" s="557"/>
      <c r="D14" s="82"/>
      <c r="E14" s="122"/>
      <c r="F14" s="123"/>
      <c r="G14" s="123"/>
      <c r="H14" s="129"/>
      <c r="I14" s="129"/>
      <c r="J14" s="129"/>
      <c r="K14" s="140"/>
      <c r="L14" s="548"/>
      <c r="M14" s="548"/>
      <c r="N14" s="548"/>
      <c r="O14" s="551"/>
      <c r="P14" s="551"/>
      <c r="Q14" s="551"/>
      <c r="U14" s="91"/>
    </row>
    <row r="15" spans="2:21" ht="39.75" customHeight="1" thickBot="1" x14ac:dyDescent="0.3">
      <c r="B15" s="112">
        <v>2</v>
      </c>
      <c r="C15" s="556" t="s">
        <v>104</v>
      </c>
      <c r="D15" s="82"/>
      <c r="E15" s="144" t="s">
        <v>50</v>
      </c>
      <c r="F15" s="115"/>
      <c r="G15" s="116" t="s">
        <v>46</v>
      </c>
      <c r="H15" s="108" t="s">
        <v>47</v>
      </c>
      <c r="I15" s="108" t="s">
        <v>48</v>
      </c>
      <c r="J15" s="120" t="s">
        <v>49</v>
      </c>
      <c r="K15" s="152" t="s">
        <v>23</v>
      </c>
      <c r="L15" s="118"/>
      <c r="M15" s="118"/>
      <c r="N15" s="115"/>
      <c r="O15" s="115"/>
      <c r="P15" s="115"/>
      <c r="Q15" s="119"/>
      <c r="U15" s="91"/>
    </row>
    <row r="16" spans="2:21" ht="93" customHeight="1" x14ac:dyDescent="0.25">
      <c r="B16" s="82"/>
      <c r="C16" s="565"/>
      <c r="D16" s="82"/>
      <c r="E16" s="122" t="s">
        <v>12</v>
      </c>
      <c r="F16" s="139" t="s">
        <v>12</v>
      </c>
      <c r="G16" s="145"/>
      <c r="H16" s="130"/>
      <c r="I16" s="131"/>
      <c r="J16" s="128"/>
      <c r="K16" s="552" t="s">
        <v>12</v>
      </c>
      <c r="L16" s="550" t="s">
        <v>12</v>
      </c>
      <c r="M16" s="550" t="s">
        <v>12</v>
      </c>
      <c r="N16" s="550" t="s">
        <v>12</v>
      </c>
      <c r="O16" s="550" t="s">
        <v>12</v>
      </c>
      <c r="P16" s="550" t="s">
        <v>12</v>
      </c>
      <c r="Q16" s="550" t="s">
        <v>12</v>
      </c>
      <c r="U16" s="91"/>
    </row>
    <row r="17" spans="2:21" ht="93" customHeight="1" x14ac:dyDescent="0.25">
      <c r="B17" s="82"/>
      <c r="C17" s="565"/>
      <c r="D17" s="82"/>
      <c r="E17" s="122"/>
      <c r="F17" s="139"/>
      <c r="G17" s="146"/>
      <c r="H17" s="130"/>
      <c r="I17" s="131"/>
      <c r="J17" s="128"/>
      <c r="K17" s="553"/>
      <c r="L17" s="550"/>
      <c r="M17" s="550"/>
      <c r="N17" s="550"/>
      <c r="O17" s="550"/>
      <c r="P17" s="550"/>
      <c r="Q17" s="550"/>
      <c r="U17" s="91"/>
    </row>
    <row r="18" spans="2:21" ht="94.5" customHeight="1" x14ac:dyDescent="0.25">
      <c r="B18" s="82"/>
      <c r="C18" s="565"/>
      <c r="D18" s="82"/>
      <c r="E18" s="122"/>
      <c r="F18" s="139"/>
      <c r="G18" s="146"/>
      <c r="H18" s="130"/>
      <c r="I18" s="131"/>
      <c r="J18" s="128"/>
      <c r="K18" s="553"/>
      <c r="L18" s="550"/>
      <c r="M18" s="550"/>
      <c r="N18" s="550"/>
      <c r="O18" s="550"/>
      <c r="P18" s="550"/>
      <c r="Q18" s="550"/>
      <c r="U18" s="91"/>
    </row>
    <row r="19" spans="2:21" ht="98.25" customHeight="1" x14ac:dyDescent="0.25">
      <c r="B19" s="82"/>
      <c r="C19" s="565"/>
      <c r="D19" s="82"/>
      <c r="E19" s="122"/>
      <c r="F19" s="139"/>
      <c r="G19" s="146"/>
      <c r="H19" s="130"/>
      <c r="I19" s="131"/>
      <c r="J19" s="128"/>
      <c r="K19" s="553"/>
      <c r="L19" s="550"/>
      <c r="M19" s="550"/>
      <c r="N19" s="550"/>
      <c r="O19" s="550"/>
      <c r="P19" s="550"/>
      <c r="Q19" s="550"/>
      <c r="U19" s="91"/>
    </row>
    <row r="20" spans="2:21" ht="115.5" customHeight="1" x14ac:dyDescent="0.25">
      <c r="B20" s="82"/>
      <c r="C20" s="565"/>
      <c r="D20" s="82"/>
      <c r="E20" s="122"/>
      <c r="F20" s="139"/>
      <c r="G20" s="146"/>
      <c r="H20" s="130"/>
      <c r="I20" s="131"/>
      <c r="J20" s="129"/>
      <c r="K20" s="553"/>
      <c r="L20" s="550"/>
      <c r="M20" s="550"/>
      <c r="N20" s="550"/>
      <c r="O20" s="550"/>
      <c r="P20" s="550"/>
      <c r="Q20" s="550"/>
      <c r="U20" s="91"/>
    </row>
    <row r="21" spans="2:21" ht="47.25" customHeight="1" x14ac:dyDescent="0.25">
      <c r="B21" s="82"/>
      <c r="C21" s="565"/>
      <c r="D21" s="82"/>
      <c r="E21" s="122"/>
      <c r="F21" s="139"/>
      <c r="G21" s="146"/>
      <c r="H21" s="130"/>
      <c r="I21" s="131"/>
      <c r="J21" s="129"/>
      <c r="K21" s="553"/>
      <c r="L21" s="550"/>
      <c r="M21" s="550"/>
      <c r="N21" s="550"/>
      <c r="O21" s="550"/>
      <c r="P21" s="550"/>
      <c r="Q21" s="550"/>
      <c r="U21" s="91"/>
    </row>
    <row r="22" spans="2:21" ht="47.25" customHeight="1" x14ac:dyDescent="0.25">
      <c r="B22" s="82"/>
      <c r="C22" s="565"/>
      <c r="D22" s="82"/>
      <c r="E22" s="122"/>
      <c r="F22" s="139"/>
      <c r="G22" s="146"/>
      <c r="H22" s="130"/>
      <c r="I22" s="131"/>
      <c r="J22" s="129"/>
      <c r="K22" s="553"/>
      <c r="L22" s="550"/>
      <c r="M22" s="550"/>
      <c r="N22" s="550"/>
      <c r="O22" s="550"/>
      <c r="P22" s="550"/>
      <c r="Q22" s="550"/>
      <c r="U22" s="91"/>
    </row>
    <row r="23" spans="2:21" ht="54.75" customHeight="1" x14ac:dyDescent="0.25">
      <c r="B23" s="82"/>
      <c r="C23" s="565"/>
      <c r="D23" s="82"/>
      <c r="E23" s="122"/>
      <c r="F23" s="139"/>
      <c r="G23" s="146"/>
      <c r="H23" s="130"/>
      <c r="I23" s="131"/>
      <c r="J23" s="129"/>
      <c r="K23" s="553"/>
      <c r="L23" s="550"/>
      <c r="M23" s="550"/>
      <c r="N23" s="550"/>
      <c r="O23" s="550"/>
      <c r="P23" s="550"/>
      <c r="Q23" s="550"/>
      <c r="U23" s="91"/>
    </row>
    <row r="24" spans="2:21" ht="33.75" customHeight="1" thickBot="1" x14ac:dyDescent="0.3">
      <c r="B24" s="82"/>
      <c r="C24" s="557"/>
      <c r="D24" s="82"/>
      <c r="E24" s="122"/>
      <c r="F24" s="139"/>
      <c r="G24" s="146"/>
      <c r="H24" s="130"/>
      <c r="I24" s="131"/>
      <c r="J24" s="129"/>
      <c r="K24" s="554"/>
      <c r="L24" s="551"/>
      <c r="M24" s="551"/>
      <c r="N24" s="551"/>
      <c r="O24" s="551"/>
      <c r="P24" s="551"/>
      <c r="Q24" s="551"/>
      <c r="U24" s="91"/>
    </row>
    <row r="25" spans="2:21" ht="24.95" customHeight="1" thickBot="1" x14ac:dyDescent="0.3">
      <c r="B25" s="113">
        <v>3</v>
      </c>
      <c r="C25" s="556" t="s">
        <v>105</v>
      </c>
      <c r="D25" s="82"/>
      <c r="E25" s="114" t="s">
        <v>51</v>
      </c>
      <c r="F25" s="115"/>
      <c r="G25" s="116" t="s">
        <v>46</v>
      </c>
      <c r="H25" s="108" t="s">
        <v>47</v>
      </c>
      <c r="I25" s="108" t="s">
        <v>48</v>
      </c>
      <c r="J25" s="120" t="s">
        <v>49</v>
      </c>
      <c r="K25" s="152" t="s">
        <v>23</v>
      </c>
      <c r="L25" s="118"/>
      <c r="M25" s="115"/>
      <c r="N25" s="115"/>
      <c r="O25" s="115"/>
      <c r="P25" s="118"/>
      <c r="Q25" s="119"/>
      <c r="U25" s="91"/>
    </row>
    <row r="26" spans="2:21" ht="44.25" customHeight="1" x14ac:dyDescent="0.25">
      <c r="B26" s="121"/>
      <c r="C26" s="565"/>
      <c r="D26" s="82"/>
      <c r="E26" s="122" t="s">
        <v>12</v>
      </c>
      <c r="F26" s="123" t="s">
        <v>12</v>
      </c>
      <c r="G26" s="145" t="s">
        <v>52</v>
      </c>
      <c r="H26" s="130">
        <v>39834</v>
      </c>
      <c r="I26" s="131">
        <v>40021</v>
      </c>
      <c r="J26" s="129"/>
      <c r="K26" s="552" t="s">
        <v>12</v>
      </c>
      <c r="L26" s="550" t="s">
        <v>12</v>
      </c>
      <c r="M26" s="549" t="s">
        <v>12</v>
      </c>
      <c r="N26" s="549" t="s">
        <v>12</v>
      </c>
      <c r="O26" s="549" t="s">
        <v>12</v>
      </c>
      <c r="P26" s="549" t="s">
        <v>12</v>
      </c>
      <c r="Q26" s="549" t="s">
        <v>12</v>
      </c>
      <c r="U26" s="91"/>
    </row>
    <row r="27" spans="2:21" ht="82.5" customHeight="1" x14ac:dyDescent="0.25">
      <c r="B27" s="121"/>
      <c r="C27" s="565"/>
      <c r="D27" s="82"/>
      <c r="E27" s="122"/>
      <c r="F27" s="123"/>
      <c r="G27" s="146" t="s">
        <v>53</v>
      </c>
      <c r="H27" s="130">
        <v>40134</v>
      </c>
      <c r="I27" s="131">
        <v>40484</v>
      </c>
      <c r="J27" s="128" t="s">
        <v>12</v>
      </c>
      <c r="K27" s="553"/>
      <c r="L27" s="550"/>
      <c r="M27" s="550"/>
      <c r="N27" s="550"/>
      <c r="O27" s="550"/>
      <c r="P27" s="550"/>
      <c r="Q27" s="550"/>
      <c r="U27" s="91"/>
    </row>
    <row r="28" spans="2:21" ht="85.5" customHeight="1" x14ac:dyDescent="0.25">
      <c r="B28" s="121"/>
      <c r="C28" s="565"/>
      <c r="D28" s="82"/>
      <c r="E28" s="122"/>
      <c r="F28" s="123"/>
      <c r="G28" s="146" t="s">
        <v>93</v>
      </c>
      <c r="H28" s="130">
        <v>40764</v>
      </c>
      <c r="I28" s="131">
        <v>40903</v>
      </c>
      <c r="J28" s="128" t="s">
        <v>12</v>
      </c>
      <c r="K28" s="553"/>
      <c r="L28" s="550"/>
      <c r="M28" s="550"/>
      <c r="N28" s="550"/>
      <c r="O28" s="550"/>
      <c r="P28" s="550"/>
      <c r="Q28" s="550"/>
      <c r="U28" s="91"/>
    </row>
    <row r="29" spans="2:21" ht="80.25" customHeight="1" x14ac:dyDescent="0.25">
      <c r="B29" s="121"/>
      <c r="C29" s="565"/>
      <c r="D29" s="82"/>
      <c r="E29" s="122"/>
      <c r="F29" s="123"/>
      <c r="G29" s="146" t="s">
        <v>94</v>
      </c>
      <c r="H29" s="130">
        <v>40905</v>
      </c>
      <c r="I29" s="131">
        <v>41194</v>
      </c>
      <c r="J29" s="128" t="s">
        <v>12</v>
      </c>
      <c r="K29" s="553"/>
      <c r="L29" s="550"/>
      <c r="M29" s="550"/>
      <c r="N29" s="550"/>
      <c r="O29" s="550"/>
      <c r="P29" s="550"/>
      <c r="Q29" s="550"/>
      <c r="U29" s="91"/>
    </row>
    <row r="30" spans="2:21" ht="85.5" customHeight="1" x14ac:dyDescent="0.25">
      <c r="B30" s="121"/>
      <c r="C30" s="565"/>
      <c r="D30" s="82"/>
      <c r="E30" s="122"/>
      <c r="F30" s="123"/>
      <c r="G30" s="146" t="s">
        <v>95</v>
      </c>
      <c r="H30" s="130">
        <v>41191</v>
      </c>
      <c r="I30" s="131">
        <v>41495</v>
      </c>
      <c r="J30" s="128" t="s">
        <v>12</v>
      </c>
      <c r="K30" s="553"/>
      <c r="L30" s="550"/>
      <c r="M30" s="550"/>
      <c r="N30" s="550"/>
      <c r="O30" s="550"/>
      <c r="P30" s="550"/>
      <c r="Q30" s="550"/>
      <c r="U30" s="91"/>
    </row>
    <row r="31" spans="2:21" ht="80.25" customHeight="1" x14ac:dyDescent="0.25">
      <c r="B31" s="121"/>
      <c r="C31" s="565"/>
      <c r="D31" s="82"/>
      <c r="E31" s="122"/>
      <c r="F31" s="123"/>
      <c r="G31" s="146" t="s">
        <v>96</v>
      </c>
      <c r="H31" s="130">
        <v>41669</v>
      </c>
      <c r="I31" s="130">
        <v>41941</v>
      </c>
      <c r="J31" s="128" t="s">
        <v>12</v>
      </c>
      <c r="K31" s="553"/>
      <c r="L31" s="550"/>
      <c r="M31" s="550"/>
      <c r="N31" s="550"/>
      <c r="O31" s="550"/>
      <c r="P31" s="550"/>
      <c r="Q31" s="550"/>
      <c r="U31" s="91"/>
    </row>
    <row r="32" spans="2:21" ht="78" customHeight="1" x14ac:dyDescent="0.25">
      <c r="B32" s="121"/>
      <c r="C32" s="565"/>
      <c r="D32" s="82"/>
      <c r="E32" s="122"/>
      <c r="F32" s="123"/>
      <c r="G32" s="146" t="s">
        <v>97</v>
      </c>
      <c r="H32" s="130">
        <v>42240</v>
      </c>
      <c r="I32" s="131">
        <v>42766</v>
      </c>
      <c r="J32" s="128" t="s">
        <v>12</v>
      </c>
      <c r="K32" s="553"/>
      <c r="L32" s="550"/>
      <c r="M32" s="550"/>
      <c r="N32" s="550"/>
      <c r="O32" s="550"/>
      <c r="P32" s="550"/>
      <c r="Q32" s="550"/>
      <c r="U32" s="91"/>
    </row>
    <row r="33" spans="2:21" ht="51.75" customHeight="1" x14ac:dyDescent="0.25">
      <c r="B33" s="121"/>
      <c r="C33" s="565"/>
      <c r="D33" s="82"/>
      <c r="E33" s="122"/>
      <c r="F33" s="123"/>
      <c r="G33" s="146" t="s">
        <v>98</v>
      </c>
      <c r="H33" s="130">
        <v>40360</v>
      </c>
      <c r="I33" s="131">
        <v>41029</v>
      </c>
      <c r="J33" s="129" t="s">
        <v>12</v>
      </c>
      <c r="K33" s="553"/>
      <c r="L33" s="550"/>
      <c r="M33" s="550"/>
      <c r="N33" s="550"/>
      <c r="O33" s="550"/>
      <c r="P33" s="550"/>
      <c r="Q33" s="550"/>
      <c r="U33" s="91"/>
    </row>
    <row r="34" spans="2:21" ht="46.5" customHeight="1" x14ac:dyDescent="0.25">
      <c r="B34" s="121"/>
      <c r="C34" s="565"/>
      <c r="D34" s="82"/>
      <c r="E34" s="122"/>
      <c r="F34" s="123"/>
      <c r="G34" s="146" t="s">
        <v>99</v>
      </c>
      <c r="H34" s="130">
        <v>41246</v>
      </c>
      <c r="I34" s="131">
        <v>41626</v>
      </c>
      <c r="J34" s="129" t="s">
        <v>12</v>
      </c>
      <c r="K34" s="553"/>
      <c r="L34" s="550"/>
      <c r="M34" s="550"/>
      <c r="N34" s="550"/>
      <c r="O34" s="550"/>
      <c r="P34" s="550"/>
      <c r="Q34" s="550"/>
      <c r="U34" s="91"/>
    </row>
    <row r="35" spans="2:21" ht="69.75" customHeight="1" x14ac:dyDescent="0.25">
      <c r="B35" s="121"/>
      <c r="C35" s="565"/>
      <c r="D35" s="82"/>
      <c r="E35" s="122"/>
      <c r="F35" s="123"/>
      <c r="G35" s="146" t="s">
        <v>100</v>
      </c>
      <c r="H35" s="130">
        <v>41701</v>
      </c>
      <c r="I35" s="131">
        <v>42523</v>
      </c>
      <c r="J35" s="129" t="s">
        <v>12</v>
      </c>
      <c r="K35" s="553"/>
      <c r="L35" s="550"/>
      <c r="M35" s="550"/>
      <c r="N35" s="550"/>
      <c r="O35" s="550"/>
      <c r="P35" s="550"/>
      <c r="Q35" s="550"/>
      <c r="U35" s="91"/>
    </row>
    <row r="36" spans="2:21" ht="46.5" customHeight="1" x14ac:dyDescent="0.25">
      <c r="B36" s="121"/>
      <c r="C36" s="565"/>
      <c r="D36" s="82"/>
      <c r="E36" s="122"/>
      <c r="F36" s="123"/>
      <c r="G36" s="146"/>
      <c r="H36" s="130"/>
      <c r="I36" s="131"/>
      <c r="J36" s="129"/>
      <c r="K36" s="553"/>
      <c r="L36" s="550"/>
      <c r="M36" s="550"/>
      <c r="N36" s="550"/>
      <c r="O36" s="550"/>
      <c r="P36" s="550"/>
      <c r="Q36" s="550"/>
      <c r="U36" s="91"/>
    </row>
    <row r="37" spans="2:21" ht="46.5" customHeight="1" x14ac:dyDescent="0.25">
      <c r="B37" s="121"/>
      <c r="C37" s="565"/>
      <c r="D37" s="82"/>
      <c r="E37" s="122"/>
      <c r="F37" s="123"/>
      <c r="G37" s="146"/>
      <c r="H37" s="130"/>
      <c r="I37" s="131"/>
      <c r="J37" s="129"/>
      <c r="K37" s="553"/>
      <c r="L37" s="550"/>
      <c r="M37" s="550"/>
      <c r="N37" s="550"/>
      <c r="O37" s="550"/>
      <c r="P37" s="550"/>
      <c r="Q37" s="550"/>
      <c r="U37" s="91"/>
    </row>
    <row r="38" spans="2:21" ht="33.75" customHeight="1" thickBot="1" x14ac:dyDescent="0.3">
      <c r="B38" s="89"/>
      <c r="C38" s="557"/>
      <c r="D38" s="82"/>
      <c r="E38" s="122"/>
      <c r="F38" s="123"/>
      <c r="G38" s="146"/>
      <c r="H38" s="130"/>
      <c r="I38" s="131"/>
      <c r="J38" s="129"/>
      <c r="K38" s="554"/>
      <c r="L38" s="551"/>
      <c r="M38" s="551"/>
      <c r="N38" s="551"/>
      <c r="O38" s="551"/>
      <c r="P38" s="551"/>
      <c r="Q38" s="551"/>
      <c r="U38" s="91"/>
    </row>
    <row r="39" spans="2:21" ht="30" customHeight="1" thickBot="1" x14ac:dyDescent="0.3">
      <c r="B39" s="112">
        <v>4</v>
      </c>
      <c r="C39" s="556" t="s">
        <v>106</v>
      </c>
      <c r="D39" s="82"/>
      <c r="E39" s="114" t="s">
        <v>54</v>
      </c>
      <c r="F39" s="115"/>
      <c r="G39" s="116" t="s">
        <v>46</v>
      </c>
      <c r="H39" s="108" t="s">
        <v>47</v>
      </c>
      <c r="I39" s="108" t="s">
        <v>48</v>
      </c>
      <c r="J39" s="108" t="s">
        <v>49</v>
      </c>
      <c r="K39" s="108" t="s">
        <v>23</v>
      </c>
      <c r="L39" s="132"/>
      <c r="M39" s="132"/>
      <c r="N39" s="132"/>
      <c r="O39" s="132"/>
      <c r="P39" s="132"/>
      <c r="Q39" s="132"/>
      <c r="U39" s="91"/>
    </row>
    <row r="40" spans="2:21" ht="198.75" customHeight="1" x14ac:dyDescent="0.25">
      <c r="B40" s="82"/>
      <c r="C40" s="565"/>
      <c r="D40" s="82"/>
      <c r="E40" s="122" t="s">
        <v>12</v>
      </c>
      <c r="F40" s="123" t="s">
        <v>12</v>
      </c>
      <c r="G40" s="145" t="s">
        <v>55</v>
      </c>
      <c r="H40" s="130">
        <v>38544</v>
      </c>
      <c r="I40" s="131">
        <v>39092</v>
      </c>
      <c r="J40" s="129" t="s">
        <v>12</v>
      </c>
      <c r="K40" s="549" t="s">
        <v>12</v>
      </c>
      <c r="L40" s="550" t="s">
        <v>12</v>
      </c>
      <c r="M40" s="550" t="s">
        <v>12</v>
      </c>
      <c r="N40" s="550" t="s">
        <v>12</v>
      </c>
      <c r="O40" s="550" t="s">
        <v>12</v>
      </c>
      <c r="P40" s="550" t="s">
        <v>33</v>
      </c>
      <c r="Q40" s="550" t="s">
        <v>12</v>
      </c>
      <c r="U40" s="91"/>
    </row>
    <row r="41" spans="2:21" ht="67.5" customHeight="1" x14ac:dyDescent="0.25">
      <c r="B41" s="82"/>
      <c r="C41" s="565"/>
      <c r="D41" s="82"/>
      <c r="E41" s="122"/>
      <c r="F41" s="123"/>
      <c r="G41" s="134" t="s">
        <v>56</v>
      </c>
      <c r="H41" s="131">
        <v>39252</v>
      </c>
      <c r="I41" s="131">
        <v>40413</v>
      </c>
      <c r="J41" s="129" t="s">
        <v>12</v>
      </c>
      <c r="K41" s="550"/>
      <c r="L41" s="550"/>
      <c r="M41" s="550"/>
      <c r="N41" s="550"/>
      <c r="O41" s="550"/>
      <c r="P41" s="550"/>
      <c r="Q41" s="550"/>
      <c r="U41" s="91"/>
    </row>
    <row r="42" spans="2:21" ht="61.5" customHeight="1" x14ac:dyDescent="0.25">
      <c r="B42" s="82"/>
      <c r="C42" s="565"/>
      <c r="D42" s="82"/>
      <c r="E42" s="122"/>
      <c r="F42" s="123"/>
      <c r="G42" s="134" t="s">
        <v>57</v>
      </c>
      <c r="H42" s="131">
        <v>41288</v>
      </c>
      <c r="I42" s="131">
        <v>41592</v>
      </c>
      <c r="J42" s="129" t="s">
        <v>12</v>
      </c>
      <c r="K42" s="550"/>
      <c r="L42" s="550"/>
      <c r="M42" s="550"/>
      <c r="N42" s="550"/>
      <c r="O42" s="550"/>
      <c r="P42" s="550"/>
      <c r="Q42" s="550"/>
      <c r="U42" s="91"/>
    </row>
    <row r="43" spans="2:21" ht="36" customHeight="1" x14ac:dyDescent="0.25">
      <c r="B43" s="82"/>
      <c r="C43" s="565"/>
      <c r="D43" s="82"/>
      <c r="E43" s="122"/>
      <c r="F43" s="123"/>
      <c r="G43" s="134" t="s">
        <v>58</v>
      </c>
      <c r="H43" s="131">
        <v>41673</v>
      </c>
      <c r="I43" s="131">
        <v>42067</v>
      </c>
      <c r="J43" s="129" t="s">
        <v>12</v>
      </c>
      <c r="K43" s="550"/>
      <c r="L43" s="550"/>
      <c r="M43" s="550"/>
      <c r="N43" s="550"/>
      <c r="O43" s="550"/>
      <c r="P43" s="550"/>
      <c r="Q43" s="550"/>
      <c r="U43" s="91"/>
    </row>
    <row r="44" spans="2:21" ht="45" customHeight="1" x14ac:dyDescent="0.25">
      <c r="B44" s="82"/>
      <c r="C44" s="565"/>
      <c r="D44" s="82"/>
      <c r="E44" s="122"/>
      <c r="F44" s="123"/>
      <c r="G44" s="134" t="s">
        <v>59</v>
      </c>
      <c r="H44" s="131">
        <v>42040</v>
      </c>
      <c r="I44" s="131">
        <v>42159</v>
      </c>
      <c r="J44" s="129" t="s">
        <v>12</v>
      </c>
      <c r="K44" s="550"/>
      <c r="L44" s="550"/>
      <c r="M44" s="550"/>
      <c r="N44" s="550"/>
      <c r="O44" s="550"/>
      <c r="P44" s="550"/>
      <c r="Q44" s="550"/>
      <c r="U44" s="91"/>
    </row>
    <row r="45" spans="2:21" ht="44.25" customHeight="1" x14ac:dyDescent="0.25">
      <c r="B45" s="82"/>
      <c r="C45" s="565"/>
      <c r="D45" s="82"/>
      <c r="E45" s="122"/>
      <c r="F45" s="123"/>
      <c r="G45" s="134" t="s">
        <v>60</v>
      </c>
      <c r="H45" s="131">
        <v>42221</v>
      </c>
      <c r="I45" s="131">
        <v>42344</v>
      </c>
      <c r="J45" s="129" t="s">
        <v>12</v>
      </c>
      <c r="K45" s="550"/>
      <c r="L45" s="550"/>
      <c r="M45" s="550"/>
      <c r="N45" s="550"/>
      <c r="O45" s="550"/>
      <c r="P45" s="550"/>
      <c r="Q45" s="550"/>
      <c r="U45" s="91"/>
    </row>
    <row r="46" spans="2:21" ht="43.5" customHeight="1" x14ac:dyDescent="0.25">
      <c r="B46" s="82"/>
      <c r="C46" s="565"/>
      <c r="D46" s="82"/>
      <c r="E46" s="122"/>
      <c r="F46" s="123"/>
      <c r="G46" s="134" t="s">
        <v>61</v>
      </c>
      <c r="H46" s="131">
        <v>42345</v>
      </c>
      <c r="I46" s="131">
        <v>42697</v>
      </c>
      <c r="J46" s="129" t="s">
        <v>12</v>
      </c>
      <c r="K46" s="550"/>
      <c r="L46" s="550"/>
      <c r="M46" s="550"/>
      <c r="N46" s="550"/>
      <c r="O46" s="550"/>
      <c r="P46" s="550"/>
      <c r="Q46" s="550"/>
      <c r="U46" s="91"/>
    </row>
    <row r="47" spans="2:21" ht="45" customHeight="1" x14ac:dyDescent="0.25">
      <c r="B47" s="82"/>
      <c r="C47" s="565"/>
      <c r="D47" s="82"/>
      <c r="E47" s="122"/>
      <c r="F47" s="123"/>
      <c r="G47" s="134" t="s">
        <v>62</v>
      </c>
      <c r="H47" s="131">
        <v>42773</v>
      </c>
      <c r="I47" s="131">
        <v>42922</v>
      </c>
      <c r="J47" s="129" t="s">
        <v>12</v>
      </c>
      <c r="K47" s="550"/>
      <c r="L47" s="550"/>
      <c r="M47" s="550"/>
      <c r="N47" s="550"/>
      <c r="O47" s="550"/>
      <c r="P47" s="550"/>
      <c r="Q47" s="550"/>
      <c r="U47" s="91"/>
    </row>
    <row r="48" spans="2:21" ht="39" customHeight="1" x14ac:dyDescent="0.25">
      <c r="B48" s="82"/>
      <c r="C48" s="565"/>
      <c r="D48" s="82"/>
      <c r="E48" s="122"/>
      <c r="F48" s="123"/>
      <c r="G48" s="134" t="s">
        <v>63</v>
      </c>
      <c r="H48" s="131">
        <v>42738</v>
      </c>
      <c r="I48" s="131">
        <v>43163</v>
      </c>
      <c r="J48" s="129" t="s">
        <v>12</v>
      </c>
      <c r="K48" s="550"/>
      <c r="L48" s="550"/>
      <c r="M48" s="550"/>
      <c r="N48" s="550"/>
      <c r="O48" s="550"/>
      <c r="P48" s="550"/>
      <c r="Q48" s="550"/>
      <c r="U48" s="91"/>
    </row>
    <row r="49" spans="2:21" ht="24.95" customHeight="1" thickBot="1" x14ac:dyDescent="0.3">
      <c r="B49" s="82"/>
      <c r="C49" s="557"/>
      <c r="D49" s="82"/>
      <c r="E49" s="122"/>
      <c r="F49" s="123"/>
      <c r="G49" s="134"/>
      <c r="H49" s="110"/>
      <c r="I49" s="110"/>
      <c r="J49" s="110"/>
      <c r="K49" s="551"/>
      <c r="L49" s="551"/>
      <c r="M49" s="551"/>
      <c r="N49" s="551"/>
      <c r="O49" s="551"/>
      <c r="P49" s="551"/>
      <c r="Q49" s="551"/>
      <c r="U49" s="91"/>
    </row>
    <row r="50" spans="2:21" ht="51" customHeight="1" thickBot="1" x14ac:dyDescent="0.3">
      <c r="B50" s="112">
        <v>5</v>
      </c>
      <c r="C50" s="556" t="s">
        <v>107</v>
      </c>
      <c r="D50" s="82"/>
      <c r="E50" s="147" t="s">
        <v>64</v>
      </c>
      <c r="F50" s="115"/>
      <c r="G50" s="116" t="s">
        <v>46</v>
      </c>
      <c r="H50" s="108" t="s">
        <v>47</v>
      </c>
      <c r="I50" s="108" t="s">
        <v>48</v>
      </c>
      <c r="J50" s="108" t="s">
        <v>49</v>
      </c>
      <c r="K50" s="108" t="s">
        <v>23</v>
      </c>
      <c r="L50" s="117"/>
      <c r="M50" s="112"/>
      <c r="N50" s="132"/>
      <c r="O50" s="132"/>
      <c r="P50" s="133"/>
      <c r="Q50" s="132"/>
      <c r="U50" s="91"/>
    </row>
    <row r="51" spans="2:21" ht="102.75" customHeight="1" x14ac:dyDescent="0.25">
      <c r="B51" s="82"/>
      <c r="C51" s="565"/>
      <c r="D51" s="82"/>
      <c r="E51" s="148" t="s">
        <v>12</v>
      </c>
      <c r="F51" s="134" t="s">
        <v>12</v>
      </c>
      <c r="G51" s="145" t="s">
        <v>65</v>
      </c>
      <c r="H51" s="130">
        <v>38124</v>
      </c>
      <c r="I51" s="131">
        <v>38395</v>
      </c>
      <c r="J51" s="129" t="s">
        <v>12</v>
      </c>
      <c r="K51" s="552" t="s">
        <v>12</v>
      </c>
      <c r="L51" s="562" t="s">
        <v>12</v>
      </c>
      <c r="M51" s="566" t="s">
        <v>12</v>
      </c>
      <c r="N51" s="550" t="s">
        <v>12</v>
      </c>
      <c r="O51" s="550" t="s">
        <v>12</v>
      </c>
      <c r="P51" s="550" t="s">
        <v>12</v>
      </c>
      <c r="Q51" s="550" t="s">
        <v>12</v>
      </c>
      <c r="U51" s="91"/>
    </row>
    <row r="52" spans="2:21" ht="102.75" customHeight="1" x14ac:dyDescent="0.25">
      <c r="B52" s="82"/>
      <c r="C52" s="565"/>
      <c r="D52" s="82"/>
      <c r="E52" s="122"/>
      <c r="F52" s="123"/>
      <c r="G52" s="146" t="s">
        <v>66</v>
      </c>
      <c r="H52" s="130">
        <v>39798</v>
      </c>
      <c r="I52" s="131">
        <v>40105</v>
      </c>
      <c r="J52" s="129" t="s">
        <v>12</v>
      </c>
      <c r="K52" s="553"/>
      <c r="L52" s="563"/>
      <c r="M52" s="566"/>
      <c r="N52" s="550"/>
      <c r="O52" s="550"/>
      <c r="P52" s="550"/>
      <c r="Q52" s="550"/>
      <c r="U52" s="91"/>
    </row>
    <row r="53" spans="2:21" ht="93.75" customHeight="1" x14ac:dyDescent="0.25">
      <c r="B53" s="82"/>
      <c r="C53" s="565"/>
      <c r="D53" s="82"/>
      <c r="E53" s="122"/>
      <c r="F53" s="123"/>
      <c r="G53" s="146" t="s">
        <v>67</v>
      </c>
      <c r="H53" s="130">
        <v>43480</v>
      </c>
      <c r="I53" s="131">
        <v>40616</v>
      </c>
      <c r="J53" s="129" t="s">
        <v>12</v>
      </c>
      <c r="K53" s="553"/>
      <c r="L53" s="563"/>
      <c r="M53" s="566"/>
      <c r="N53" s="550"/>
      <c r="O53" s="550"/>
      <c r="P53" s="550"/>
      <c r="Q53" s="550"/>
      <c r="U53" s="91"/>
    </row>
    <row r="54" spans="2:21" ht="45" customHeight="1" x14ac:dyDescent="0.25">
      <c r="B54" s="82"/>
      <c r="C54" s="565"/>
      <c r="D54" s="82"/>
      <c r="E54" s="122"/>
      <c r="F54" s="123"/>
      <c r="G54" s="134" t="s">
        <v>68</v>
      </c>
      <c r="H54" s="131">
        <v>41754</v>
      </c>
      <c r="I54" s="131">
        <v>42025</v>
      </c>
      <c r="J54" s="129" t="s">
        <v>12</v>
      </c>
      <c r="K54" s="553"/>
      <c r="L54" s="563"/>
      <c r="M54" s="566"/>
      <c r="N54" s="550"/>
      <c r="O54" s="550"/>
      <c r="P54" s="550"/>
      <c r="Q54" s="550"/>
      <c r="U54" s="91"/>
    </row>
    <row r="55" spans="2:21" ht="45" customHeight="1" x14ac:dyDescent="0.25">
      <c r="B55" s="82"/>
      <c r="C55" s="565"/>
      <c r="D55" s="82"/>
      <c r="E55" s="122"/>
      <c r="F55" s="123"/>
      <c r="G55" s="134"/>
      <c r="H55" s="131"/>
      <c r="I55" s="131"/>
      <c r="J55" s="129"/>
      <c r="K55" s="553"/>
      <c r="L55" s="563"/>
      <c r="M55" s="566"/>
      <c r="N55" s="550"/>
      <c r="O55" s="550"/>
      <c r="P55" s="550"/>
      <c r="Q55" s="550"/>
      <c r="U55" s="91"/>
    </row>
    <row r="56" spans="2:21" ht="61.5" customHeight="1" thickBot="1" x14ac:dyDescent="0.3">
      <c r="B56" s="82"/>
      <c r="C56" s="557"/>
      <c r="D56" s="82"/>
      <c r="E56" s="122"/>
      <c r="F56" s="123"/>
      <c r="G56" s="134" t="s">
        <v>69</v>
      </c>
      <c r="H56" s="131">
        <v>40634</v>
      </c>
      <c r="I56" s="131">
        <v>41408</v>
      </c>
      <c r="J56" s="129" t="s">
        <v>12</v>
      </c>
      <c r="K56" s="554"/>
      <c r="L56" s="564"/>
      <c r="M56" s="567"/>
      <c r="N56" s="551"/>
      <c r="O56" s="551"/>
      <c r="P56" s="551"/>
      <c r="Q56" s="551"/>
      <c r="U56" s="91"/>
    </row>
    <row r="57" spans="2:21" ht="38.25" customHeight="1" thickBot="1" x14ac:dyDescent="0.3">
      <c r="B57" s="112">
        <v>6</v>
      </c>
      <c r="C57" s="556" t="s">
        <v>108</v>
      </c>
      <c r="D57" s="82"/>
      <c r="E57" s="114" t="s">
        <v>70</v>
      </c>
      <c r="F57" s="115"/>
      <c r="G57" s="116" t="s">
        <v>46</v>
      </c>
      <c r="H57" s="108" t="s">
        <v>47</v>
      </c>
      <c r="I57" s="108" t="s">
        <v>48</v>
      </c>
      <c r="J57" s="108" t="s">
        <v>49</v>
      </c>
      <c r="K57" s="108" t="s">
        <v>23</v>
      </c>
      <c r="L57" s="117"/>
      <c r="M57" s="133"/>
      <c r="N57" s="132"/>
      <c r="O57" s="132"/>
      <c r="P57" s="133"/>
      <c r="Q57" s="132"/>
      <c r="U57" s="91"/>
    </row>
    <row r="58" spans="2:21" ht="96" customHeight="1" x14ac:dyDescent="0.25">
      <c r="B58" s="82"/>
      <c r="C58" s="565"/>
      <c r="D58" s="82"/>
      <c r="E58" s="122" t="s">
        <v>12</v>
      </c>
      <c r="F58" s="123" t="s">
        <v>12</v>
      </c>
      <c r="G58" s="145" t="s">
        <v>71</v>
      </c>
      <c r="H58" s="130">
        <v>38951</v>
      </c>
      <c r="I58" s="131">
        <v>39608</v>
      </c>
      <c r="J58" s="129" t="s">
        <v>12</v>
      </c>
      <c r="K58" s="549" t="s">
        <v>12</v>
      </c>
      <c r="L58" s="549" t="s">
        <v>33</v>
      </c>
      <c r="M58" s="550" t="s">
        <v>12</v>
      </c>
      <c r="N58" s="550" t="s">
        <v>12</v>
      </c>
      <c r="O58" s="550" t="s">
        <v>12</v>
      </c>
      <c r="P58" s="550" t="s">
        <v>12</v>
      </c>
      <c r="Q58" s="550" t="s">
        <v>12</v>
      </c>
      <c r="U58" s="91"/>
    </row>
    <row r="59" spans="2:21" ht="33.75" customHeight="1" x14ac:dyDescent="0.25">
      <c r="B59" s="82"/>
      <c r="C59" s="565"/>
      <c r="D59" s="82"/>
      <c r="E59" s="122"/>
      <c r="F59" s="123"/>
      <c r="G59" s="146" t="s">
        <v>72</v>
      </c>
      <c r="H59" s="130">
        <v>40177</v>
      </c>
      <c r="I59" s="131">
        <v>40774</v>
      </c>
      <c r="J59" s="129" t="s">
        <v>12</v>
      </c>
      <c r="K59" s="550"/>
      <c r="L59" s="550"/>
      <c r="M59" s="550"/>
      <c r="N59" s="550"/>
      <c r="O59" s="550"/>
      <c r="P59" s="550"/>
      <c r="Q59" s="550"/>
      <c r="U59" s="91"/>
    </row>
    <row r="60" spans="2:21" ht="34.5" customHeight="1" x14ac:dyDescent="0.25">
      <c r="B60" s="82"/>
      <c r="C60" s="565"/>
      <c r="D60" s="82"/>
      <c r="E60" s="122"/>
      <c r="F60" s="123"/>
      <c r="G60" s="146" t="s">
        <v>73</v>
      </c>
      <c r="H60" s="130">
        <v>42017</v>
      </c>
      <c r="I60" s="131">
        <v>42855</v>
      </c>
      <c r="J60" s="129" t="s">
        <v>12</v>
      </c>
      <c r="K60" s="550"/>
      <c r="L60" s="550"/>
      <c r="M60" s="550"/>
      <c r="N60" s="550"/>
      <c r="O60" s="550"/>
      <c r="P60" s="550"/>
      <c r="Q60" s="550"/>
      <c r="U60" s="91"/>
    </row>
    <row r="61" spans="2:21" ht="84" customHeight="1" x14ac:dyDescent="0.25">
      <c r="B61" s="82"/>
      <c r="C61" s="565"/>
      <c r="D61" s="82"/>
      <c r="E61" s="122"/>
      <c r="F61" s="123"/>
      <c r="G61" s="146" t="s">
        <v>73</v>
      </c>
      <c r="H61" s="131">
        <v>39630</v>
      </c>
      <c r="I61" s="131">
        <v>39859</v>
      </c>
      <c r="J61" s="129" t="s">
        <v>12</v>
      </c>
      <c r="K61" s="550"/>
      <c r="L61" s="550"/>
      <c r="M61" s="550"/>
      <c r="N61" s="550"/>
      <c r="O61" s="550"/>
      <c r="P61" s="550"/>
      <c r="Q61" s="550"/>
      <c r="U61" s="91"/>
    </row>
    <row r="62" spans="2:21" ht="79.5" customHeight="1" x14ac:dyDescent="0.25">
      <c r="B62" s="82"/>
      <c r="C62" s="565"/>
      <c r="D62" s="82"/>
      <c r="E62" s="122"/>
      <c r="F62" s="123"/>
      <c r="G62" s="146"/>
      <c r="H62" s="131"/>
      <c r="I62" s="131"/>
      <c r="J62" s="129"/>
      <c r="K62" s="550"/>
      <c r="L62" s="550"/>
      <c r="M62" s="550"/>
      <c r="N62" s="550"/>
      <c r="O62" s="550"/>
      <c r="P62" s="550"/>
      <c r="Q62" s="550"/>
      <c r="U62" s="91"/>
    </row>
    <row r="63" spans="2:21" ht="152.25" customHeight="1" thickBot="1" x14ac:dyDescent="0.3">
      <c r="B63" s="141"/>
      <c r="C63" s="557"/>
      <c r="D63" s="82"/>
      <c r="E63" s="122"/>
      <c r="F63" s="123"/>
      <c r="G63" s="134"/>
      <c r="H63" s="131"/>
      <c r="I63" s="131"/>
      <c r="J63" s="129"/>
      <c r="K63" s="551"/>
      <c r="L63" s="551"/>
      <c r="M63" s="551"/>
      <c r="N63" s="551"/>
      <c r="O63" s="551"/>
      <c r="P63" s="551"/>
      <c r="Q63" s="551"/>
      <c r="U63" s="91"/>
    </row>
    <row r="64" spans="2:21" ht="39" customHeight="1" thickBot="1" x14ac:dyDescent="0.3">
      <c r="B64" s="112">
        <v>7</v>
      </c>
      <c r="C64" s="556" t="s">
        <v>109</v>
      </c>
      <c r="D64" s="82"/>
      <c r="E64" s="147" t="s">
        <v>74</v>
      </c>
      <c r="F64" s="115"/>
      <c r="G64" s="108" t="s">
        <v>46</v>
      </c>
      <c r="H64" s="108" t="s">
        <v>47</v>
      </c>
      <c r="I64" s="108" t="s">
        <v>48</v>
      </c>
      <c r="J64" s="108" t="s">
        <v>49</v>
      </c>
      <c r="K64" s="108" t="s">
        <v>23</v>
      </c>
      <c r="L64" s="133"/>
      <c r="M64" s="132"/>
      <c r="N64" s="132"/>
      <c r="O64" s="132"/>
      <c r="P64" s="133"/>
      <c r="Q64" s="132"/>
      <c r="U64" s="91"/>
    </row>
    <row r="65" spans="2:21" ht="51" customHeight="1" x14ac:dyDescent="0.25">
      <c r="B65" s="82"/>
      <c r="C65" s="565"/>
      <c r="D65" s="82"/>
      <c r="E65" s="122" t="s">
        <v>12</v>
      </c>
      <c r="F65" s="123" t="s">
        <v>12</v>
      </c>
      <c r="G65" s="145" t="s">
        <v>75</v>
      </c>
      <c r="H65" s="130">
        <v>42046</v>
      </c>
      <c r="I65" s="131">
        <v>42302</v>
      </c>
      <c r="J65" s="129" t="s">
        <v>12</v>
      </c>
      <c r="K65" s="549" t="s">
        <v>12</v>
      </c>
      <c r="L65" s="550" t="s">
        <v>12</v>
      </c>
      <c r="M65" s="550" t="s">
        <v>12</v>
      </c>
      <c r="N65" s="550" t="s">
        <v>12</v>
      </c>
      <c r="O65" s="550" t="s">
        <v>12</v>
      </c>
      <c r="P65" s="550" t="s">
        <v>12</v>
      </c>
      <c r="Q65" s="550" t="s">
        <v>12</v>
      </c>
      <c r="U65" s="91"/>
    </row>
    <row r="66" spans="2:21" ht="49.5" customHeight="1" x14ac:dyDescent="0.25">
      <c r="B66" s="82"/>
      <c r="C66" s="565"/>
      <c r="D66" s="82"/>
      <c r="E66" s="122"/>
      <c r="F66" s="123"/>
      <c r="G66" s="134" t="s">
        <v>76</v>
      </c>
      <c r="H66" s="130">
        <v>41680</v>
      </c>
      <c r="I66" s="131">
        <v>41997</v>
      </c>
      <c r="J66" s="129" t="s">
        <v>12</v>
      </c>
      <c r="K66" s="550"/>
      <c r="L66" s="550"/>
      <c r="M66" s="550"/>
      <c r="N66" s="550"/>
      <c r="O66" s="550"/>
      <c r="P66" s="550"/>
      <c r="Q66" s="550"/>
      <c r="U66" s="91"/>
    </row>
    <row r="67" spans="2:21" ht="51" customHeight="1" x14ac:dyDescent="0.25">
      <c r="B67" s="82"/>
      <c r="C67" s="565"/>
      <c r="D67" s="82"/>
      <c r="E67" s="122"/>
      <c r="F67" s="123"/>
      <c r="G67" s="134" t="s">
        <v>77</v>
      </c>
      <c r="H67" s="130">
        <v>40980</v>
      </c>
      <c r="I67" s="131">
        <v>41548</v>
      </c>
      <c r="J67" s="129" t="s">
        <v>12</v>
      </c>
      <c r="K67" s="550"/>
      <c r="L67" s="550"/>
      <c r="M67" s="550"/>
      <c r="N67" s="550"/>
      <c r="O67" s="550"/>
      <c r="P67" s="550"/>
      <c r="Q67" s="550"/>
      <c r="U67" s="91"/>
    </row>
    <row r="68" spans="2:21" ht="45.75" customHeight="1" x14ac:dyDescent="0.25">
      <c r="B68" s="82"/>
      <c r="C68" s="565"/>
      <c r="D68" s="82"/>
      <c r="E68" s="122"/>
      <c r="F68" s="123"/>
      <c r="G68" s="134" t="s">
        <v>78</v>
      </c>
      <c r="H68" s="130">
        <v>40983</v>
      </c>
      <c r="I68" s="131">
        <v>41197</v>
      </c>
      <c r="J68" s="129" t="s">
        <v>12</v>
      </c>
      <c r="K68" s="550"/>
      <c r="L68" s="550"/>
      <c r="M68" s="550"/>
      <c r="N68" s="550"/>
      <c r="O68" s="550"/>
      <c r="P68" s="550"/>
      <c r="Q68" s="550"/>
      <c r="U68" s="91"/>
    </row>
    <row r="69" spans="2:21" ht="52.5" customHeight="1" x14ac:dyDescent="0.25">
      <c r="B69" s="82"/>
      <c r="C69" s="565"/>
      <c r="D69" s="82"/>
      <c r="E69" s="122"/>
      <c r="F69" s="123"/>
      <c r="G69" s="134" t="s">
        <v>79</v>
      </c>
      <c r="H69" s="130">
        <v>40976</v>
      </c>
      <c r="I69" s="131">
        <v>41316</v>
      </c>
      <c r="J69" s="129" t="s">
        <v>12</v>
      </c>
      <c r="K69" s="550"/>
      <c r="L69" s="550"/>
      <c r="M69" s="550"/>
      <c r="N69" s="550"/>
      <c r="O69" s="550"/>
      <c r="P69" s="550"/>
      <c r="Q69" s="550"/>
      <c r="U69" s="91"/>
    </row>
    <row r="70" spans="2:21" ht="57.75" customHeight="1" x14ac:dyDescent="0.25">
      <c r="B70" s="82"/>
      <c r="C70" s="565"/>
      <c r="D70" s="82"/>
      <c r="E70" s="122"/>
      <c r="F70" s="123"/>
      <c r="G70" s="134" t="s">
        <v>80</v>
      </c>
      <c r="H70" s="130">
        <v>39896</v>
      </c>
      <c r="I70" s="131">
        <v>40063</v>
      </c>
      <c r="J70" s="129" t="s">
        <v>12</v>
      </c>
      <c r="K70" s="550"/>
      <c r="L70" s="550"/>
      <c r="M70" s="550"/>
      <c r="N70" s="550"/>
      <c r="O70" s="550"/>
      <c r="P70" s="550"/>
      <c r="Q70" s="550"/>
      <c r="U70" s="91"/>
    </row>
    <row r="71" spans="2:21" ht="62.25" customHeight="1" x14ac:dyDescent="0.25">
      <c r="B71" s="82"/>
      <c r="C71" s="565"/>
      <c r="D71" s="82"/>
      <c r="E71" s="122"/>
      <c r="F71" s="123"/>
      <c r="G71" s="134" t="s">
        <v>81</v>
      </c>
      <c r="H71" s="130">
        <v>39902</v>
      </c>
      <c r="I71" s="131">
        <v>40069</v>
      </c>
      <c r="J71" s="129" t="s">
        <v>12</v>
      </c>
      <c r="K71" s="550"/>
      <c r="L71" s="550"/>
      <c r="M71" s="550"/>
      <c r="N71" s="550"/>
      <c r="O71" s="550"/>
      <c r="P71" s="550"/>
      <c r="Q71" s="550"/>
      <c r="U71" s="91"/>
    </row>
    <row r="72" spans="2:21" ht="49.5" customHeight="1" x14ac:dyDescent="0.25">
      <c r="B72" s="82"/>
      <c r="C72" s="565"/>
      <c r="D72" s="82"/>
      <c r="E72" s="122"/>
      <c r="F72" s="123"/>
      <c r="G72" s="134" t="s">
        <v>82</v>
      </c>
      <c r="H72" s="130">
        <v>40252</v>
      </c>
      <c r="I72" s="131">
        <v>40409</v>
      </c>
      <c r="J72" s="129" t="s">
        <v>12</v>
      </c>
      <c r="K72" s="550"/>
      <c r="L72" s="550"/>
      <c r="M72" s="550"/>
      <c r="N72" s="550"/>
      <c r="O72" s="550"/>
      <c r="P72" s="550"/>
      <c r="Q72" s="550"/>
      <c r="U72" s="91"/>
    </row>
    <row r="73" spans="2:21" ht="45.75" customHeight="1" x14ac:dyDescent="0.25">
      <c r="B73" s="82"/>
      <c r="C73" s="565"/>
      <c r="D73" s="82"/>
      <c r="E73" s="122"/>
      <c r="F73" s="123"/>
      <c r="G73" s="134" t="s">
        <v>83</v>
      </c>
      <c r="H73" s="130">
        <v>40251</v>
      </c>
      <c r="I73" s="131">
        <v>40518</v>
      </c>
      <c r="J73" s="129" t="s">
        <v>12</v>
      </c>
      <c r="K73" s="550"/>
      <c r="L73" s="550"/>
      <c r="M73" s="550"/>
      <c r="N73" s="550"/>
      <c r="O73" s="550"/>
      <c r="P73" s="550"/>
      <c r="Q73" s="550"/>
      <c r="U73" s="91"/>
    </row>
    <row r="74" spans="2:21" ht="48" customHeight="1" x14ac:dyDescent="0.25">
      <c r="B74" s="82"/>
      <c r="C74" s="565"/>
      <c r="D74" s="82"/>
      <c r="E74" s="122"/>
      <c r="F74" s="123"/>
      <c r="G74" s="134" t="s">
        <v>84</v>
      </c>
      <c r="H74" s="130">
        <v>40276</v>
      </c>
      <c r="I74" s="131">
        <v>40576</v>
      </c>
      <c r="J74" s="129" t="s">
        <v>12</v>
      </c>
      <c r="K74" s="550"/>
      <c r="L74" s="550"/>
      <c r="M74" s="550"/>
      <c r="N74" s="550"/>
      <c r="O74" s="550"/>
      <c r="P74" s="550"/>
      <c r="Q74" s="550"/>
      <c r="U74" s="91"/>
    </row>
    <row r="75" spans="2:21" ht="45.75" customHeight="1" x14ac:dyDescent="0.25">
      <c r="B75" s="82"/>
      <c r="C75" s="565"/>
      <c r="D75" s="82"/>
      <c r="E75" s="148"/>
      <c r="F75" s="134"/>
      <c r="G75" s="134" t="s">
        <v>85</v>
      </c>
      <c r="H75" s="130">
        <v>39520</v>
      </c>
      <c r="I75" s="131">
        <v>40083</v>
      </c>
      <c r="J75" s="129" t="s">
        <v>12</v>
      </c>
      <c r="K75" s="550"/>
      <c r="L75" s="550"/>
      <c r="M75" s="550"/>
      <c r="N75" s="550"/>
      <c r="O75" s="550"/>
      <c r="P75" s="550"/>
      <c r="Q75" s="550"/>
      <c r="U75" s="91"/>
    </row>
    <row r="76" spans="2:21" ht="45.75" customHeight="1" x14ac:dyDescent="0.25">
      <c r="B76" s="82"/>
      <c r="C76" s="565"/>
      <c r="D76" s="82"/>
      <c r="E76" s="148"/>
      <c r="F76" s="134"/>
      <c r="G76" s="134" t="s">
        <v>86</v>
      </c>
      <c r="H76" s="130">
        <v>39050</v>
      </c>
      <c r="I76" s="131">
        <v>39414</v>
      </c>
      <c r="J76" s="129" t="s">
        <v>12</v>
      </c>
      <c r="K76" s="550"/>
      <c r="L76" s="550"/>
      <c r="M76" s="550"/>
      <c r="N76" s="550"/>
      <c r="O76" s="550"/>
      <c r="P76" s="550"/>
      <c r="Q76" s="550"/>
      <c r="U76" s="91"/>
    </row>
    <row r="77" spans="2:21" ht="45.75" customHeight="1" x14ac:dyDescent="0.25">
      <c r="B77" s="82"/>
      <c r="C77" s="565"/>
      <c r="D77" s="82"/>
      <c r="E77" s="148"/>
      <c r="F77" s="134"/>
      <c r="G77" s="134" t="s">
        <v>87</v>
      </c>
      <c r="H77" s="130">
        <v>41317</v>
      </c>
      <c r="I77" s="131">
        <v>41724</v>
      </c>
      <c r="J77" s="129" t="s">
        <v>12</v>
      </c>
      <c r="K77" s="550"/>
      <c r="L77" s="550"/>
      <c r="M77" s="550"/>
      <c r="N77" s="550"/>
      <c r="O77" s="550"/>
      <c r="P77" s="550"/>
      <c r="Q77" s="550"/>
      <c r="U77" s="91"/>
    </row>
    <row r="78" spans="2:21" ht="45.75" customHeight="1" x14ac:dyDescent="0.25">
      <c r="B78" s="82"/>
      <c r="C78" s="565"/>
      <c r="D78" s="82"/>
      <c r="E78" s="148"/>
      <c r="F78" s="134"/>
      <c r="G78" s="134" t="s">
        <v>88</v>
      </c>
      <c r="H78" s="130">
        <v>42430</v>
      </c>
      <c r="I78" s="131">
        <v>42628</v>
      </c>
      <c r="J78" s="129" t="s">
        <v>12</v>
      </c>
      <c r="K78" s="550"/>
      <c r="L78" s="550"/>
      <c r="M78" s="550"/>
      <c r="N78" s="550"/>
      <c r="O78" s="550"/>
      <c r="P78" s="550"/>
      <c r="Q78" s="550"/>
      <c r="U78" s="91"/>
    </row>
    <row r="79" spans="2:21" ht="45.75" customHeight="1" x14ac:dyDescent="0.25">
      <c r="B79" s="82"/>
      <c r="C79" s="565"/>
      <c r="D79" s="82"/>
      <c r="E79" s="148"/>
      <c r="F79" s="134"/>
      <c r="G79" s="134" t="s">
        <v>89</v>
      </c>
      <c r="H79" s="130">
        <v>41932</v>
      </c>
      <c r="I79" s="131">
        <v>42422</v>
      </c>
      <c r="J79" s="129" t="s">
        <v>12</v>
      </c>
      <c r="K79" s="550"/>
      <c r="L79" s="550"/>
      <c r="M79" s="550"/>
      <c r="N79" s="550"/>
      <c r="O79" s="550"/>
      <c r="P79" s="550"/>
      <c r="Q79" s="550"/>
      <c r="U79" s="91"/>
    </row>
    <row r="80" spans="2:21" ht="45.75" customHeight="1" x14ac:dyDescent="0.25">
      <c r="B80" s="82"/>
      <c r="C80" s="565"/>
      <c r="D80" s="82"/>
      <c r="E80" s="148"/>
      <c r="F80" s="134"/>
      <c r="G80" s="134" t="s">
        <v>90</v>
      </c>
      <c r="H80" s="130">
        <v>41624</v>
      </c>
      <c r="I80" s="131">
        <v>41835</v>
      </c>
      <c r="J80" s="129" t="s">
        <v>12</v>
      </c>
      <c r="K80" s="550"/>
      <c r="L80" s="550"/>
      <c r="M80" s="550"/>
      <c r="N80" s="550"/>
      <c r="O80" s="550"/>
      <c r="P80" s="550"/>
      <c r="Q80" s="550"/>
      <c r="U80" s="91"/>
    </row>
    <row r="81" spans="2:21" ht="45.75" customHeight="1" x14ac:dyDescent="0.25">
      <c r="B81" s="82"/>
      <c r="C81" s="565"/>
      <c r="D81" s="82"/>
      <c r="E81" s="148"/>
      <c r="F81" s="134"/>
      <c r="G81" s="134" t="s">
        <v>91</v>
      </c>
      <c r="H81" s="130">
        <v>41726</v>
      </c>
      <c r="I81" s="131">
        <v>42898</v>
      </c>
      <c r="J81" s="129" t="s">
        <v>12</v>
      </c>
      <c r="K81" s="550"/>
      <c r="L81" s="550"/>
      <c r="M81" s="550"/>
      <c r="N81" s="550"/>
      <c r="O81" s="550"/>
      <c r="P81" s="550"/>
      <c r="Q81" s="550"/>
      <c r="U81" s="91"/>
    </row>
    <row r="82" spans="2:21" ht="24.95" customHeight="1" thickBot="1" x14ac:dyDescent="0.3">
      <c r="B82" s="141"/>
      <c r="C82" s="557"/>
      <c r="D82" s="82"/>
      <c r="E82" s="149"/>
      <c r="F82" s="150"/>
      <c r="G82" s="143"/>
      <c r="H82" s="142"/>
      <c r="I82" s="142"/>
      <c r="J82" s="88"/>
      <c r="K82" s="551"/>
      <c r="L82" s="551"/>
      <c r="M82" s="551"/>
      <c r="N82" s="551"/>
      <c r="O82" s="551"/>
      <c r="P82" s="551"/>
      <c r="Q82" s="551"/>
      <c r="U82" s="91"/>
    </row>
    <row r="83" spans="2:21" ht="60.75" customHeight="1" thickBot="1" x14ac:dyDescent="0.3">
      <c r="B83" s="112">
        <v>8</v>
      </c>
      <c r="C83" s="556" t="s">
        <v>110</v>
      </c>
      <c r="D83" s="82"/>
      <c r="E83" s="114" t="s">
        <v>70</v>
      </c>
      <c r="F83" s="115"/>
      <c r="G83" s="155" t="s">
        <v>46</v>
      </c>
      <c r="H83" s="108" t="s">
        <v>47</v>
      </c>
      <c r="I83" s="108" t="s">
        <v>48</v>
      </c>
      <c r="J83" s="108" t="s">
        <v>49</v>
      </c>
      <c r="K83" s="108" t="s">
        <v>23</v>
      </c>
      <c r="L83" s="117"/>
      <c r="M83" s="133"/>
      <c r="N83" s="153"/>
      <c r="O83" s="153"/>
      <c r="P83" s="133"/>
      <c r="Q83" s="153"/>
    </row>
    <row r="84" spans="2:21" ht="60.75" customHeight="1" x14ac:dyDescent="0.25">
      <c r="B84" s="82"/>
      <c r="C84" s="565"/>
      <c r="D84" s="82"/>
      <c r="E84" s="122" t="s">
        <v>12</v>
      </c>
      <c r="F84" s="123" t="s">
        <v>12</v>
      </c>
      <c r="G84" s="145" t="s">
        <v>71</v>
      </c>
      <c r="H84" s="130">
        <v>38951</v>
      </c>
      <c r="I84" s="131">
        <v>39608</v>
      </c>
      <c r="J84" s="154" t="s">
        <v>12</v>
      </c>
      <c r="K84" s="549" t="s">
        <v>12</v>
      </c>
      <c r="L84" s="549" t="s">
        <v>33</v>
      </c>
      <c r="M84" s="550" t="s">
        <v>12</v>
      </c>
      <c r="N84" s="550" t="s">
        <v>12</v>
      </c>
      <c r="O84" s="550" t="s">
        <v>12</v>
      </c>
      <c r="P84" s="550" t="s">
        <v>12</v>
      </c>
      <c r="Q84" s="550" t="s">
        <v>12</v>
      </c>
    </row>
    <row r="85" spans="2:21" ht="60.75" customHeight="1" x14ac:dyDescent="0.25">
      <c r="B85" s="82"/>
      <c r="C85" s="565"/>
      <c r="D85" s="82"/>
      <c r="E85" s="122"/>
      <c r="F85" s="123"/>
      <c r="G85" s="146" t="s">
        <v>72</v>
      </c>
      <c r="H85" s="130">
        <v>40177</v>
      </c>
      <c r="I85" s="131">
        <v>40774</v>
      </c>
      <c r="J85" s="154" t="s">
        <v>12</v>
      </c>
      <c r="K85" s="550"/>
      <c r="L85" s="550"/>
      <c r="M85" s="550"/>
      <c r="N85" s="550"/>
      <c r="O85" s="550"/>
      <c r="P85" s="550"/>
      <c r="Q85" s="550"/>
    </row>
    <row r="86" spans="2:21" ht="60.75" customHeight="1" x14ac:dyDescent="0.25">
      <c r="B86" s="82"/>
      <c r="C86" s="565"/>
      <c r="D86" s="82"/>
      <c r="E86" s="122"/>
      <c r="F86" s="123"/>
      <c r="G86" s="146" t="s">
        <v>73</v>
      </c>
      <c r="H86" s="130">
        <v>42017</v>
      </c>
      <c r="I86" s="131">
        <v>42855</v>
      </c>
      <c r="J86" s="154" t="s">
        <v>12</v>
      </c>
      <c r="K86" s="550"/>
      <c r="L86" s="550"/>
      <c r="M86" s="550"/>
      <c r="N86" s="550"/>
      <c r="O86" s="550"/>
      <c r="P86" s="550"/>
      <c r="Q86" s="550"/>
    </row>
    <row r="87" spans="2:21" ht="60.75" customHeight="1" x14ac:dyDescent="0.25">
      <c r="B87" s="82"/>
      <c r="C87" s="565"/>
      <c r="D87" s="82"/>
      <c r="E87" s="122"/>
      <c r="F87" s="123"/>
      <c r="G87" s="146" t="s">
        <v>73</v>
      </c>
      <c r="H87" s="131">
        <v>39630</v>
      </c>
      <c r="I87" s="131">
        <v>39859</v>
      </c>
      <c r="J87" s="154" t="s">
        <v>12</v>
      </c>
      <c r="K87" s="550"/>
      <c r="L87" s="550"/>
      <c r="M87" s="550"/>
      <c r="N87" s="550"/>
      <c r="O87" s="550"/>
      <c r="P87" s="550"/>
      <c r="Q87" s="550"/>
    </row>
    <row r="88" spans="2:21" ht="60.75" customHeight="1" x14ac:dyDescent="0.25">
      <c r="B88" s="82"/>
      <c r="C88" s="565"/>
      <c r="D88" s="82"/>
      <c r="E88" s="122"/>
      <c r="F88" s="123"/>
      <c r="G88" s="146"/>
      <c r="H88" s="131"/>
      <c r="I88" s="131"/>
      <c r="J88" s="154"/>
      <c r="K88" s="550"/>
      <c r="L88" s="550"/>
      <c r="M88" s="550"/>
      <c r="N88" s="550"/>
      <c r="O88" s="550"/>
      <c r="P88" s="550"/>
      <c r="Q88" s="550"/>
    </row>
    <row r="89" spans="2:21" ht="60.75" customHeight="1" thickBot="1" x14ac:dyDescent="0.3">
      <c r="B89" s="141"/>
      <c r="C89" s="557"/>
      <c r="D89" s="82"/>
      <c r="E89" s="122"/>
      <c r="F89" s="123"/>
      <c r="G89" s="134"/>
      <c r="H89" s="131"/>
      <c r="I89" s="131"/>
      <c r="J89" s="154"/>
      <c r="K89" s="551"/>
      <c r="L89" s="551"/>
      <c r="M89" s="551"/>
      <c r="N89" s="551"/>
      <c r="O89" s="551"/>
      <c r="P89" s="551"/>
      <c r="Q89" s="551"/>
    </row>
    <row r="90" spans="2:21" ht="87" customHeight="1" thickBot="1" x14ac:dyDescent="0.3">
      <c r="B90" s="112">
        <v>9</v>
      </c>
      <c r="C90" s="556" t="s">
        <v>111</v>
      </c>
      <c r="D90" s="82"/>
      <c r="E90" s="114" t="s">
        <v>70</v>
      </c>
      <c r="F90" s="115"/>
      <c r="G90" s="155" t="s">
        <v>46</v>
      </c>
      <c r="H90" s="108" t="s">
        <v>47</v>
      </c>
      <c r="I90" s="108" t="s">
        <v>48</v>
      </c>
      <c r="J90" s="108" t="s">
        <v>49</v>
      </c>
      <c r="K90" s="108" t="s">
        <v>23</v>
      </c>
      <c r="L90" s="117"/>
      <c r="M90" s="133"/>
      <c r="N90" s="153"/>
      <c r="O90" s="153"/>
      <c r="P90" s="133"/>
      <c r="Q90" s="153"/>
    </row>
    <row r="91" spans="2:21" ht="87" customHeight="1" x14ac:dyDescent="0.25">
      <c r="B91" s="82"/>
      <c r="C91" s="565"/>
      <c r="D91" s="82"/>
      <c r="E91" s="122" t="s">
        <v>12</v>
      </c>
      <c r="F91" s="123" t="s">
        <v>12</v>
      </c>
      <c r="G91" s="145" t="s">
        <v>71</v>
      </c>
      <c r="H91" s="130">
        <v>38951</v>
      </c>
      <c r="I91" s="131">
        <v>39608</v>
      </c>
      <c r="J91" s="154" t="s">
        <v>12</v>
      </c>
      <c r="K91" s="549" t="s">
        <v>12</v>
      </c>
      <c r="L91" s="549" t="s">
        <v>33</v>
      </c>
      <c r="M91" s="550" t="s">
        <v>12</v>
      </c>
      <c r="N91" s="550" t="s">
        <v>12</v>
      </c>
      <c r="O91" s="550" t="s">
        <v>12</v>
      </c>
      <c r="P91" s="550" t="s">
        <v>12</v>
      </c>
      <c r="Q91" s="550" t="s">
        <v>12</v>
      </c>
    </row>
    <row r="92" spans="2:21" ht="87" customHeight="1" x14ac:dyDescent="0.25">
      <c r="B92" s="82"/>
      <c r="C92" s="565"/>
      <c r="D92" s="82"/>
      <c r="E92" s="122"/>
      <c r="F92" s="123"/>
      <c r="G92" s="146" t="s">
        <v>72</v>
      </c>
      <c r="H92" s="130">
        <v>40177</v>
      </c>
      <c r="I92" s="131">
        <v>40774</v>
      </c>
      <c r="J92" s="154" t="s">
        <v>12</v>
      </c>
      <c r="K92" s="550"/>
      <c r="L92" s="550"/>
      <c r="M92" s="550"/>
      <c r="N92" s="550"/>
      <c r="O92" s="550"/>
      <c r="P92" s="550"/>
      <c r="Q92" s="550"/>
    </row>
    <row r="93" spans="2:21" ht="87" customHeight="1" x14ac:dyDescent="0.25">
      <c r="B93" s="82"/>
      <c r="C93" s="565"/>
      <c r="D93" s="82"/>
      <c r="E93" s="122"/>
      <c r="F93" s="123"/>
      <c r="G93" s="146" t="s">
        <v>73</v>
      </c>
      <c r="H93" s="130">
        <v>42017</v>
      </c>
      <c r="I93" s="131">
        <v>42855</v>
      </c>
      <c r="J93" s="154" t="s">
        <v>12</v>
      </c>
      <c r="K93" s="550"/>
      <c r="L93" s="550"/>
      <c r="M93" s="550"/>
      <c r="N93" s="550"/>
      <c r="O93" s="550"/>
      <c r="P93" s="550"/>
      <c r="Q93" s="550"/>
    </row>
    <row r="94" spans="2:21" ht="87" customHeight="1" x14ac:dyDescent="0.25">
      <c r="B94" s="82"/>
      <c r="C94" s="565"/>
      <c r="D94" s="82"/>
      <c r="E94" s="122"/>
      <c r="F94" s="123"/>
      <c r="G94" s="146" t="s">
        <v>73</v>
      </c>
      <c r="H94" s="131">
        <v>39630</v>
      </c>
      <c r="I94" s="131">
        <v>39859</v>
      </c>
      <c r="J94" s="154" t="s">
        <v>12</v>
      </c>
      <c r="K94" s="550"/>
      <c r="L94" s="550"/>
      <c r="M94" s="550"/>
      <c r="N94" s="550"/>
      <c r="O94" s="550"/>
      <c r="P94" s="550"/>
      <c r="Q94" s="550"/>
    </row>
    <row r="95" spans="2:21" ht="87" customHeight="1" x14ac:dyDescent="0.25">
      <c r="B95" s="82"/>
      <c r="C95" s="565"/>
      <c r="D95" s="82"/>
      <c r="E95" s="122"/>
      <c r="F95" s="123"/>
      <c r="G95" s="146"/>
      <c r="H95" s="131"/>
      <c r="I95" s="131"/>
      <c r="J95" s="154"/>
      <c r="K95" s="550"/>
      <c r="L95" s="550"/>
      <c r="M95" s="550"/>
      <c r="N95" s="550"/>
      <c r="O95" s="550"/>
      <c r="P95" s="550"/>
      <c r="Q95" s="550"/>
    </row>
    <row r="96" spans="2:21" ht="87" customHeight="1" thickBot="1" x14ac:dyDescent="0.3">
      <c r="B96" s="141"/>
      <c r="C96" s="557"/>
      <c r="D96" s="82"/>
      <c r="E96" s="122"/>
      <c r="F96" s="123"/>
      <c r="G96" s="134"/>
      <c r="H96" s="131"/>
      <c r="I96" s="131"/>
      <c r="J96" s="154"/>
      <c r="K96" s="551"/>
      <c r="L96" s="551"/>
      <c r="M96" s="551"/>
      <c r="N96" s="551"/>
      <c r="O96" s="551"/>
      <c r="P96" s="551"/>
      <c r="Q96" s="551"/>
    </row>
    <row r="97" spans="2:17" ht="87" customHeight="1" thickBot="1" x14ac:dyDescent="0.3">
      <c r="B97" s="112">
        <v>10</v>
      </c>
      <c r="C97" s="556" t="s">
        <v>112</v>
      </c>
      <c r="D97" s="82"/>
      <c r="E97" s="114" t="s">
        <v>70</v>
      </c>
      <c r="F97" s="115"/>
      <c r="G97" s="155" t="s">
        <v>46</v>
      </c>
      <c r="H97" s="108" t="s">
        <v>47</v>
      </c>
      <c r="I97" s="108" t="s">
        <v>48</v>
      </c>
      <c r="J97" s="108" t="s">
        <v>49</v>
      </c>
      <c r="K97" s="108" t="s">
        <v>23</v>
      </c>
      <c r="L97" s="117"/>
      <c r="M97" s="133"/>
      <c r="N97" s="153"/>
      <c r="O97" s="153"/>
      <c r="P97" s="133"/>
      <c r="Q97" s="153"/>
    </row>
    <row r="98" spans="2:17" ht="87" customHeight="1" x14ac:dyDescent="0.25">
      <c r="B98" s="82"/>
      <c r="C98" s="565"/>
      <c r="D98" s="82"/>
      <c r="E98" s="122" t="s">
        <v>12</v>
      </c>
      <c r="F98" s="123" t="s">
        <v>12</v>
      </c>
      <c r="G98" s="145" t="s">
        <v>71</v>
      </c>
      <c r="H98" s="130">
        <v>38951</v>
      </c>
      <c r="I98" s="131">
        <v>39608</v>
      </c>
      <c r="J98" s="154" t="s">
        <v>12</v>
      </c>
      <c r="K98" s="549" t="s">
        <v>12</v>
      </c>
      <c r="L98" s="549" t="s">
        <v>33</v>
      </c>
      <c r="M98" s="550" t="s">
        <v>12</v>
      </c>
      <c r="N98" s="550" t="s">
        <v>12</v>
      </c>
      <c r="O98" s="550" t="s">
        <v>12</v>
      </c>
      <c r="P98" s="550" t="s">
        <v>12</v>
      </c>
      <c r="Q98" s="550" t="s">
        <v>12</v>
      </c>
    </row>
    <row r="99" spans="2:17" ht="87" customHeight="1" x14ac:dyDescent="0.25">
      <c r="B99" s="82"/>
      <c r="C99" s="565"/>
      <c r="D99" s="82"/>
      <c r="E99" s="122"/>
      <c r="F99" s="123"/>
      <c r="G99" s="146" t="s">
        <v>72</v>
      </c>
      <c r="H99" s="130">
        <v>40177</v>
      </c>
      <c r="I99" s="131">
        <v>40774</v>
      </c>
      <c r="J99" s="154" t="s">
        <v>12</v>
      </c>
      <c r="K99" s="550"/>
      <c r="L99" s="550"/>
      <c r="M99" s="550"/>
      <c r="N99" s="550"/>
      <c r="O99" s="550"/>
      <c r="P99" s="550"/>
      <c r="Q99" s="550"/>
    </row>
    <row r="100" spans="2:17" ht="87" customHeight="1" x14ac:dyDescent="0.25">
      <c r="B100" s="82"/>
      <c r="C100" s="565"/>
      <c r="D100" s="82"/>
      <c r="E100" s="122"/>
      <c r="F100" s="123"/>
      <c r="G100" s="146" t="s">
        <v>73</v>
      </c>
      <c r="H100" s="130">
        <v>42017</v>
      </c>
      <c r="I100" s="131">
        <v>42855</v>
      </c>
      <c r="J100" s="154" t="s">
        <v>12</v>
      </c>
      <c r="K100" s="550"/>
      <c r="L100" s="550"/>
      <c r="M100" s="550"/>
      <c r="N100" s="550"/>
      <c r="O100" s="550"/>
      <c r="P100" s="550"/>
      <c r="Q100" s="550"/>
    </row>
    <row r="101" spans="2:17" ht="87" customHeight="1" x14ac:dyDescent="0.25">
      <c r="B101" s="82"/>
      <c r="C101" s="565"/>
      <c r="D101" s="82"/>
      <c r="E101" s="122"/>
      <c r="F101" s="123"/>
      <c r="G101" s="146" t="s">
        <v>73</v>
      </c>
      <c r="H101" s="131">
        <v>39630</v>
      </c>
      <c r="I101" s="131">
        <v>39859</v>
      </c>
      <c r="J101" s="154" t="s">
        <v>12</v>
      </c>
      <c r="K101" s="550"/>
      <c r="L101" s="550"/>
      <c r="M101" s="550"/>
      <c r="N101" s="550"/>
      <c r="O101" s="550"/>
      <c r="P101" s="550"/>
      <c r="Q101" s="550"/>
    </row>
    <row r="102" spans="2:17" ht="87" customHeight="1" x14ac:dyDescent="0.25">
      <c r="B102" s="82"/>
      <c r="C102" s="565"/>
      <c r="D102" s="82"/>
      <c r="E102" s="122"/>
      <c r="F102" s="123"/>
      <c r="G102" s="146"/>
      <c r="H102" s="131"/>
      <c r="I102" s="131"/>
      <c r="J102" s="154"/>
      <c r="K102" s="550"/>
      <c r="L102" s="550"/>
      <c r="M102" s="550"/>
      <c r="N102" s="550"/>
      <c r="O102" s="550"/>
      <c r="P102" s="550"/>
      <c r="Q102" s="550"/>
    </row>
    <row r="103" spans="2:17" ht="87" customHeight="1" thickBot="1" x14ac:dyDescent="0.3">
      <c r="B103" s="141"/>
      <c r="C103" s="557"/>
      <c r="D103" s="82"/>
      <c r="E103" s="122"/>
      <c r="F103" s="123"/>
      <c r="G103" s="134"/>
      <c r="H103" s="131"/>
      <c r="I103" s="131"/>
      <c r="J103" s="154"/>
      <c r="K103" s="551"/>
      <c r="L103" s="551"/>
      <c r="M103" s="551"/>
      <c r="N103" s="551"/>
      <c r="O103" s="551"/>
      <c r="P103" s="551"/>
      <c r="Q103" s="551"/>
    </row>
  </sheetData>
  <mergeCells count="84">
    <mergeCell ref="C97:C103"/>
    <mergeCell ref="K98:K103"/>
    <mergeCell ref="L98:L103"/>
    <mergeCell ref="M98:M103"/>
    <mergeCell ref="N98:N103"/>
    <mergeCell ref="O98:O103"/>
    <mergeCell ref="P98:P103"/>
    <mergeCell ref="Q98:Q103"/>
    <mergeCell ref="C83:C89"/>
    <mergeCell ref="K84:K89"/>
    <mergeCell ref="L84:L89"/>
    <mergeCell ref="M84:M89"/>
    <mergeCell ref="N84:N89"/>
    <mergeCell ref="O84:O89"/>
    <mergeCell ref="P84:P89"/>
    <mergeCell ref="Q84:Q89"/>
    <mergeCell ref="K91:K96"/>
    <mergeCell ref="L91:L96"/>
    <mergeCell ref="M91:M96"/>
    <mergeCell ref="N91:N96"/>
    <mergeCell ref="O91:O96"/>
    <mergeCell ref="P91:P96"/>
    <mergeCell ref="C90:C96"/>
    <mergeCell ref="Q91:Q96"/>
    <mergeCell ref="P26:P38"/>
    <mergeCell ref="Q26:Q38"/>
    <mergeCell ref="P65:P82"/>
    <mergeCell ref="Q65:Q82"/>
    <mergeCell ref="M58:M63"/>
    <mergeCell ref="N58:N63"/>
    <mergeCell ref="O58:O63"/>
    <mergeCell ref="P58:P63"/>
    <mergeCell ref="Q58:Q63"/>
    <mergeCell ref="M51:M56"/>
    <mergeCell ref="N51:N56"/>
    <mergeCell ref="O51:O56"/>
    <mergeCell ref="P51:P56"/>
    <mergeCell ref="Q51:Q56"/>
    <mergeCell ref="M65:M82"/>
    <mergeCell ref="N65:N82"/>
    <mergeCell ref="O65:O82"/>
    <mergeCell ref="M26:M38"/>
    <mergeCell ref="N26:N38"/>
    <mergeCell ref="O26:O38"/>
    <mergeCell ref="P40:P49"/>
    <mergeCell ref="Q40:Q49"/>
    <mergeCell ref="L58:L63"/>
    <mergeCell ref="L65:L82"/>
    <mergeCell ref="C64:C82"/>
    <mergeCell ref="C9:C14"/>
    <mergeCell ref="C15:C24"/>
    <mergeCell ref="C25:C38"/>
    <mergeCell ref="C39:C49"/>
    <mergeCell ref="C50:C56"/>
    <mergeCell ref="C57:C63"/>
    <mergeCell ref="L10:L14"/>
    <mergeCell ref="L16:L24"/>
    <mergeCell ref="K65:K82"/>
    <mergeCell ref="K58:K63"/>
    <mergeCell ref="K16:K24"/>
    <mergeCell ref="K26:K38"/>
    <mergeCell ref="K40:K49"/>
    <mergeCell ref="K51:K56"/>
    <mergeCell ref="B2:Q2"/>
    <mergeCell ref="B7:B8"/>
    <mergeCell ref="C7:C8"/>
    <mergeCell ref="B3:T3"/>
    <mergeCell ref="B5:T5"/>
    <mergeCell ref="L26:L38"/>
    <mergeCell ref="L40:L49"/>
    <mergeCell ref="L51:L56"/>
    <mergeCell ref="P10:P14"/>
    <mergeCell ref="Q10:Q14"/>
    <mergeCell ref="M16:M24"/>
    <mergeCell ref="N16:N24"/>
    <mergeCell ref="O16:O24"/>
    <mergeCell ref="P16:P24"/>
    <mergeCell ref="Q16:Q24"/>
    <mergeCell ref="M10:M14"/>
    <mergeCell ref="N10:N14"/>
    <mergeCell ref="O10:O14"/>
    <mergeCell ref="M40:M49"/>
    <mergeCell ref="N40:N49"/>
    <mergeCell ref="O40:O49"/>
  </mergeCells>
  <pageMargins left="0.70866141732283472" right="0.70866141732283472" top="0.74803149606299213" bottom="0.74803149606299213" header="0.31496062992125984" footer="0.31496062992125984"/>
  <pageSetup paperSize="130" scale="3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F215"/>
  <sheetViews>
    <sheetView topLeftCell="BY6" workbookViewId="0">
      <selection activeCell="CJ8" sqref="CJ8"/>
    </sheetView>
  </sheetViews>
  <sheetFormatPr baseColWidth="10" defaultColWidth="10.7109375" defaultRowHeight="15.75" x14ac:dyDescent="0.25"/>
  <cols>
    <col min="1" max="1" width="39.7109375" style="531" customWidth="1"/>
    <col min="2" max="2" width="3" style="532" customWidth="1"/>
    <col min="3" max="3" width="4.85546875" style="532" customWidth="1"/>
    <col min="4" max="4" width="22" style="532" customWidth="1"/>
    <col min="5" max="6" width="4.7109375" style="533" customWidth="1"/>
    <col min="7" max="7" width="22.140625" style="530" customWidth="1"/>
    <col min="8" max="9" width="4.7109375" style="533" customWidth="1"/>
    <col min="10" max="10" width="23.28515625" style="530" customWidth="1"/>
    <col min="11" max="12" width="4.7109375" style="511" customWidth="1"/>
    <col min="13" max="13" width="30.28515625" style="511" customWidth="1"/>
    <col min="14" max="15" width="4.7109375" style="511" customWidth="1"/>
    <col min="16" max="16" width="30.28515625" style="511" customWidth="1"/>
    <col min="17" max="18" width="4.7109375" style="511" customWidth="1"/>
    <col min="19" max="19" width="30.28515625" style="511" customWidth="1"/>
    <col min="20" max="20" width="4.85546875" style="511" customWidth="1"/>
    <col min="21" max="21" width="4.7109375" style="511" customWidth="1"/>
    <col min="22" max="22" width="25.85546875" style="530" customWidth="1"/>
    <col min="23" max="23" width="4.5703125" style="525" customWidth="1"/>
    <col min="24" max="24" width="5.42578125" style="525" customWidth="1"/>
    <col min="25" max="25" width="20.7109375" style="511" customWidth="1"/>
    <col min="26" max="26" width="5.42578125" style="511" customWidth="1"/>
    <col min="27" max="27" width="4.5703125" style="511" customWidth="1"/>
    <col min="28" max="28" width="34" style="511" customWidth="1"/>
    <col min="29" max="29" width="4.42578125" style="511" customWidth="1"/>
    <col min="30" max="30" width="5.140625" style="511" customWidth="1"/>
    <col min="31" max="31" width="23.42578125" style="511" customWidth="1"/>
    <col min="32" max="32" width="4.42578125" style="511" customWidth="1"/>
    <col min="33" max="33" width="5.140625" style="511" customWidth="1"/>
    <col min="34" max="34" width="23.42578125" style="511" customWidth="1"/>
    <col min="35" max="35" width="4.42578125" style="511" customWidth="1"/>
    <col min="36" max="36" width="5.140625" style="511" customWidth="1"/>
    <col min="37" max="37" width="23.42578125" style="511" customWidth="1"/>
    <col min="38" max="38" width="4.5703125" style="525" customWidth="1"/>
    <col min="39" max="39" width="3.140625" style="525" customWidth="1"/>
    <col min="40" max="40" width="24.28515625" style="511" customWidth="1"/>
    <col min="41" max="41" width="4.5703125" style="511" customWidth="1"/>
    <col min="42" max="42" width="4.7109375" style="511" customWidth="1"/>
    <col min="43" max="43" width="23.28515625" style="511" customWidth="1"/>
    <col min="44" max="44" width="4.5703125" style="511" customWidth="1"/>
    <col min="45" max="45" width="4.7109375" style="511" customWidth="1"/>
    <col min="46" max="46" width="23.28515625" style="511" customWidth="1"/>
    <col min="47" max="47" width="5" style="511" customWidth="1"/>
    <col min="48" max="48" width="4.5703125" style="511" customWidth="1"/>
    <col min="49" max="49" width="28.140625" style="511" customWidth="1"/>
    <col min="50" max="50" width="5.85546875" style="511" customWidth="1"/>
    <col min="51" max="51" width="5.140625" style="511" customWidth="1"/>
    <col min="52" max="52" width="30" style="511" customWidth="1"/>
    <col min="53" max="53" width="4.42578125" style="511" customWidth="1"/>
    <col min="54" max="54" width="4.140625" style="511" customWidth="1"/>
    <col min="55" max="55" width="22.28515625" style="511" customWidth="1"/>
    <col min="56" max="56" width="4.7109375" style="511" customWidth="1"/>
    <col min="57" max="57" width="5.5703125" style="511" customWidth="1"/>
    <col min="58" max="58" width="22.28515625" style="511" customWidth="1"/>
    <col min="59" max="59" width="5" style="511" customWidth="1"/>
    <col min="60" max="60" width="5.5703125" style="511" customWidth="1"/>
    <col min="61" max="61" width="37.5703125" style="511" customWidth="1"/>
    <col min="62" max="62" width="4.28515625" style="511" customWidth="1"/>
    <col min="63" max="63" width="5.85546875" style="511" customWidth="1"/>
    <col min="64" max="64" width="26.7109375" style="511" customWidth="1"/>
    <col min="65" max="66" width="5.7109375" style="511" customWidth="1"/>
    <col min="67" max="67" width="26.7109375" style="511" customWidth="1"/>
    <col min="68" max="68" width="4.42578125" style="511" customWidth="1"/>
    <col min="69" max="69" width="4.7109375" style="511" customWidth="1"/>
    <col min="70" max="70" width="26.140625" style="511" customWidth="1"/>
    <col min="71" max="72" width="5.140625" style="511" customWidth="1"/>
    <col min="73" max="73" width="22" style="511" customWidth="1"/>
    <col min="74" max="74" width="4.7109375" style="511" customWidth="1"/>
    <col min="75" max="75" width="4.5703125" style="511" customWidth="1"/>
    <col min="76" max="76" width="25.5703125" style="511" customWidth="1"/>
    <col min="77" max="77" width="4.85546875" style="511" customWidth="1"/>
    <col min="78" max="78" width="4.28515625" style="511" customWidth="1"/>
    <col min="79" max="79" width="21.7109375" style="511" customWidth="1"/>
    <col min="80" max="80" width="4.28515625" style="511" customWidth="1"/>
    <col min="81" max="81" width="4" style="511" customWidth="1"/>
    <col min="82" max="82" width="25.42578125" style="511" customWidth="1"/>
    <col min="83" max="83" width="5.85546875" style="511" customWidth="1"/>
    <col min="84" max="84" width="7.140625" style="511" customWidth="1"/>
    <col min="85" max="85" width="19.85546875" style="511" customWidth="1"/>
    <col min="86" max="86" width="6.42578125" style="511" customWidth="1"/>
    <col min="87" max="87" width="6.140625" style="511" customWidth="1"/>
    <col min="88" max="88" width="27.5703125" style="511" customWidth="1"/>
    <col min="89" max="89" width="6.85546875" style="511" customWidth="1"/>
    <col min="90" max="90" width="6" style="511" customWidth="1"/>
    <col min="91" max="91" width="22" style="511" customWidth="1"/>
    <col min="92" max="92" width="5.5703125" style="511" customWidth="1"/>
    <col min="93" max="93" width="6.42578125" style="511" customWidth="1"/>
    <col min="94" max="94" width="27.42578125" style="511" customWidth="1"/>
    <col min="95" max="95" width="5" style="511" customWidth="1"/>
    <col min="96" max="96" width="5.7109375" style="511" customWidth="1"/>
    <col min="97" max="97" width="22.42578125" style="511" customWidth="1"/>
    <col min="98" max="98" width="4.28515625" style="511" customWidth="1"/>
    <col min="99" max="99" width="6" style="511" customWidth="1"/>
    <col min="100" max="100" width="28.42578125" style="511" customWidth="1"/>
    <col min="101" max="101" width="4" style="511" customWidth="1"/>
    <col min="102" max="102" width="4.28515625" style="511" customWidth="1"/>
    <col min="103" max="103" width="29" style="511" customWidth="1"/>
    <col min="104" max="104" width="4.42578125" style="511" customWidth="1"/>
    <col min="105" max="105" width="3.5703125" style="511" customWidth="1"/>
    <col min="106" max="106" width="32.85546875" style="511" customWidth="1"/>
    <col min="107" max="107" width="5.7109375" style="511" customWidth="1"/>
    <col min="108" max="108" width="6.42578125" style="511" customWidth="1"/>
    <col min="109" max="109" width="19.7109375" style="511" customWidth="1"/>
    <col min="110" max="110" width="4.5703125" style="511" customWidth="1"/>
    <col min="111" max="111" width="3.5703125" style="511" customWidth="1"/>
    <col min="112" max="112" width="23.140625" style="511" customWidth="1"/>
    <col min="113" max="113" width="5.5703125" style="511" customWidth="1"/>
    <col min="114" max="114" width="3.140625" style="511" customWidth="1"/>
    <col min="115" max="115" width="14.85546875" style="511" customWidth="1"/>
    <col min="116" max="116" width="5.7109375" style="511" customWidth="1"/>
    <col min="117" max="117" width="5.85546875" style="511" customWidth="1"/>
    <col min="118" max="118" width="17.140625" style="511" customWidth="1"/>
    <col min="119" max="119" width="6.28515625" style="511" customWidth="1"/>
    <col min="120" max="120" width="5.28515625" style="511" customWidth="1"/>
    <col min="121" max="121" width="17.85546875" style="511" customWidth="1"/>
    <col min="122" max="122" width="6.85546875" style="511" customWidth="1"/>
    <col min="123" max="123" width="7.42578125" style="511" customWidth="1"/>
    <col min="124" max="124" width="20.85546875" style="511" customWidth="1"/>
    <col min="125" max="125" width="4" style="511" customWidth="1"/>
    <col min="126" max="126" width="6.140625" style="511" customWidth="1"/>
    <col min="127" max="127" width="19.85546875" style="511" customWidth="1"/>
    <col min="128" max="128" width="5.85546875" style="511" customWidth="1"/>
    <col min="129" max="129" width="5.7109375" style="511" customWidth="1"/>
    <col min="130" max="130" width="19.7109375" style="511" customWidth="1"/>
    <col min="131" max="131" width="5.42578125" style="511" customWidth="1"/>
    <col min="132" max="132" width="5.7109375" style="511" customWidth="1"/>
    <col min="133" max="133" width="20.5703125" style="511" customWidth="1"/>
    <col min="134" max="134" width="6.7109375" style="511" customWidth="1"/>
    <col min="135" max="135" width="5.7109375" style="511" customWidth="1"/>
    <col min="136" max="136" width="16.140625" style="511" customWidth="1"/>
    <col min="137" max="137" width="4.85546875" style="511" customWidth="1"/>
    <col min="138" max="138" width="4.7109375" style="511" customWidth="1"/>
    <col min="139" max="139" width="19.140625" style="511" customWidth="1"/>
    <col min="140" max="141" width="10.7109375" style="511"/>
    <col min="142" max="142" width="14" style="511" customWidth="1"/>
    <col min="143" max="143" width="4.140625" style="511" customWidth="1"/>
    <col min="144" max="144" width="3.7109375" style="511" customWidth="1"/>
    <col min="145" max="145" width="18.28515625" style="511" customWidth="1"/>
    <col min="146" max="146" width="6.28515625" style="511" customWidth="1"/>
    <col min="147" max="147" width="4.7109375" style="511" customWidth="1"/>
    <col min="148" max="148" width="16.140625" style="511" customWidth="1"/>
    <col min="149" max="149" width="5.85546875" style="511" customWidth="1"/>
    <col min="150" max="150" width="6.7109375" style="511" customWidth="1"/>
    <col min="151" max="151" width="19.140625" style="511" customWidth="1"/>
    <col min="152" max="152" width="7.28515625" style="511" customWidth="1"/>
    <col min="153" max="153" width="7.42578125" style="511" customWidth="1"/>
    <col min="154" max="154" width="16.140625" style="511" customWidth="1"/>
    <col min="155" max="156" width="10.7109375" style="511"/>
    <col min="157" max="157" width="17.42578125" style="511" customWidth="1"/>
    <col min="158" max="159" width="10.7109375" style="511"/>
    <col min="160" max="160" width="13.85546875" style="511" customWidth="1"/>
    <col min="161" max="162" width="10.7109375" style="511"/>
    <col min="163" max="163" width="14.42578125" style="511" customWidth="1"/>
    <col min="164" max="16384" width="10.7109375" style="511"/>
  </cols>
  <sheetData>
    <row r="1" spans="1:786" s="503" customFormat="1" ht="43.5" customHeight="1" x14ac:dyDescent="0.25">
      <c r="A1" s="502" t="s">
        <v>336</v>
      </c>
      <c r="B1" s="569" t="s">
        <v>337</v>
      </c>
      <c r="C1" s="569"/>
      <c r="D1" s="569"/>
      <c r="E1" s="570" t="s">
        <v>338</v>
      </c>
      <c r="F1" s="570"/>
      <c r="G1" s="570"/>
      <c r="H1" s="571" t="s">
        <v>339</v>
      </c>
      <c r="I1" s="571"/>
      <c r="J1" s="571"/>
      <c r="K1" s="571" t="s">
        <v>340</v>
      </c>
      <c r="L1" s="571"/>
      <c r="M1" s="571"/>
      <c r="N1" s="572" t="s">
        <v>142</v>
      </c>
      <c r="O1" s="573"/>
      <c r="P1" s="574"/>
      <c r="Q1" s="568" t="s">
        <v>143</v>
      </c>
      <c r="R1" s="568"/>
      <c r="S1" s="568"/>
      <c r="T1" s="571" t="s">
        <v>144</v>
      </c>
      <c r="U1" s="571"/>
      <c r="V1" s="571"/>
      <c r="W1" s="571"/>
      <c r="X1" s="571"/>
      <c r="Y1" s="571"/>
      <c r="Z1" s="571" t="s">
        <v>341</v>
      </c>
      <c r="AA1" s="571"/>
      <c r="AB1" s="571"/>
      <c r="AC1" s="572" t="s">
        <v>342</v>
      </c>
      <c r="AD1" s="573"/>
      <c r="AE1" s="573"/>
      <c r="AF1" s="600"/>
      <c r="AG1" s="600"/>
      <c r="AH1" s="601"/>
      <c r="AI1" s="572" t="s">
        <v>343</v>
      </c>
      <c r="AJ1" s="573"/>
      <c r="AK1" s="573"/>
      <c r="AL1" s="600"/>
      <c r="AM1" s="600"/>
      <c r="AN1" s="601"/>
      <c r="AO1" s="571" t="s">
        <v>129</v>
      </c>
      <c r="AP1" s="571"/>
      <c r="AQ1" s="571"/>
      <c r="AR1" s="602" t="s">
        <v>344</v>
      </c>
      <c r="AS1" s="603"/>
      <c r="AT1" s="604"/>
      <c r="AU1" s="597" t="s">
        <v>345</v>
      </c>
      <c r="AV1" s="598"/>
      <c r="AW1" s="599"/>
      <c r="AX1" s="597" t="s">
        <v>346</v>
      </c>
      <c r="AY1" s="598"/>
      <c r="AZ1" s="598"/>
      <c r="BA1" s="598"/>
      <c r="BB1" s="598"/>
      <c r="BC1" s="599"/>
      <c r="BD1" s="597" t="s">
        <v>347</v>
      </c>
      <c r="BE1" s="598"/>
      <c r="BF1" s="599"/>
      <c r="BG1" s="597" t="s">
        <v>348</v>
      </c>
      <c r="BH1" s="598"/>
      <c r="BI1" s="598"/>
      <c r="BJ1" s="598"/>
      <c r="BK1" s="598"/>
      <c r="BL1" s="599"/>
      <c r="BM1" s="597" t="s">
        <v>349</v>
      </c>
      <c r="BN1" s="598"/>
      <c r="BO1" s="599"/>
      <c r="BP1" s="597" t="s">
        <v>350</v>
      </c>
      <c r="BQ1" s="598"/>
      <c r="BR1" s="598"/>
      <c r="BS1" s="598"/>
      <c r="BT1" s="598"/>
      <c r="BU1" s="599"/>
      <c r="BV1" s="597" t="s">
        <v>351</v>
      </c>
      <c r="BW1" s="598"/>
      <c r="BX1" s="599"/>
      <c r="BY1" s="597" t="s">
        <v>352</v>
      </c>
      <c r="BZ1" s="598"/>
      <c r="CA1" s="598"/>
      <c r="CB1" s="598"/>
      <c r="CC1" s="598"/>
      <c r="CD1" s="599"/>
      <c r="CE1" s="597" t="s">
        <v>353</v>
      </c>
      <c r="CF1" s="598"/>
      <c r="CG1" s="599"/>
      <c r="CH1" s="597" t="s">
        <v>354</v>
      </c>
      <c r="CI1" s="598"/>
      <c r="CJ1" s="598"/>
      <c r="CK1" s="598"/>
      <c r="CL1" s="598"/>
      <c r="CM1" s="599"/>
      <c r="CN1" s="575"/>
      <c r="CO1" s="576"/>
      <c r="CP1" s="576"/>
      <c r="CQ1" s="576"/>
      <c r="CR1" s="576"/>
      <c r="CS1" s="576"/>
    </row>
    <row r="2" spans="1:786" s="503" customFormat="1" ht="19.5" customHeight="1" x14ac:dyDescent="0.25">
      <c r="A2" s="577" t="s">
        <v>355</v>
      </c>
      <c r="B2" s="579" t="s">
        <v>356</v>
      </c>
      <c r="C2" s="580"/>
      <c r="D2" s="581"/>
      <c r="E2" s="588" t="s">
        <v>357</v>
      </c>
      <c r="F2" s="589"/>
      <c r="G2" s="590"/>
      <c r="H2" s="579" t="s">
        <v>358</v>
      </c>
      <c r="I2" s="580"/>
      <c r="J2" s="581"/>
      <c r="K2" s="579" t="s">
        <v>359</v>
      </c>
      <c r="L2" s="580"/>
      <c r="M2" s="581"/>
      <c r="N2" s="579" t="s">
        <v>360</v>
      </c>
      <c r="O2" s="580"/>
      <c r="P2" s="581"/>
      <c r="Q2" s="579" t="s">
        <v>361</v>
      </c>
      <c r="R2" s="580"/>
      <c r="S2" s="581"/>
      <c r="T2" s="579" t="s">
        <v>362</v>
      </c>
      <c r="U2" s="580"/>
      <c r="V2" s="581"/>
      <c r="W2" s="579" t="s">
        <v>363</v>
      </c>
      <c r="X2" s="580"/>
      <c r="Y2" s="581"/>
      <c r="Z2" s="579" t="s">
        <v>364</v>
      </c>
      <c r="AA2" s="580"/>
      <c r="AB2" s="581"/>
      <c r="AC2" s="579" t="s">
        <v>365</v>
      </c>
      <c r="AD2" s="580"/>
      <c r="AE2" s="581"/>
      <c r="AF2" s="579" t="s">
        <v>366</v>
      </c>
      <c r="AG2" s="580"/>
      <c r="AH2" s="581"/>
      <c r="AI2" s="579" t="s">
        <v>367</v>
      </c>
      <c r="AJ2" s="580"/>
      <c r="AK2" s="581"/>
      <c r="AL2" s="579" t="s">
        <v>368</v>
      </c>
      <c r="AM2" s="580"/>
      <c r="AN2" s="581"/>
      <c r="AO2" s="579" t="s">
        <v>369</v>
      </c>
      <c r="AP2" s="580"/>
      <c r="AQ2" s="581"/>
      <c r="AR2" s="579" t="s">
        <v>370</v>
      </c>
      <c r="AS2" s="580"/>
      <c r="AT2" s="581"/>
      <c r="AU2" s="579" t="s">
        <v>371</v>
      </c>
      <c r="AV2" s="580"/>
      <c r="AW2" s="581"/>
      <c r="AX2" s="579" t="s">
        <v>372</v>
      </c>
      <c r="AY2" s="580"/>
      <c r="AZ2" s="581"/>
      <c r="BA2" s="579" t="s">
        <v>373</v>
      </c>
      <c r="BB2" s="580"/>
      <c r="BC2" s="581"/>
      <c r="BD2" s="579" t="s">
        <v>374</v>
      </c>
      <c r="BE2" s="580"/>
      <c r="BF2" s="581"/>
      <c r="BG2" s="579" t="s">
        <v>375</v>
      </c>
      <c r="BH2" s="580"/>
      <c r="BI2" s="581"/>
      <c r="BJ2" s="579" t="s">
        <v>376</v>
      </c>
      <c r="BK2" s="580"/>
      <c r="BL2" s="581"/>
      <c r="BM2" s="579" t="s">
        <v>377</v>
      </c>
      <c r="BN2" s="580"/>
      <c r="BO2" s="581"/>
      <c r="BP2" s="579" t="s">
        <v>378</v>
      </c>
      <c r="BQ2" s="580"/>
      <c r="BR2" s="581"/>
      <c r="BS2" s="579" t="s">
        <v>379</v>
      </c>
      <c r="BT2" s="580"/>
      <c r="BU2" s="581"/>
      <c r="BV2" s="579" t="s">
        <v>380</v>
      </c>
      <c r="BW2" s="580"/>
      <c r="BX2" s="581"/>
      <c r="BY2" s="579" t="s">
        <v>381</v>
      </c>
      <c r="BZ2" s="580"/>
      <c r="CA2" s="581"/>
      <c r="CB2" s="579" t="s">
        <v>382</v>
      </c>
      <c r="CC2" s="580"/>
      <c r="CD2" s="581"/>
      <c r="CE2" s="579" t="s">
        <v>383</v>
      </c>
      <c r="CF2" s="580"/>
      <c r="CG2" s="581"/>
      <c r="CH2" s="579" t="s">
        <v>384</v>
      </c>
      <c r="CI2" s="580"/>
      <c r="CJ2" s="581"/>
      <c r="CK2" s="579" t="s">
        <v>385</v>
      </c>
      <c r="CL2" s="580"/>
      <c r="CM2" s="581"/>
      <c r="CN2" s="606"/>
      <c r="CO2" s="607"/>
      <c r="CP2" s="608"/>
      <c r="CQ2" s="606"/>
      <c r="CR2" s="607"/>
      <c r="CS2" s="608"/>
    </row>
    <row r="3" spans="1:786" s="504" customFormat="1" x14ac:dyDescent="0.25">
      <c r="A3" s="578"/>
      <c r="B3" s="582"/>
      <c r="C3" s="583"/>
      <c r="D3" s="584"/>
      <c r="E3" s="591"/>
      <c r="F3" s="592"/>
      <c r="G3" s="593"/>
      <c r="H3" s="582"/>
      <c r="I3" s="583"/>
      <c r="J3" s="584"/>
      <c r="K3" s="582"/>
      <c r="L3" s="583"/>
      <c r="M3" s="584"/>
      <c r="N3" s="582"/>
      <c r="O3" s="583"/>
      <c r="P3" s="584"/>
      <c r="Q3" s="582"/>
      <c r="R3" s="583"/>
      <c r="S3" s="584"/>
      <c r="T3" s="582"/>
      <c r="U3" s="583"/>
      <c r="V3" s="584"/>
      <c r="W3" s="582"/>
      <c r="X3" s="583"/>
      <c r="Y3" s="584"/>
      <c r="Z3" s="582"/>
      <c r="AA3" s="583"/>
      <c r="AB3" s="584"/>
      <c r="AC3" s="582"/>
      <c r="AD3" s="583"/>
      <c r="AE3" s="584"/>
      <c r="AF3" s="582"/>
      <c r="AG3" s="583"/>
      <c r="AH3" s="584"/>
      <c r="AI3" s="582"/>
      <c r="AJ3" s="583"/>
      <c r="AK3" s="584"/>
      <c r="AL3" s="582"/>
      <c r="AM3" s="583"/>
      <c r="AN3" s="584"/>
      <c r="AO3" s="582"/>
      <c r="AP3" s="583"/>
      <c r="AQ3" s="584"/>
      <c r="AR3" s="582"/>
      <c r="AS3" s="605"/>
      <c r="AT3" s="584"/>
      <c r="AU3" s="582"/>
      <c r="AV3" s="605"/>
      <c r="AW3" s="584"/>
      <c r="AX3" s="582"/>
      <c r="AY3" s="605"/>
      <c r="AZ3" s="584"/>
      <c r="BA3" s="582"/>
      <c r="BB3" s="605"/>
      <c r="BC3" s="584"/>
      <c r="BD3" s="582"/>
      <c r="BE3" s="605"/>
      <c r="BF3" s="584"/>
      <c r="BG3" s="582"/>
      <c r="BH3" s="605"/>
      <c r="BI3" s="584"/>
      <c r="BJ3" s="582"/>
      <c r="BK3" s="605"/>
      <c r="BL3" s="584"/>
      <c r="BM3" s="582"/>
      <c r="BN3" s="605"/>
      <c r="BO3" s="584"/>
      <c r="BP3" s="582"/>
      <c r="BQ3" s="605"/>
      <c r="BR3" s="584"/>
      <c r="BS3" s="582"/>
      <c r="BT3" s="605"/>
      <c r="BU3" s="584"/>
      <c r="BV3" s="582"/>
      <c r="BW3" s="605"/>
      <c r="BX3" s="584"/>
      <c r="BY3" s="582"/>
      <c r="BZ3" s="605"/>
      <c r="CA3" s="584"/>
      <c r="CB3" s="582"/>
      <c r="CC3" s="605"/>
      <c r="CD3" s="584"/>
      <c r="CE3" s="582"/>
      <c r="CF3" s="605"/>
      <c r="CG3" s="584"/>
      <c r="CH3" s="582"/>
      <c r="CI3" s="605"/>
      <c r="CJ3" s="584"/>
      <c r="CK3" s="582"/>
      <c r="CL3" s="605"/>
      <c r="CM3" s="584"/>
      <c r="CN3" s="609"/>
      <c r="CO3" s="610"/>
      <c r="CP3" s="611"/>
      <c r="CQ3" s="609"/>
      <c r="CR3" s="610"/>
      <c r="CS3" s="611"/>
    </row>
    <row r="4" spans="1:786" s="504" customFormat="1" x14ac:dyDescent="0.25">
      <c r="A4" s="578"/>
      <c r="B4" s="585"/>
      <c r="C4" s="586"/>
      <c r="D4" s="587"/>
      <c r="E4" s="594"/>
      <c r="F4" s="595"/>
      <c r="G4" s="596"/>
      <c r="H4" s="585"/>
      <c r="I4" s="586"/>
      <c r="J4" s="587"/>
      <c r="K4" s="585"/>
      <c r="L4" s="586"/>
      <c r="M4" s="587"/>
      <c r="N4" s="585"/>
      <c r="O4" s="586"/>
      <c r="P4" s="587"/>
      <c r="Q4" s="585"/>
      <c r="R4" s="586"/>
      <c r="S4" s="587"/>
      <c r="T4" s="585"/>
      <c r="U4" s="586"/>
      <c r="V4" s="587"/>
      <c r="W4" s="585"/>
      <c r="X4" s="586"/>
      <c r="Y4" s="587"/>
      <c r="Z4" s="585"/>
      <c r="AA4" s="586"/>
      <c r="AB4" s="587"/>
      <c r="AC4" s="585"/>
      <c r="AD4" s="586"/>
      <c r="AE4" s="587"/>
      <c r="AF4" s="585"/>
      <c r="AG4" s="586"/>
      <c r="AH4" s="587"/>
      <c r="AI4" s="585"/>
      <c r="AJ4" s="586"/>
      <c r="AK4" s="587"/>
      <c r="AL4" s="585"/>
      <c r="AM4" s="586"/>
      <c r="AN4" s="587"/>
      <c r="AO4" s="585"/>
      <c r="AP4" s="586"/>
      <c r="AQ4" s="587"/>
      <c r="AR4" s="585"/>
      <c r="AS4" s="586"/>
      <c r="AT4" s="587"/>
      <c r="AU4" s="585"/>
      <c r="AV4" s="586"/>
      <c r="AW4" s="587"/>
      <c r="AX4" s="585"/>
      <c r="AY4" s="586"/>
      <c r="AZ4" s="587"/>
      <c r="BA4" s="585"/>
      <c r="BB4" s="586"/>
      <c r="BC4" s="587"/>
      <c r="BD4" s="585"/>
      <c r="BE4" s="586"/>
      <c r="BF4" s="587"/>
      <c r="BG4" s="585"/>
      <c r="BH4" s="586"/>
      <c r="BI4" s="587"/>
      <c r="BJ4" s="585"/>
      <c r="BK4" s="586"/>
      <c r="BL4" s="587"/>
      <c r="BM4" s="585"/>
      <c r="BN4" s="586"/>
      <c r="BO4" s="587"/>
      <c r="BP4" s="585"/>
      <c r="BQ4" s="586"/>
      <c r="BR4" s="587"/>
      <c r="BS4" s="585"/>
      <c r="BT4" s="586"/>
      <c r="BU4" s="587"/>
      <c r="BV4" s="585"/>
      <c r="BW4" s="586"/>
      <c r="BX4" s="587"/>
      <c r="BY4" s="585"/>
      <c r="BZ4" s="586"/>
      <c r="CA4" s="587"/>
      <c r="CB4" s="585"/>
      <c r="CC4" s="586"/>
      <c r="CD4" s="587"/>
      <c r="CE4" s="585"/>
      <c r="CF4" s="586"/>
      <c r="CG4" s="587"/>
      <c r="CH4" s="585"/>
      <c r="CI4" s="586"/>
      <c r="CJ4" s="587"/>
      <c r="CK4" s="585"/>
      <c r="CL4" s="586"/>
      <c r="CM4" s="587"/>
      <c r="CN4" s="612"/>
      <c r="CO4" s="613"/>
      <c r="CP4" s="614"/>
      <c r="CQ4" s="612"/>
      <c r="CR4" s="613"/>
      <c r="CS4" s="614"/>
    </row>
    <row r="5" spans="1:786" s="504" customFormat="1" ht="48.75" customHeight="1" x14ac:dyDescent="0.25">
      <c r="A5" s="578"/>
      <c r="B5" s="505" t="s">
        <v>386</v>
      </c>
      <c r="C5" s="505" t="s">
        <v>387</v>
      </c>
      <c r="D5" s="505" t="s">
        <v>101</v>
      </c>
      <c r="E5" s="505" t="s">
        <v>386</v>
      </c>
      <c r="F5" s="505" t="s">
        <v>387</v>
      </c>
      <c r="G5" s="505" t="s">
        <v>101</v>
      </c>
      <c r="H5" s="505" t="s">
        <v>386</v>
      </c>
      <c r="I5" s="505" t="s">
        <v>387</v>
      </c>
      <c r="J5" s="505" t="s">
        <v>101</v>
      </c>
      <c r="K5" s="505" t="s">
        <v>386</v>
      </c>
      <c r="L5" s="505" t="s">
        <v>387</v>
      </c>
      <c r="M5" s="505" t="s">
        <v>101</v>
      </c>
      <c r="N5" s="505" t="s">
        <v>386</v>
      </c>
      <c r="O5" s="505" t="s">
        <v>387</v>
      </c>
      <c r="P5" s="505" t="s">
        <v>101</v>
      </c>
      <c r="Q5" s="505" t="s">
        <v>386</v>
      </c>
      <c r="R5" s="505" t="s">
        <v>387</v>
      </c>
      <c r="S5" s="505" t="s">
        <v>101</v>
      </c>
      <c r="T5" s="505" t="s">
        <v>386</v>
      </c>
      <c r="U5" s="505" t="s">
        <v>387</v>
      </c>
      <c r="V5" s="505" t="s">
        <v>101</v>
      </c>
      <c r="W5" s="505" t="s">
        <v>386</v>
      </c>
      <c r="X5" s="505" t="s">
        <v>387</v>
      </c>
      <c r="Y5" s="505" t="s">
        <v>101</v>
      </c>
      <c r="Z5" s="505" t="s">
        <v>386</v>
      </c>
      <c r="AA5" s="505" t="s">
        <v>387</v>
      </c>
      <c r="AB5" s="505" t="s">
        <v>101</v>
      </c>
      <c r="AC5" s="505" t="s">
        <v>386</v>
      </c>
      <c r="AD5" s="505" t="s">
        <v>387</v>
      </c>
      <c r="AE5" s="505" t="s">
        <v>101</v>
      </c>
      <c r="AF5" s="505" t="s">
        <v>386</v>
      </c>
      <c r="AG5" s="505" t="s">
        <v>387</v>
      </c>
      <c r="AH5" s="505" t="s">
        <v>101</v>
      </c>
      <c r="AI5" s="505" t="s">
        <v>386</v>
      </c>
      <c r="AJ5" s="505" t="s">
        <v>387</v>
      </c>
      <c r="AK5" s="505" t="s">
        <v>101</v>
      </c>
      <c r="AL5" s="505" t="s">
        <v>386</v>
      </c>
      <c r="AM5" s="505" t="s">
        <v>387</v>
      </c>
      <c r="AN5" s="505" t="s">
        <v>101</v>
      </c>
      <c r="AO5" s="505" t="s">
        <v>386</v>
      </c>
      <c r="AP5" s="505" t="s">
        <v>387</v>
      </c>
      <c r="AQ5" s="505" t="s">
        <v>101</v>
      </c>
      <c r="AR5" s="505" t="s">
        <v>386</v>
      </c>
      <c r="AS5" s="505" t="s">
        <v>387</v>
      </c>
      <c r="AT5" s="505" t="s">
        <v>101</v>
      </c>
      <c r="AU5" s="505" t="s">
        <v>386</v>
      </c>
      <c r="AV5" s="505" t="s">
        <v>387</v>
      </c>
      <c r="AW5" s="505" t="s">
        <v>101</v>
      </c>
      <c r="AX5" s="505" t="s">
        <v>386</v>
      </c>
      <c r="AY5" s="505" t="s">
        <v>387</v>
      </c>
      <c r="AZ5" s="505" t="s">
        <v>101</v>
      </c>
      <c r="BA5" s="505" t="s">
        <v>386</v>
      </c>
      <c r="BB5" s="505" t="s">
        <v>387</v>
      </c>
      <c r="BC5" s="505" t="s">
        <v>101</v>
      </c>
      <c r="BD5" s="505" t="s">
        <v>386</v>
      </c>
      <c r="BE5" s="505" t="s">
        <v>387</v>
      </c>
      <c r="BF5" s="505" t="s">
        <v>101</v>
      </c>
      <c r="BG5" s="505" t="s">
        <v>386</v>
      </c>
      <c r="BH5" s="505" t="s">
        <v>387</v>
      </c>
      <c r="BI5" s="505" t="s">
        <v>101</v>
      </c>
      <c r="BJ5" s="505" t="s">
        <v>386</v>
      </c>
      <c r="BK5" s="505" t="s">
        <v>387</v>
      </c>
      <c r="BL5" s="505" t="s">
        <v>101</v>
      </c>
      <c r="BM5" s="505" t="s">
        <v>386</v>
      </c>
      <c r="BN5" s="505" t="s">
        <v>387</v>
      </c>
      <c r="BO5" s="505" t="s">
        <v>101</v>
      </c>
      <c r="BP5" s="505" t="s">
        <v>386</v>
      </c>
      <c r="BQ5" s="505" t="s">
        <v>387</v>
      </c>
      <c r="BR5" s="505" t="s">
        <v>101</v>
      </c>
      <c r="BS5" s="505" t="s">
        <v>386</v>
      </c>
      <c r="BT5" s="505" t="s">
        <v>387</v>
      </c>
      <c r="BU5" s="505" t="s">
        <v>101</v>
      </c>
      <c r="BV5" s="505" t="s">
        <v>386</v>
      </c>
      <c r="BW5" s="505" t="s">
        <v>387</v>
      </c>
      <c r="BX5" s="505" t="s">
        <v>101</v>
      </c>
      <c r="BY5" s="505" t="s">
        <v>386</v>
      </c>
      <c r="BZ5" s="505" t="s">
        <v>387</v>
      </c>
      <c r="CA5" s="505" t="s">
        <v>101</v>
      </c>
      <c r="CB5" s="505" t="s">
        <v>386</v>
      </c>
      <c r="CC5" s="505" t="s">
        <v>387</v>
      </c>
      <c r="CD5" s="505" t="s">
        <v>101</v>
      </c>
      <c r="CE5" s="505" t="s">
        <v>386</v>
      </c>
      <c r="CF5" s="505" t="s">
        <v>387</v>
      </c>
      <c r="CG5" s="505" t="s">
        <v>101</v>
      </c>
      <c r="CH5" s="505" t="s">
        <v>386</v>
      </c>
      <c r="CI5" s="505" t="s">
        <v>387</v>
      </c>
      <c r="CJ5" s="505" t="s">
        <v>101</v>
      </c>
      <c r="CK5" s="505" t="s">
        <v>386</v>
      </c>
      <c r="CL5" s="505" t="s">
        <v>387</v>
      </c>
      <c r="CM5" s="505" t="s">
        <v>101</v>
      </c>
      <c r="CN5" s="506"/>
      <c r="CO5" s="506"/>
      <c r="CP5" s="506"/>
      <c r="CQ5" s="506"/>
      <c r="CR5" s="506"/>
      <c r="CS5" s="506"/>
    </row>
    <row r="6" spans="1:786" ht="50.1" customHeight="1" x14ac:dyDescent="0.25">
      <c r="A6" s="507" t="s">
        <v>388</v>
      </c>
      <c r="B6" s="508" t="s">
        <v>389</v>
      </c>
      <c r="C6" s="508"/>
      <c r="D6" s="508" t="s">
        <v>390</v>
      </c>
      <c r="E6" s="508" t="s">
        <v>389</v>
      </c>
      <c r="F6" s="508"/>
      <c r="G6" s="508" t="s">
        <v>390</v>
      </c>
      <c r="H6" s="508" t="s">
        <v>389</v>
      </c>
      <c r="I6" s="508"/>
      <c r="J6" s="508" t="s">
        <v>390</v>
      </c>
      <c r="K6" s="508" t="s">
        <v>389</v>
      </c>
      <c r="L6" s="508"/>
      <c r="M6" s="508" t="s">
        <v>390</v>
      </c>
      <c r="N6" s="508" t="s">
        <v>389</v>
      </c>
      <c r="O6" s="508"/>
      <c r="P6" s="508" t="s">
        <v>390</v>
      </c>
      <c r="Q6" s="508" t="s">
        <v>389</v>
      </c>
      <c r="R6" s="508"/>
      <c r="S6" s="508" t="s">
        <v>390</v>
      </c>
      <c r="T6" s="508" t="s">
        <v>389</v>
      </c>
      <c r="U6" s="508"/>
      <c r="V6" s="508" t="s">
        <v>390</v>
      </c>
      <c r="W6" s="508" t="s">
        <v>389</v>
      </c>
      <c r="X6" s="508"/>
      <c r="Y6" s="508" t="s">
        <v>390</v>
      </c>
      <c r="Z6" s="508" t="s">
        <v>389</v>
      </c>
      <c r="AA6" s="508"/>
      <c r="AB6" s="508" t="s">
        <v>390</v>
      </c>
      <c r="AC6" s="507" t="s">
        <v>389</v>
      </c>
      <c r="AD6" s="507"/>
      <c r="AE6" s="507" t="s">
        <v>390</v>
      </c>
      <c r="AF6" s="507" t="s">
        <v>389</v>
      </c>
      <c r="AG6" s="507"/>
      <c r="AH6" s="507" t="s">
        <v>390</v>
      </c>
      <c r="AI6" s="507" t="s">
        <v>389</v>
      </c>
      <c r="AJ6" s="507"/>
      <c r="AK6" s="507" t="s">
        <v>390</v>
      </c>
      <c r="AL6" s="507" t="s">
        <v>389</v>
      </c>
      <c r="AM6" s="507"/>
      <c r="AN6" s="507" t="s">
        <v>390</v>
      </c>
      <c r="AO6" s="508" t="s">
        <v>389</v>
      </c>
      <c r="AP6" s="508"/>
      <c r="AQ6" s="508" t="s">
        <v>390</v>
      </c>
      <c r="AR6" s="507" t="s">
        <v>389</v>
      </c>
      <c r="AS6" s="507"/>
      <c r="AT6" s="507" t="s">
        <v>390</v>
      </c>
      <c r="AU6" s="507" t="s">
        <v>389</v>
      </c>
      <c r="AV6" s="507"/>
      <c r="AW6" s="509" t="s">
        <v>390</v>
      </c>
      <c r="AX6" s="507" t="s">
        <v>389</v>
      </c>
      <c r="AY6" s="507"/>
      <c r="AZ6" s="507" t="s">
        <v>390</v>
      </c>
      <c r="BA6" s="507" t="s">
        <v>389</v>
      </c>
      <c r="BB6" s="507"/>
      <c r="BC6" s="507" t="s">
        <v>390</v>
      </c>
      <c r="BD6" s="507" t="s">
        <v>389</v>
      </c>
      <c r="BE6" s="507"/>
      <c r="BF6" s="510" t="s">
        <v>390</v>
      </c>
      <c r="BG6" s="507" t="s">
        <v>389</v>
      </c>
      <c r="BH6" s="507"/>
      <c r="BI6" s="510" t="s">
        <v>390</v>
      </c>
      <c r="BJ6" s="507" t="s">
        <v>389</v>
      </c>
      <c r="BK6" s="507"/>
      <c r="BL6" s="510" t="s">
        <v>390</v>
      </c>
      <c r="BM6" s="507" t="s">
        <v>389</v>
      </c>
      <c r="BN6" s="507"/>
      <c r="BO6" s="510" t="s">
        <v>390</v>
      </c>
      <c r="BP6" s="507" t="s">
        <v>389</v>
      </c>
      <c r="BQ6" s="507"/>
      <c r="BR6" s="507" t="s">
        <v>390</v>
      </c>
      <c r="BS6" s="507" t="s">
        <v>389</v>
      </c>
      <c r="BT6" s="507"/>
      <c r="BU6" s="507" t="s">
        <v>390</v>
      </c>
      <c r="BV6" s="507" t="s">
        <v>389</v>
      </c>
      <c r="BW6" s="507"/>
      <c r="BX6" s="510" t="s">
        <v>390</v>
      </c>
      <c r="BY6" s="507" t="s">
        <v>389</v>
      </c>
      <c r="BZ6" s="507"/>
      <c r="CA6" s="507" t="s">
        <v>390</v>
      </c>
      <c r="CB6" s="507" t="s">
        <v>389</v>
      </c>
      <c r="CC6" s="507"/>
      <c r="CD6" s="507" t="s">
        <v>390</v>
      </c>
      <c r="CE6" s="507" t="s">
        <v>389</v>
      </c>
      <c r="CF6" s="507"/>
      <c r="CG6" s="507" t="s">
        <v>390</v>
      </c>
      <c r="CH6" s="507" t="s">
        <v>389</v>
      </c>
      <c r="CI6" s="507"/>
      <c r="CJ6" s="507" t="s">
        <v>390</v>
      </c>
      <c r="CK6" s="507" t="s">
        <v>389</v>
      </c>
      <c r="CL6" s="507"/>
      <c r="CM6" s="507" t="s">
        <v>390</v>
      </c>
      <c r="CN6" s="508"/>
      <c r="CO6" s="508"/>
      <c r="CP6" s="508"/>
      <c r="CQ6" s="508"/>
      <c r="CR6" s="508"/>
      <c r="CS6" s="508"/>
    </row>
    <row r="7" spans="1:786" s="513" customFormat="1" ht="50.1" customHeight="1" x14ac:dyDescent="0.25">
      <c r="A7" s="507" t="s">
        <v>391</v>
      </c>
      <c r="B7" s="508" t="s">
        <v>389</v>
      </c>
      <c r="C7" s="508"/>
      <c r="D7" s="508" t="s">
        <v>390</v>
      </c>
      <c r="E7" s="508" t="s">
        <v>389</v>
      </c>
      <c r="F7" s="508"/>
      <c r="G7" s="508" t="s">
        <v>390</v>
      </c>
      <c r="H7" s="508" t="s">
        <v>389</v>
      </c>
      <c r="I7" s="508"/>
      <c r="J7" s="508" t="s">
        <v>390</v>
      </c>
      <c r="K7" s="508" t="s">
        <v>389</v>
      </c>
      <c r="L7" s="508"/>
      <c r="M7" s="508" t="s">
        <v>390</v>
      </c>
      <c r="N7" s="508" t="s">
        <v>389</v>
      </c>
      <c r="O7" s="508"/>
      <c r="P7" s="508" t="s">
        <v>390</v>
      </c>
      <c r="Q7" s="508" t="s">
        <v>389</v>
      </c>
      <c r="R7" s="508"/>
      <c r="S7" s="508" t="s">
        <v>390</v>
      </c>
      <c r="T7" s="508" t="s">
        <v>389</v>
      </c>
      <c r="U7" s="508"/>
      <c r="V7" s="508" t="s">
        <v>390</v>
      </c>
      <c r="W7" s="508" t="s">
        <v>389</v>
      </c>
      <c r="X7" s="508"/>
      <c r="Y7" s="508" t="s">
        <v>390</v>
      </c>
      <c r="Z7" s="508" t="s">
        <v>389</v>
      </c>
      <c r="AA7" s="508"/>
      <c r="AB7" s="508" t="s">
        <v>390</v>
      </c>
      <c r="AC7" s="507" t="s">
        <v>389</v>
      </c>
      <c r="AD7" s="507"/>
      <c r="AE7" s="507" t="s">
        <v>390</v>
      </c>
      <c r="AF7" s="507" t="s">
        <v>389</v>
      </c>
      <c r="AG7" s="507"/>
      <c r="AH7" s="507" t="s">
        <v>390</v>
      </c>
      <c r="AI7" s="507" t="s">
        <v>389</v>
      </c>
      <c r="AJ7" s="507"/>
      <c r="AK7" s="507" t="s">
        <v>390</v>
      </c>
      <c r="AL7" s="507" t="s">
        <v>389</v>
      </c>
      <c r="AM7" s="507"/>
      <c r="AN7" s="507" t="s">
        <v>390</v>
      </c>
      <c r="AO7" s="508" t="s">
        <v>389</v>
      </c>
      <c r="AP7" s="508"/>
      <c r="AQ7" s="508" t="s">
        <v>390</v>
      </c>
      <c r="AR7" s="507" t="s">
        <v>389</v>
      </c>
      <c r="AS7" s="512"/>
      <c r="AT7" s="507" t="s">
        <v>390</v>
      </c>
      <c r="AU7" s="507" t="s">
        <v>389</v>
      </c>
      <c r="AV7" s="512"/>
      <c r="AW7" s="507" t="s">
        <v>390</v>
      </c>
      <c r="AX7" s="507" t="s">
        <v>389</v>
      </c>
      <c r="AY7" s="512"/>
      <c r="AZ7" s="507" t="s">
        <v>390</v>
      </c>
      <c r="BA7" s="507" t="s">
        <v>389</v>
      </c>
      <c r="BB7" s="512"/>
      <c r="BC7" s="507" t="s">
        <v>390</v>
      </c>
      <c r="BD7" s="507" t="s">
        <v>389</v>
      </c>
      <c r="BE7" s="512"/>
      <c r="BF7" s="507" t="s">
        <v>390</v>
      </c>
      <c r="BG7" s="507" t="s">
        <v>389</v>
      </c>
      <c r="BH7" s="507"/>
      <c r="BI7" s="507" t="s">
        <v>390</v>
      </c>
      <c r="BJ7" s="507" t="s">
        <v>389</v>
      </c>
      <c r="BK7" s="507"/>
      <c r="BL7" s="507" t="s">
        <v>390</v>
      </c>
      <c r="BM7" s="507" t="s">
        <v>389</v>
      </c>
      <c r="BN7" s="512"/>
      <c r="BO7" s="507" t="s">
        <v>390</v>
      </c>
      <c r="BP7" s="510" t="s">
        <v>389</v>
      </c>
      <c r="BQ7" s="510"/>
      <c r="BR7" s="510" t="s">
        <v>390</v>
      </c>
      <c r="BS7" s="510" t="s">
        <v>389</v>
      </c>
      <c r="BT7" s="510"/>
      <c r="BU7" s="510" t="s">
        <v>390</v>
      </c>
      <c r="BV7" s="507" t="s">
        <v>389</v>
      </c>
      <c r="BW7" s="512"/>
      <c r="BX7" s="507" t="s">
        <v>390</v>
      </c>
      <c r="BY7" s="507" t="s">
        <v>389</v>
      </c>
      <c r="BZ7" s="507"/>
      <c r="CA7" s="507" t="s">
        <v>390</v>
      </c>
      <c r="CB7" s="507" t="s">
        <v>389</v>
      </c>
      <c r="CC7" s="507"/>
      <c r="CD7" s="507" t="s">
        <v>390</v>
      </c>
      <c r="CE7" s="507" t="s">
        <v>389</v>
      </c>
      <c r="CF7" s="512"/>
      <c r="CG7" s="507" t="s">
        <v>390</v>
      </c>
      <c r="CH7" s="507" t="s">
        <v>389</v>
      </c>
      <c r="CI7" s="507"/>
      <c r="CJ7" s="507" t="s">
        <v>390</v>
      </c>
      <c r="CK7" s="507" t="s">
        <v>389</v>
      </c>
      <c r="CL7" s="507"/>
      <c r="CM7" s="507" t="s">
        <v>390</v>
      </c>
      <c r="CN7" s="512"/>
      <c r="CO7" s="512"/>
      <c r="CP7" s="508"/>
      <c r="CQ7" s="512"/>
      <c r="CR7" s="512"/>
      <c r="CS7" s="508"/>
    </row>
    <row r="8" spans="1:786" s="513" customFormat="1" ht="78" customHeight="1" x14ac:dyDescent="0.25">
      <c r="A8" s="507" t="s">
        <v>392</v>
      </c>
      <c r="B8" s="512" t="s">
        <v>389</v>
      </c>
      <c r="C8" s="512"/>
      <c r="D8" s="508" t="s">
        <v>390</v>
      </c>
      <c r="E8" s="512" t="s">
        <v>389</v>
      </c>
      <c r="F8" s="512"/>
      <c r="G8" s="508" t="s">
        <v>390</v>
      </c>
      <c r="H8" s="508" t="s">
        <v>389</v>
      </c>
      <c r="I8" s="508"/>
      <c r="J8" s="508" t="s">
        <v>390</v>
      </c>
      <c r="K8" s="508" t="s">
        <v>389</v>
      </c>
      <c r="L8" s="508"/>
      <c r="M8" s="508" t="s">
        <v>390</v>
      </c>
      <c r="N8" s="508" t="s">
        <v>389</v>
      </c>
      <c r="O8" s="508"/>
      <c r="P8" s="508" t="s">
        <v>390</v>
      </c>
      <c r="Q8" s="508" t="s">
        <v>389</v>
      </c>
      <c r="R8" s="508"/>
      <c r="S8" s="508" t="s">
        <v>390</v>
      </c>
      <c r="T8" s="508" t="s">
        <v>389</v>
      </c>
      <c r="U8" s="508"/>
      <c r="V8" s="508" t="s">
        <v>390</v>
      </c>
      <c r="W8" s="508" t="s">
        <v>389</v>
      </c>
      <c r="X8" s="508"/>
      <c r="Y8" s="508" t="s">
        <v>390</v>
      </c>
      <c r="Z8" s="508" t="s">
        <v>389</v>
      </c>
      <c r="AA8" s="508"/>
      <c r="AB8" s="508" t="s">
        <v>390</v>
      </c>
      <c r="AC8" s="507" t="s">
        <v>389</v>
      </c>
      <c r="AD8" s="507"/>
      <c r="AE8" s="507" t="s">
        <v>390</v>
      </c>
      <c r="AF8" s="507" t="s">
        <v>389</v>
      </c>
      <c r="AG8" s="507"/>
      <c r="AH8" s="507" t="s">
        <v>390</v>
      </c>
      <c r="AI8" s="507" t="s">
        <v>389</v>
      </c>
      <c r="AJ8" s="507"/>
      <c r="AK8" s="507" t="s">
        <v>390</v>
      </c>
      <c r="AL8" s="507" t="s">
        <v>389</v>
      </c>
      <c r="AM8" s="507"/>
      <c r="AN8" s="507" t="s">
        <v>390</v>
      </c>
      <c r="AO8" s="508" t="s">
        <v>389</v>
      </c>
      <c r="AP8" s="508"/>
      <c r="AQ8" s="508" t="s">
        <v>390</v>
      </c>
      <c r="AR8" s="512" t="s">
        <v>389</v>
      </c>
      <c r="AS8" s="512"/>
      <c r="AT8" s="507" t="s">
        <v>390</v>
      </c>
      <c r="AU8" s="512" t="s">
        <v>389</v>
      </c>
      <c r="AV8" s="512"/>
      <c r="AW8" s="507" t="s">
        <v>390</v>
      </c>
      <c r="AX8" s="512" t="s">
        <v>389</v>
      </c>
      <c r="AY8" s="512"/>
      <c r="AZ8" s="507" t="s">
        <v>390</v>
      </c>
      <c r="BA8" s="512"/>
      <c r="BB8" s="512" t="s">
        <v>389</v>
      </c>
      <c r="BC8" s="510" t="s">
        <v>390</v>
      </c>
      <c r="BD8" s="512" t="s">
        <v>389</v>
      </c>
      <c r="BE8" s="512"/>
      <c r="BF8" s="507" t="s">
        <v>390</v>
      </c>
      <c r="BG8" s="512" t="s">
        <v>389</v>
      </c>
      <c r="BH8" s="512"/>
      <c r="BI8" s="507" t="s">
        <v>390</v>
      </c>
      <c r="BJ8" s="512" t="s">
        <v>389</v>
      </c>
      <c r="BK8" s="512"/>
      <c r="BL8" s="507" t="s">
        <v>390</v>
      </c>
      <c r="BM8" s="512" t="s">
        <v>389</v>
      </c>
      <c r="BN8" s="512"/>
      <c r="BO8" s="507" t="s">
        <v>390</v>
      </c>
      <c r="BP8" s="510" t="s">
        <v>389</v>
      </c>
      <c r="BQ8" s="510"/>
      <c r="BR8" s="510" t="s">
        <v>390</v>
      </c>
      <c r="BS8" s="510" t="s">
        <v>389</v>
      </c>
      <c r="BT8" s="510"/>
      <c r="BU8" s="510" t="s">
        <v>390</v>
      </c>
      <c r="BV8" s="512" t="s">
        <v>389</v>
      </c>
      <c r="BW8" s="512"/>
      <c r="BX8" s="507" t="s">
        <v>390</v>
      </c>
      <c r="BY8" s="512" t="s">
        <v>389</v>
      </c>
      <c r="BZ8" s="512"/>
      <c r="CA8" s="507" t="s">
        <v>390</v>
      </c>
      <c r="CB8" s="512" t="s">
        <v>389</v>
      </c>
      <c r="CC8" s="512"/>
      <c r="CD8" s="507" t="s">
        <v>390</v>
      </c>
      <c r="CE8" s="512" t="s">
        <v>389</v>
      </c>
      <c r="CF8" s="512"/>
      <c r="CG8" s="507" t="s">
        <v>390</v>
      </c>
      <c r="CH8" s="507" t="s">
        <v>389</v>
      </c>
      <c r="CI8" s="722"/>
      <c r="CJ8" s="723" t="s">
        <v>398</v>
      </c>
      <c r="CK8" s="507" t="s">
        <v>389</v>
      </c>
      <c r="CL8" s="507"/>
      <c r="CM8" s="507" t="s">
        <v>390</v>
      </c>
      <c r="CN8" s="512"/>
      <c r="CO8" s="512"/>
      <c r="CP8" s="508"/>
      <c r="CQ8" s="512"/>
      <c r="CR8" s="512"/>
      <c r="CS8" s="508"/>
    </row>
    <row r="9" spans="1:786" s="513" customFormat="1" ht="28.5" customHeight="1" x14ac:dyDescent="0.25">
      <c r="A9" s="514" t="s">
        <v>393</v>
      </c>
      <c r="B9" s="508"/>
      <c r="C9" s="512"/>
      <c r="D9" s="508" t="s">
        <v>394</v>
      </c>
      <c r="E9" s="508"/>
      <c r="F9" s="512"/>
      <c r="G9" s="508" t="s">
        <v>394</v>
      </c>
      <c r="H9" s="508" t="s">
        <v>389</v>
      </c>
      <c r="I9" s="508"/>
      <c r="J9" s="508" t="s">
        <v>390</v>
      </c>
      <c r="K9" s="508" t="s">
        <v>389</v>
      </c>
      <c r="L9" s="508"/>
      <c r="M9" s="508" t="s">
        <v>390</v>
      </c>
      <c r="N9" s="508" t="s">
        <v>389</v>
      </c>
      <c r="O9" s="508"/>
      <c r="P9" s="508" t="s">
        <v>390</v>
      </c>
      <c r="Q9" s="508" t="s">
        <v>389</v>
      </c>
      <c r="R9" s="508"/>
      <c r="S9" s="508" t="s">
        <v>390</v>
      </c>
      <c r="T9" s="508" t="s">
        <v>389</v>
      </c>
      <c r="U9" s="508"/>
      <c r="V9" s="508" t="s">
        <v>390</v>
      </c>
      <c r="W9" s="508" t="s">
        <v>389</v>
      </c>
      <c r="X9" s="508"/>
      <c r="Y9" s="508" t="s">
        <v>390</v>
      </c>
      <c r="Z9" s="508" t="s">
        <v>389</v>
      </c>
      <c r="AA9" s="508"/>
      <c r="AB9" s="508" t="s">
        <v>390</v>
      </c>
      <c r="AC9" s="507"/>
      <c r="AD9" s="507"/>
      <c r="AE9" s="507" t="s">
        <v>394</v>
      </c>
      <c r="AF9" s="507"/>
      <c r="AG9" s="507"/>
      <c r="AH9" s="507" t="s">
        <v>394</v>
      </c>
      <c r="AI9" s="507"/>
      <c r="AJ9" s="507"/>
      <c r="AK9" s="507" t="s">
        <v>394</v>
      </c>
      <c r="AL9" s="507"/>
      <c r="AM9" s="507"/>
      <c r="AN9" s="507" t="s">
        <v>394</v>
      </c>
      <c r="AO9" s="508" t="s">
        <v>389</v>
      </c>
      <c r="AP9" s="508"/>
      <c r="AQ9" s="508" t="s">
        <v>390</v>
      </c>
      <c r="AR9" s="507"/>
      <c r="AS9" s="512"/>
      <c r="AT9" s="507" t="s">
        <v>394</v>
      </c>
      <c r="AU9" s="507"/>
      <c r="AV9" s="512"/>
      <c r="AW9" s="507" t="s">
        <v>394</v>
      </c>
      <c r="AX9" s="507"/>
      <c r="AY9" s="512"/>
      <c r="AZ9" s="507" t="s">
        <v>394</v>
      </c>
      <c r="BA9" s="507"/>
      <c r="BB9" s="512"/>
      <c r="BC9" s="507" t="s">
        <v>394</v>
      </c>
      <c r="BD9" s="507"/>
      <c r="BE9" s="512"/>
      <c r="BF9" s="507" t="s">
        <v>394</v>
      </c>
      <c r="BG9" s="507"/>
      <c r="BH9" s="512"/>
      <c r="BI9" s="507" t="s">
        <v>394</v>
      </c>
      <c r="BJ9" s="507"/>
      <c r="BK9" s="512"/>
      <c r="BL9" s="507" t="s">
        <v>394</v>
      </c>
      <c r="BM9" s="507"/>
      <c r="BN9" s="512"/>
      <c r="BO9" s="507" t="s">
        <v>394</v>
      </c>
      <c r="BP9" s="507"/>
      <c r="BQ9" s="512"/>
      <c r="BR9" s="507" t="s">
        <v>394</v>
      </c>
      <c r="BS9" s="507"/>
      <c r="BT9" s="512"/>
      <c r="BU9" s="507" t="s">
        <v>394</v>
      </c>
      <c r="BV9" s="507"/>
      <c r="BW9" s="512"/>
      <c r="BX9" s="507" t="s">
        <v>394</v>
      </c>
      <c r="BY9" s="507"/>
      <c r="BZ9" s="512"/>
      <c r="CA9" s="507" t="s">
        <v>394</v>
      </c>
      <c r="CB9" s="507"/>
      <c r="CC9" s="512"/>
      <c r="CD9" s="507" t="s">
        <v>394</v>
      </c>
      <c r="CE9" s="507"/>
      <c r="CF9" s="512"/>
      <c r="CG9" s="507" t="s">
        <v>394</v>
      </c>
      <c r="CH9" s="510"/>
      <c r="CI9" s="510"/>
      <c r="CJ9" s="510" t="s">
        <v>394</v>
      </c>
      <c r="CK9" s="510"/>
      <c r="CL9" s="510"/>
      <c r="CM9" s="510" t="s">
        <v>394</v>
      </c>
      <c r="CN9" s="508"/>
      <c r="CO9" s="512"/>
      <c r="CP9" s="508"/>
      <c r="CQ9" s="508"/>
      <c r="CR9" s="512"/>
      <c r="CS9" s="508"/>
    </row>
    <row r="10" spans="1:786" s="513" customFormat="1" ht="27.75" customHeight="1" x14ac:dyDescent="0.25">
      <c r="A10" s="515" t="s">
        <v>395</v>
      </c>
      <c r="B10" s="508"/>
      <c r="C10" s="512"/>
      <c r="D10" s="508" t="s">
        <v>394</v>
      </c>
      <c r="E10" s="508"/>
      <c r="F10" s="512"/>
      <c r="G10" s="508" t="s">
        <v>394</v>
      </c>
      <c r="H10" s="508" t="s">
        <v>389</v>
      </c>
      <c r="I10" s="508"/>
      <c r="J10" s="508" t="s">
        <v>390</v>
      </c>
      <c r="K10" s="508" t="s">
        <v>389</v>
      </c>
      <c r="L10" s="508"/>
      <c r="M10" s="508" t="s">
        <v>390</v>
      </c>
      <c r="N10" s="508" t="s">
        <v>389</v>
      </c>
      <c r="O10" s="508"/>
      <c r="P10" s="508" t="s">
        <v>390</v>
      </c>
      <c r="Q10" s="508" t="s">
        <v>389</v>
      </c>
      <c r="R10" s="508"/>
      <c r="S10" s="508" t="s">
        <v>390</v>
      </c>
      <c r="T10" s="508" t="s">
        <v>389</v>
      </c>
      <c r="U10" s="508"/>
      <c r="V10" s="508" t="s">
        <v>390</v>
      </c>
      <c r="W10" s="508" t="s">
        <v>389</v>
      </c>
      <c r="X10" s="508"/>
      <c r="Y10" s="508" t="s">
        <v>390</v>
      </c>
      <c r="Z10" s="508" t="s">
        <v>389</v>
      </c>
      <c r="AA10" s="508"/>
      <c r="AB10" s="508" t="s">
        <v>390</v>
      </c>
      <c r="AC10" s="507"/>
      <c r="AD10" s="507"/>
      <c r="AE10" s="507" t="s">
        <v>394</v>
      </c>
      <c r="AF10" s="507"/>
      <c r="AG10" s="507"/>
      <c r="AH10" s="507" t="s">
        <v>394</v>
      </c>
      <c r="AI10" s="507"/>
      <c r="AJ10" s="507"/>
      <c r="AK10" s="507" t="s">
        <v>394</v>
      </c>
      <c r="AL10" s="507"/>
      <c r="AM10" s="507"/>
      <c r="AN10" s="507" t="s">
        <v>394</v>
      </c>
      <c r="AO10" s="508" t="s">
        <v>389</v>
      </c>
      <c r="AP10" s="508"/>
      <c r="AQ10" s="508" t="s">
        <v>390</v>
      </c>
      <c r="AR10" s="507"/>
      <c r="AS10" s="512"/>
      <c r="AT10" s="507" t="s">
        <v>394</v>
      </c>
      <c r="AU10" s="507"/>
      <c r="AV10" s="512"/>
      <c r="AW10" s="507" t="s">
        <v>394</v>
      </c>
      <c r="AX10" s="507"/>
      <c r="AY10" s="512"/>
      <c r="AZ10" s="507" t="s">
        <v>394</v>
      </c>
      <c r="BA10" s="507"/>
      <c r="BB10" s="512"/>
      <c r="BC10" s="507" t="s">
        <v>394</v>
      </c>
      <c r="BD10" s="507"/>
      <c r="BE10" s="512"/>
      <c r="BF10" s="507" t="s">
        <v>394</v>
      </c>
      <c r="BG10" s="507"/>
      <c r="BH10" s="512"/>
      <c r="BI10" s="507" t="s">
        <v>394</v>
      </c>
      <c r="BJ10" s="507"/>
      <c r="BK10" s="512"/>
      <c r="BL10" s="507" t="s">
        <v>394</v>
      </c>
      <c r="BM10" s="507"/>
      <c r="BN10" s="512"/>
      <c r="BO10" s="507" t="s">
        <v>394</v>
      </c>
      <c r="BP10" s="507"/>
      <c r="BQ10" s="512"/>
      <c r="BR10" s="507" t="s">
        <v>394</v>
      </c>
      <c r="BS10" s="507"/>
      <c r="BT10" s="512"/>
      <c r="BU10" s="507" t="s">
        <v>394</v>
      </c>
      <c r="BV10" s="507"/>
      <c r="BW10" s="512"/>
      <c r="BX10" s="507" t="s">
        <v>394</v>
      </c>
      <c r="BY10" s="507"/>
      <c r="BZ10" s="512"/>
      <c r="CA10" s="507" t="s">
        <v>394</v>
      </c>
      <c r="CB10" s="507"/>
      <c r="CC10" s="512"/>
      <c r="CD10" s="507" t="s">
        <v>394</v>
      </c>
      <c r="CE10" s="507"/>
      <c r="CF10" s="512"/>
      <c r="CG10" s="507" t="s">
        <v>394</v>
      </c>
      <c r="CH10" s="510"/>
      <c r="CI10" s="510"/>
      <c r="CJ10" s="510" t="s">
        <v>394</v>
      </c>
      <c r="CK10" s="510"/>
      <c r="CL10" s="510"/>
      <c r="CM10" s="510" t="s">
        <v>394</v>
      </c>
      <c r="CN10" s="508"/>
      <c r="CO10" s="512"/>
      <c r="CP10" s="508"/>
      <c r="CQ10" s="508"/>
      <c r="CR10" s="512"/>
      <c r="CS10" s="508"/>
    </row>
    <row r="11" spans="1:786" s="513" customFormat="1" ht="47.25" customHeight="1" x14ac:dyDescent="0.25">
      <c r="A11" s="514" t="s">
        <v>396</v>
      </c>
      <c r="B11" s="508"/>
      <c r="C11" s="512"/>
      <c r="D11" s="508" t="s">
        <v>394</v>
      </c>
      <c r="E11" s="508"/>
      <c r="F11" s="512"/>
      <c r="G11" s="508" t="s">
        <v>394</v>
      </c>
      <c r="H11" s="508"/>
      <c r="I11" s="508"/>
      <c r="J11" s="508" t="s">
        <v>394</v>
      </c>
      <c r="K11" s="508"/>
      <c r="L11" s="508"/>
      <c r="M11" s="508" t="s">
        <v>394</v>
      </c>
      <c r="N11" s="508"/>
      <c r="O11" s="508"/>
      <c r="P11" s="508" t="s">
        <v>394</v>
      </c>
      <c r="Q11" s="508"/>
      <c r="R11" s="508"/>
      <c r="S11" s="508" t="s">
        <v>394</v>
      </c>
      <c r="T11" s="508" t="s">
        <v>389</v>
      </c>
      <c r="U11" s="508"/>
      <c r="V11" s="508" t="s">
        <v>390</v>
      </c>
      <c r="W11" s="508" t="s">
        <v>389</v>
      </c>
      <c r="X11" s="508"/>
      <c r="Y11" s="508" t="s">
        <v>390</v>
      </c>
      <c r="Z11" s="508"/>
      <c r="AA11" s="508"/>
      <c r="AB11" s="508" t="s">
        <v>394</v>
      </c>
      <c r="AC11" s="508" t="s">
        <v>389</v>
      </c>
      <c r="AD11" s="508"/>
      <c r="AE11" s="508" t="s">
        <v>390</v>
      </c>
      <c r="AF11" s="508" t="s">
        <v>389</v>
      </c>
      <c r="AG11" s="508"/>
      <c r="AH11" s="508" t="s">
        <v>390</v>
      </c>
      <c r="AI11" s="507" t="s">
        <v>389</v>
      </c>
      <c r="AJ11" s="507"/>
      <c r="AK11" s="507" t="s">
        <v>390</v>
      </c>
      <c r="AL11" s="507" t="s">
        <v>389</v>
      </c>
      <c r="AM11" s="507"/>
      <c r="AN11" s="507" t="s">
        <v>390</v>
      </c>
      <c r="AO11" s="508"/>
      <c r="AP11" s="508"/>
      <c r="AQ11" s="508" t="s">
        <v>394</v>
      </c>
      <c r="AR11" s="507"/>
      <c r="AS11" s="512"/>
      <c r="AT11" s="507" t="s">
        <v>394</v>
      </c>
      <c r="AU11" s="507"/>
      <c r="AV11" s="512"/>
      <c r="AW11" s="507" t="s">
        <v>394</v>
      </c>
      <c r="AX11" s="507"/>
      <c r="AY11" s="512"/>
      <c r="AZ11" s="507" t="s">
        <v>394</v>
      </c>
      <c r="BA11" s="507"/>
      <c r="BB11" s="512"/>
      <c r="BC11" s="507" t="s">
        <v>394</v>
      </c>
      <c r="BD11" s="507"/>
      <c r="BE11" s="512"/>
      <c r="BF11" s="507" t="s">
        <v>394</v>
      </c>
      <c r="BG11" s="507" t="s">
        <v>389</v>
      </c>
      <c r="BH11" s="512"/>
      <c r="BI11" s="507" t="s">
        <v>390</v>
      </c>
      <c r="BJ11" s="507" t="s">
        <v>389</v>
      </c>
      <c r="BK11" s="512"/>
      <c r="BL11" s="507" t="s">
        <v>390</v>
      </c>
      <c r="BM11" s="507"/>
      <c r="BN11" s="512"/>
      <c r="BO11" s="507" t="s">
        <v>394</v>
      </c>
      <c r="BP11" s="507" t="s">
        <v>389</v>
      </c>
      <c r="BQ11" s="512"/>
      <c r="BR11" s="507" t="s">
        <v>390</v>
      </c>
      <c r="BS11" s="507" t="s">
        <v>389</v>
      </c>
      <c r="BT11" s="512"/>
      <c r="BU11" s="507" t="s">
        <v>390</v>
      </c>
      <c r="BV11" s="507"/>
      <c r="BW11" s="512"/>
      <c r="BX11" s="507" t="s">
        <v>394</v>
      </c>
      <c r="BY11" s="507" t="s">
        <v>389</v>
      </c>
      <c r="BZ11" s="512"/>
      <c r="CA11" s="507" t="s">
        <v>390</v>
      </c>
      <c r="CB11" s="507" t="s">
        <v>389</v>
      </c>
      <c r="CC11" s="512"/>
      <c r="CD11" s="507" t="s">
        <v>390</v>
      </c>
      <c r="CE11" s="507"/>
      <c r="CF11" s="512"/>
      <c r="CG11" s="507" t="s">
        <v>394</v>
      </c>
      <c r="CH11" s="507" t="s">
        <v>389</v>
      </c>
      <c r="CI11" s="507"/>
      <c r="CJ11" s="507" t="s">
        <v>390</v>
      </c>
      <c r="CK11" s="507" t="s">
        <v>389</v>
      </c>
      <c r="CL11" s="507"/>
      <c r="CM11" s="507" t="s">
        <v>390</v>
      </c>
      <c r="CN11" s="508"/>
      <c r="CO11" s="512"/>
      <c r="CP11" s="508"/>
      <c r="CQ11" s="508"/>
      <c r="CR11" s="512"/>
      <c r="CS11" s="508"/>
    </row>
    <row r="12" spans="1:786" s="513" customFormat="1" ht="45" customHeight="1" x14ac:dyDescent="0.25">
      <c r="A12" s="507" t="s">
        <v>397</v>
      </c>
      <c r="B12" s="508" t="s">
        <v>389</v>
      </c>
      <c r="C12" s="508"/>
      <c r="D12" s="508" t="s">
        <v>390</v>
      </c>
      <c r="E12" s="508" t="s">
        <v>389</v>
      </c>
      <c r="F12" s="508"/>
      <c r="G12" s="508" t="s">
        <v>390</v>
      </c>
      <c r="H12" s="508" t="s">
        <v>389</v>
      </c>
      <c r="I12" s="508"/>
      <c r="J12" s="508" t="s">
        <v>390</v>
      </c>
      <c r="K12" s="508" t="s">
        <v>389</v>
      </c>
      <c r="L12" s="508"/>
      <c r="M12" s="508" t="s">
        <v>390</v>
      </c>
      <c r="N12" s="508" t="s">
        <v>389</v>
      </c>
      <c r="O12" s="508"/>
      <c r="P12" s="508" t="s">
        <v>390</v>
      </c>
      <c r="Q12" s="508" t="s">
        <v>389</v>
      </c>
      <c r="R12" s="508"/>
      <c r="S12" s="508" t="s">
        <v>390</v>
      </c>
      <c r="T12" s="508" t="s">
        <v>389</v>
      </c>
      <c r="U12" s="508"/>
      <c r="V12" s="508" t="s">
        <v>390</v>
      </c>
      <c r="W12" s="508" t="s">
        <v>389</v>
      </c>
      <c r="X12" s="508"/>
      <c r="Y12" s="508" t="s">
        <v>390</v>
      </c>
      <c r="Z12" s="508" t="s">
        <v>389</v>
      </c>
      <c r="AA12" s="508"/>
      <c r="AB12" s="508" t="s">
        <v>390</v>
      </c>
      <c r="AC12" s="508" t="s">
        <v>389</v>
      </c>
      <c r="AD12" s="508"/>
      <c r="AE12" s="508" t="s">
        <v>390</v>
      </c>
      <c r="AF12" s="508" t="s">
        <v>389</v>
      </c>
      <c r="AG12" s="508"/>
      <c r="AH12" s="508" t="s">
        <v>390</v>
      </c>
      <c r="AI12" s="508" t="s">
        <v>389</v>
      </c>
      <c r="AJ12" s="508"/>
      <c r="AK12" s="508" t="s">
        <v>390</v>
      </c>
      <c r="AL12" s="508" t="s">
        <v>389</v>
      </c>
      <c r="AM12" s="508"/>
      <c r="AN12" s="508" t="s">
        <v>390</v>
      </c>
      <c r="AO12" s="508" t="s">
        <v>389</v>
      </c>
      <c r="AP12" s="508"/>
      <c r="AQ12" s="508" t="s">
        <v>390</v>
      </c>
      <c r="AR12" s="507" t="s">
        <v>389</v>
      </c>
      <c r="AS12" s="512"/>
      <c r="AT12" s="507" t="s">
        <v>390</v>
      </c>
      <c r="AU12" s="507" t="s">
        <v>389</v>
      </c>
      <c r="AV12" s="512"/>
      <c r="AW12" s="507" t="s">
        <v>390</v>
      </c>
      <c r="AX12" s="507" t="s">
        <v>389</v>
      </c>
      <c r="AY12" s="512"/>
      <c r="AZ12" s="507" t="s">
        <v>390</v>
      </c>
      <c r="BA12" s="507" t="s">
        <v>389</v>
      </c>
      <c r="BB12" s="512"/>
      <c r="BC12" s="507" t="s">
        <v>390</v>
      </c>
      <c r="BD12" s="507" t="s">
        <v>389</v>
      </c>
      <c r="BE12" s="512"/>
      <c r="BF12" s="507" t="s">
        <v>390</v>
      </c>
      <c r="BG12" s="507" t="s">
        <v>389</v>
      </c>
      <c r="BH12" s="512"/>
      <c r="BI12" s="507" t="s">
        <v>390</v>
      </c>
      <c r="BJ12" s="507" t="s">
        <v>389</v>
      </c>
      <c r="BK12" s="512"/>
      <c r="BL12" s="507" t="s">
        <v>390</v>
      </c>
      <c r="BM12" s="507" t="s">
        <v>389</v>
      </c>
      <c r="BN12" s="512"/>
      <c r="BO12" s="507" t="s">
        <v>390</v>
      </c>
      <c r="BP12" s="507" t="s">
        <v>389</v>
      </c>
      <c r="BQ12" s="512"/>
      <c r="BR12" s="508" t="s">
        <v>398</v>
      </c>
      <c r="BS12" s="508" t="s">
        <v>389</v>
      </c>
      <c r="BT12" s="512"/>
      <c r="BU12" s="508" t="s">
        <v>398</v>
      </c>
      <c r="BV12" s="507" t="s">
        <v>389</v>
      </c>
      <c r="BW12" s="512"/>
      <c r="BX12" s="507" t="s">
        <v>390</v>
      </c>
      <c r="BY12" s="507" t="s">
        <v>389</v>
      </c>
      <c r="BZ12" s="512"/>
      <c r="CA12" s="510" t="s">
        <v>398</v>
      </c>
      <c r="CB12" s="510" t="s">
        <v>389</v>
      </c>
      <c r="CC12" s="510"/>
      <c r="CD12" s="510" t="s">
        <v>398</v>
      </c>
      <c r="CE12" s="507" t="s">
        <v>389</v>
      </c>
      <c r="CF12" s="512"/>
      <c r="CG12" s="507" t="s">
        <v>390</v>
      </c>
      <c r="CH12" s="507" t="s">
        <v>389</v>
      </c>
      <c r="CI12" s="507"/>
      <c r="CJ12" s="507" t="s">
        <v>390</v>
      </c>
      <c r="CK12" s="507" t="s">
        <v>389</v>
      </c>
      <c r="CL12" s="507"/>
      <c r="CM12" s="507" t="s">
        <v>390</v>
      </c>
      <c r="CN12" s="508"/>
      <c r="CO12" s="512"/>
      <c r="CP12" s="508"/>
      <c r="CQ12" s="508"/>
      <c r="CR12" s="512"/>
      <c r="CS12" s="508"/>
    </row>
    <row r="13" spans="1:786" s="513" customFormat="1" ht="61.5" customHeight="1" x14ac:dyDescent="0.25">
      <c r="A13" s="507" t="s">
        <v>399</v>
      </c>
      <c r="B13" s="508" t="s">
        <v>389</v>
      </c>
      <c r="C13" s="508"/>
      <c r="D13" s="508" t="s">
        <v>390</v>
      </c>
      <c r="E13" s="508" t="s">
        <v>389</v>
      </c>
      <c r="F13" s="508"/>
      <c r="G13" s="508" t="s">
        <v>390</v>
      </c>
      <c r="H13" s="508" t="s">
        <v>389</v>
      </c>
      <c r="I13" s="508"/>
      <c r="J13" s="508" t="s">
        <v>390</v>
      </c>
      <c r="K13" s="508" t="s">
        <v>389</v>
      </c>
      <c r="L13" s="508"/>
      <c r="M13" s="510" t="s">
        <v>398</v>
      </c>
      <c r="N13" s="508"/>
      <c r="O13" s="508" t="s">
        <v>389</v>
      </c>
      <c r="P13" s="516" t="s">
        <v>400</v>
      </c>
      <c r="Q13" s="508" t="s">
        <v>389</v>
      </c>
      <c r="R13" s="508"/>
      <c r="S13" s="508" t="s">
        <v>390</v>
      </c>
      <c r="T13" s="508" t="s">
        <v>389</v>
      </c>
      <c r="U13" s="508"/>
      <c r="V13" s="508" t="s">
        <v>390</v>
      </c>
      <c r="W13" s="508" t="s">
        <v>389</v>
      </c>
      <c r="X13" s="508"/>
      <c r="Y13" s="508" t="s">
        <v>390</v>
      </c>
      <c r="Z13" s="508" t="s">
        <v>389</v>
      </c>
      <c r="AA13" s="508"/>
      <c r="AB13" s="510" t="s">
        <v>390</v>
      </c>
      <c r="AC13" s="508"/>
      <c r="AD13" s="508" t="s">
        <v>389</v>
      </c>
      <c r="AE13" s="516" t="s">
        <v>400</v>
      </c>
      <c r="AF13" s="512"/>
      <c r="AG13" s="512" t="s">
        <v>401</v>
      </c>
      <c r="AH13" s="516" t="s">
        <v>400</v>
      </c>
      <c r="AI13" s="508" t="s">
        <v>389</v>
      </c>
      <c r="AJ13" s="508"/>
      <c r="AK13" s="508" t="s">
        <v>390</v>
      </c>
      <c r="AL13" s="512" t="s">
        <v>389</v>
      </c>
      <c r="AM13" s="512"/>
      <c r="AN13" s="508" t="s">
        <v>390</v>
      </c>
      <c r="AO13" s="508" t="s">
        <v>389</v>
      </c>
      <c r="AP13" s="508"/>
      <c r="AQ13" s="508" t="s">
        <v>390</v>
      </c>
      <c r="AR13" s="507" t="s">
        <v>389</v>
      </c>
      <c r="AS13" s="512"/>
      <c r="AT13" s="507" t="s">
        <v>390</v>
      </c>
      <c r="AU13" s="507" t="s">
        <v>389</v>
      </c>
      <c r="AV13" s="512"/>
      <c r="AW13" s="507" t="s">
        <v>390</v>
      </c>
      <c r="AX13" s="507" t="s">
        <v>389</v>
      </c>
      <c r="AY13" s="512"/>
      <c r="AZ13" s="507" t="s">
        <v>390</v>
      </c>
      <c r="BA13" s="507" t="s">
        <v>389</v>
      </c>
      <c r="BB13" s="512"/>
      <c r="BC13" s="507" t="s">
        <v>390</v>
      </c>
      <c r="BD13" s="507" t="s">
        <v>389</v>
      </c>
      <c r="BE13" s="507"/>
      <c r="BF13" s="507" t="s">
        <v>390</v>
      </c>
      <c r="BG13" s="507" t="s">
        <v>389</v>
      </c>
      <c r="BH13" s="512"/>
      <c r="BI13" s="507" t="s">
        <v>390</v>
      </c>
      <c r="BJ13" s="507" t="s">
        <v>389</v>
      </c>
      <c r="BK13" s="512"/>
      <c r="BL13" s="507" t="s">
        <v>390</v>
      </c>
      <c r="BM13" s="507" t="s">
        <v>389</v>
      </c>
      <c r="BN13" s="507"/>
      <c r="BO13" s="507" t="s">
        <v>390</v>
      </c>
      <c r="BP13" s="507" t="s">
        <v>389</v>
      </c>
      <c r="BQ13" s="512"/>
      <c r="BR13" s="507" t="s">
        <v>390</v>
      </c>
      <c r="BS13" s="507" t="s">
        <v>389</v>
      </c>
      <c r="BT13" s="512"/>
      <c r="BU13" s="507" t="s">
        <v>390</v>
      </c>
      <c r="BV13" s="507" t="s">
        <v>389</v>
      </c>
      <c r="BW13" s="507"/>
      <c r="BX13" s="507" t="s">
        <v>390</v>
      </c>
      <c r="BY13" s="507" t="s">
        <v>389</v>
      </c>
      <c r="BZ13" s="512"/>
      <c r="CA13" s="507" t="s">
        <v>390</v>
      </c>
      <c r="CB13" s="507" t="s">
        <v>389</v>
      </c>
      <c r="CC13" s="512"/>
      <c r="CD13" s="507" t="s">
        <v>390</v>
      </c>
      <c r="CE13" s="507" t="s">
        <v>389</v>
      </c>
      <c r="CF13" s="512"/>
      <c r="CG13" s="507" t="s">
        <v>390</v>
      </c>
      <c r="CH13" s="510" t="s">
        <v>389</v>
      </c>
      <c r="CI13" s="510"/>
      <c r="CJ13" s="510" t="s">
        <v>398</v>
      </c>
      <c r="CK13" s="510" t="s">
        <v>389</v>
      </c>
      <c r="CL13" s="510"/>
      <c r="CM13" s="510" t="s">
        <v>398</v>
      </c>
      <c r="CN13" s="508"/>
      <c r="CO13" s="512"/>
      <c r="CP13" s="508"/>
      <c r="CQ13" s="508"/>
      <c r="CR13" s="512"/>
      <c r="CS13" s="508"/>
    </row>
    <row r="14" spans="1:786" s="513" customFormat="1" ht="39.950000000000003" customHeight="1" x14ac:dyDescent="0.25">
      <c r="A14" s="507" t="s">
        <v>402</v>
      </c>
      <c r="B14" s="508" t="s">
        <v>389</v>
      </c>
      <c r="C14" s="508"/>
      <c r="D14" s="508" t="s">
        <v>390</v>
      </c>
      <c r="E14" s="508" t="s">
        <v>389</v>
      </c>
      <c r="F14" s="508"/>
      <c r="G14" s="508" t="s">
        <v>390</v>
      </c>
      <c r="H14" s="508" t="s">
        <v>389</v>
      </c>
      <c r="I14" s="508"/>
      <c r="J14" s="508" t="s">
        <v>390</v>
      </c>
      <c r="K14" s="508" t="s">
        <v>389</v>
      </c>
      <c r="L14" s="508"/>
      <c r="M14" s="508" t="s">
        <v>390</v>
      </c>
      <c r="N14" s="508" t="s">
        <v>389</v>
      </c>
      <c r="O14" s="508"/>
      <c r="P14" s="508" t="s">
        <v>390</v>
      </c>
      <c r="Q14" s="508" t="s">
        <v>389</v>
      </c>
      <c r="R14" s="508"/>
      <c r="S14" s="508" t="s">
        <v>390</v>
      </c>
      <c r="T14" s="508" t="s">
        <v>389</v>
      </c>
      <c r="U14" s="508"/>
      <c r="V14" s="508" t="s">
        <v>390</v>
      </c>
      <c r="W14" s="508" t="s">
        <v>389</v>
      </c>
      <c r="X14" s="508"/>
      <c r="Y14" s="508" t="s">
        <v>390</v>
      </c>
      <c r="Z14" s="508" t="s">
        <v>389</v>
      </c>
      <c r="AA14" s="508"/>
      <c r="AB14" s="508" t="s">
        <v>390</v>
      </c>
      <c r="AC14" s="508" t="s">
        <v>389</v>
      </c>
      <c r="AD14" s="508"/>
      <c r="AE14" s="508" t="s">
        <v>390</v>
      </c>
      <c r="AF14" s="508" t="s">
        <v>389</v>
      </c>
      <c r="AG14" s="508"/>
      <c r="AH14" s="508" t="s">
        <v>390</v>
      </c>
      <c r="AI14" s="508" t="s">
        <v>389</v>
      </c>
      <c r="AJ14" s="508"/>
      <c r="AK14" s="508" t="s">
        <v>390</v>
      </c>
      <c r="AL14" s="508" t="s">
        <v>389</v>
      </c>
      <c r="AM14" s="508"/>
      <c r="AN14" s="508" t="s">
        <v>390</v>
      </c>
      <c r="AO14" s="508" t="s">
        <v>389</v>
      </c>
      <c r="AP14" s="508"/>
      <c r="AQ14" s="508" t="s">
        <v>390</v>
      </c>
      <c r="AR14" s="507" t="s">
        <v>401</v>
      </c>
      <c r="AS14" s="507"/>
      <c r="AT14" s="517" t="s">
        <v>390</v>
      </c>
      <c r="AU14" s="507" t="s">
        <v>401</v>
      </c>
      <c r="AV14" s="507"/>
      <c r="AW14" s="517" t="s">
        <v>390</v>
      </c>
      <c r="AX14" s="507" t="s">
        <v>401</v>
      </c>
      <c r="AY14" s="507"/>
      <c r="AZ14" s="517" t="s">
        <v>390</v>
      </c>
      <c r="BA14" s="507" t="s">
        <v>401</v>
      </c>
      <c r="BB14" s="507"/>
      <c r="BC14" s="517" t="s">
        <v>390</v>
      </c>
      <c r="BD14" s="507" t="s">
        <v>401</v>
      </c>
      <c r="BE14" s="507"/>
      <c r="BF14" s="517" t="s">
        <v>390</v>
      </c>
      <c r="BG14" s="507" t="s">
        <v>389</v>
      </c>
      <c r="BH14" s="507"/>
      <c r="BI14" s="507" t="s">
        <v>390</v>
      </c>
      <c r="BJ14" s="507" t="s">
        <v>401</v>
      </c>
      <c r="BK14" s="507"/>
      <c r="BL14" s="517" t="s">
        <v>390</v>
      </c>
      <c r="BM14" s="507" t="s">
        <v>401</v>
      </c>
      <c r="BN14" s="507"/>
      <c r="BO14" s="517" t="s">
        <v>390</v>
      </c>
      <c r="BP14" s="507" t="s">
        <v>389</v>
      </c>
      <c r="BQ14" s="512"/>
      <c r="BR14" s="507" t="s">
        <v>390</v>
      </c>
      <c r="BS14" s="507" t="s">
        <v>389</v>
      </c>
      <c r="BT14" s="512"/>
      <c r="BU14" s="507" t="s">
        <v>390</v>
      </c>
      <c r="BV14" s="507" t="s">
        <v>401</v>
      </c>
      <c r="BW14" s="507"/>
      <c r="BX14" s="517" t="s">
        <v>390</v>
      </c>
      <c r="BY14" s="507" t="s">
        <v>389</v>
      </c>
      <c r="BZ14" s="507"/>
      <c r="CA14" s="507" t="s">
        <v>390</v>
      </c>
      <c r="CB14" s="507" t="s">
        <v>401</v>
      </c>
      <c r="CC14" s="507"/>
      <c r="CD14" s="517" t="s">
        <v>390</v>
      </c>
      <c r="CE14" s="507" t="s">
        <v>401</v>
      </c>
      <c r="CF14" s="507"/>
      <c r="CG14" s="517" t="s">
        <v>390</v>
      </c>
      <c r="CH14" s="507" t="s">
        <v>389</v>
      </c>
      <c r="CI14" s="507"/>
      <c r="CJ14" s="507" t="s">
        <v>390</v>
      </c>
      <c r="CK14" s="507" t="s">
        <v>389</v>
      </c>
      <c r="CL14" s="507"/>
      <c r="CM14" s="507" t="s">
        <v>390</v>
      </c>
      <c r="CN14" s="508"/>
      <c r="CO14" s="508"/>
      <c r="CP14" s="508"/>
      <c r="CQ14" s="508"/>
      <c r="CR14" s="508"/>
      <c r="CS14" s="508"/>
    </row>
    <row r="15" spans="1:786" s="519" customFormat="1" ht="54.95" customHeight="1" x14ac:dyDescent="0.25">
      <c r="A15" s="507" t="s">
        <v>403</v>
      </c>
      <c r="B15" s="508" t="s">
        <v>389</v>
      </c>
      <c r="C15" s="508"/>
      <c r="D15" s="508" t="s">
        <v>390</v>
      </c>
      <c r="E15" s="508" t="s">
        <v>389</v>
      </c>
      <c r="F15" s="508"/>
      <c r="G15" s="508" t="s">
        <v>390</v>
      </c>
      <c r="H15" s="508" t="s">
        <v>389</v>
      </c>
      <c r="I15" s="508"/>
      <c r="J15" s="508" t="s">
        <v>390</v>
      </c>
      <c r="K15" s="508" t="s">
        <v>389</v>
      </c>
      <c r="L15" s="508"/>
      <c r="M15" s="508" t="s">
        <v>390</v>
      </c>
      <c r="N15" s="508" t="s">
        <v>389</v>
      </c>
      <c r="O15" s="508"/>
      <c r="P15" s="508" t="s">
        <v>390</v>
      </c>
      <c r="Q15" s="508" t="s">
        <v>389</v>
      </c>
      <c r="R15" s="508"/>
      <c r="S15" s="508" t="s">
        <v>390</v>
      </c>
      <c r="T15" s="508" t="s">
        <v>389</v>
      </c>
      <c r="U15" s="508"/>
      <c r="V15" s="508" t="s">
        <v>390</v>
      </c>
      <c r="W15" s="508" t="s">
        <v>389</v>
      </c>
      <c r="X15" s="508"/>
      <c r="Y15" s="508" t="s">
        <v>390</v>
      </c>
      <c r="Z15" s="508" t="s">
        <v>389</v>
      </c>
      <c r="AA15" s="508"/>
      <c r="AB15" s="508" t="s">
        <v>390</v>
      </c>
      <c r="AC15" s="508" t="s">
        <v>389</v>
      </c>
      <c r="AD15" s="508"/>
      <c r="AE15" s="508" t="s">
        <v>390</v>
      </c>
      <c r="AF15" s="508" t="s">
        <v>389</v>
      </c>
      <c r="AG15" s="508"/>
      <c r="AH15" s="508" t="s">
        <v>390</v>
      </c>
      <c r="AI15" s="508" t="s">
        <v>389</v>
      </c>
      <c r="AJ15" s="508"/>
      <c r="AK15" s="508" t="s">
        <v>390</v>
      </c>
      <c r="AL15" s="508" t="s">
        <v>389</v>
      </c>
      <c r="AM15" s="508"/>
      <c r="AN15" s="508" t="s">
        <v>390</v>
      </c>
      <c r="AO15" s="508" t="s">
        <v>389</v>
      </c>
      <c r="AP15" s="508"/>
      <c r="AQ15" s="508" t="s">
        <v>390</v>
      </c>
      <c r="AR15" s="507" t="s">
        <v>401</v>
      </c>
      <c r="AS15" s="507"/>
      <c r="AT15" s="507" t="s">
        <v>390</v>
      </c>
      <c r="AU15" s="507" t="s">
        <v>401</v>
      </c>
      <c r="AV15" s="507"/>
      <c r="AW15" s="507" t="s">
        <v>390</v>
      </c>
      <c r="AX15" s="507" t="s">
        <v>389</v>
      </c>
      <c r="AY15" s="507"/>
      <c r="AZ15" s="517" t="s">
        <v>390</v>
      </c>
      <c r="BA15" s="507" t="s">
        <v>389</v>
      </c>
      <c r="BB15" s="507"/>
      <c r="BC15" s="507" t="s">
        <v>390</v>
      </c>
      <c r="BD15" s="507" t="s">
        <v>401</v>
      </c>
      <c r="BE15" s="507"/>
      <c r="BF15" s="507" t="s">
        <v>390</v>
      </c>
      <c r="BG15" s="507" t="s">
        <v>389</v>
      </c>
      <c r="BH15" s="507"/>
      <c r="BI15" s="507" t="s">
        <v>390</v>
      </c>
      <c r="BJ15" s="507" t="s">
        <v>401</v>
      </c>
      <c r="BK15" s="507"/>
      <c r="BL15" s="507" t="s">
        <v>390</v>
      </c>
      <c r="BM15" s="507" t="s">
        <v>401</v>
      </c>
      <c r="BN15" s="507"/>
      <c r="BO15" s="507" t="s">
        <v>390</v>
      </c>
      <c r="BP15" s="507" t="s">
        <v>389</v>
      </c>
      <c r="BQ15" s="512"/>
      <c r="BR15" s="507" t="s">
        <v>390</v>
      </c>
      <c r="BS15" s="507" t="s">
        <v>389</v>
      </c>
      <c r="BT15" s="512"/>
      <c r="BU15" s="507" t="s">
        <v>390</v>
      </c>
      <c r="BV15" s="507" t="s">
        <v>401</v>
      </c>
      <c r="BW15" s="507"/>
      <c r="BX15" s="507" t="s">
        <v>390</v>
      </c>
      <c r="BY15" s="507" t="s">
        <v>389</v>
      </c>
      <c r="BZ15" s="507"/>
      <c r="CA15" s="510" t="s">
        <v>398</v>
      </c>
      <c r="CB15" s="507" t="s">
        <v>401</v>
      </c>
      <c r="CC15" s="507"/>
      <c r="CD15" s="507" t="s">
        <v>390</v>
      </c>
      <c r="CE15" s="507" t="s">
        <v>401</v>
      </c>
      <c r="CF15" s="507"/>
      <c r="CG15" s="507" t="s">
        <v>390</v>
      </c>
      <c r="CH15" s="507" t="s">
        <v>389</v>
      </c>
      <c r="CI15" s="507"/>
      <c r="CJ15" s="507" t="s">
        <v>390</v>
      </c>
      <c r="CK15" s="507" t="s">
        <v>389</v>
      </c>
      <c r="CL15" s="507"/>
      <c r="CM15" s="507" t="s">
        <v>390</v>
      </c>
      <c r="CN15" s="508"/>
      <c r="CO15" s="508"/>
      <c r="CP15" s="508"/>
      <c r="CQ15" s="508"/>
      <c r="CR15" s="508"/>
      <c r="CS15" s="508"/>
      <c r="CT15" s="518"/>
      <c r="CU15" s="518"/>
      <c r="CV15" s="518"/>
      <c r="CW15" s="518"/>
      <c r="CX15" s="518"/>
      <c r="CY15" s="518"/>
      <c r="CZ15" s="518"/>
      <c r="DA15" s="518"/>
      <c r="DB15" s="518"/>
      <c r="DC15" s="518"/>
      <c r="DD15" s="518"/>
      <c r="DE15" s="518"/>
      <c r="DF15" s="518"/>
      <c r="DG15" s="518"/>
      <c r="DH15" s="518"/>
      <c r="DI15" s="518"/>
      <c r="DJ15" s="518"/>
      <c r="DK15" s="518"/>
      <c r="DL15" s="518"/>
      <c r="DM15" s="518"/>
      <c r="DN15" s="518"/>
      <c r="DO15" s="518"/>
      <c r="DP15" s="518"/>
      <c r="DQ15" s="518"/>
      <c r="DR15" s="518"/>
      <c r="DS15" s="518"/>
      <c r="DT15" s="518"/>
      <c r="DU15" s="518"/>
      <c r="DV15" s="518"/>
      <c r="DW15" s="518"/>
      <c r="DX15" s="518"/>
      <c r="DY15" s="518"/>
      <c r="DZ15" s="518"/>
      <c r="EA15" s="518"/>
      <c r="EB15" s="518"/>
      <c r="EC15" s="518"/>
      <c r="ED15" s="518"/>
      <c r="EE15" s="518"/>
      <c r="EF15" s="518"/>
      <c r="EG15" s="518"/>
      <c r="EH15" s="518"/>
      <c r="EI15" s="518"/>
      <c r="EJ15" s="518"/>
      <c r="EK15" s="518"/>
      <c r="EL15" s="518"/>
      <c r="EM15" s="518"/>
      <c r="EN15" s="518"/>
      <c r="EO15" s="518"/>
      <c r="EP15" s="518"/>
      <c r="EQ15" s="518"/>
      <c r="ER15" s="518"/>
      <c r="ES15" s="518"/>
      <c r="ET15" s="518"/>
      <c r="EU15" s="518"/>
      <c r="EV15" s="518"/>
      <c r="EW15" s="518"/>
      <c r="EX15" s="518"/>
      <c r="EY15" s="518"/>
      <c r="EZ15" s="518"/>
      <c r="FA15" s="518"/>
      <c r="FB15" s="518"/>
      <c r="FC15" s="518"/>
      <c r="FD15" s="518"/>
      <c r="FE15" s="518"/>
      <c r="FF15" s="518"/>
      <c r="FG15" s="518"/>
      <c r="FH15" s="518"/>
      <c r="FI15" s="518"/>
      <c r="FJ15" s="518"/>
      <c r="FK15" s="518"/>
      <c r="FL15" s="518"/>
      <c r="FM15" s="518"/>
      <c r="FN15" s="518"/>
      <c r="FO15" s="518"/>
      <c r="FP15" s="518"/>
      <c r="FQ15" s="518"/>
      <c r="FR15" s="518"/>
      <c r="FS15" s="518"/>
      <c r="FT15" s="518"/>
      <c r="FU15" s="518"/>
      <c r="FV15" s="518"/>
      <c r="FW15" s="518"/>
      <c r="FX15" s="518"/>
      <c r="FY15" s="518"/>
      <c r="FZ15" s="518"/>
      <c r="GA15" s="518"/>
      <c r="GB15" s="518"/>
      <c r="GC15" s="518"/>
      <c r="GD15" s="518"/>
      <c r="GE15" s="518"/>
      <c r="GF15" s="518"/>
      <c r="GG15" s="518"/>
      <c r="GH15" s="518"/>
      <c r="GI15" s="518"/>
      <c r="GJ15" s="518"/>
      <c r="GK15" s="518"/>
      <c r="GL15" s="518"/>
      <c r="GM15" s="518"/>
      <c r="GN15" s="518"/>
      <c r="GO15" s="518"/>
      <c r="GP15" s="518"/>
      <c r="GQ15" s="518"/>
      <c r="GR15" s="518"/>
      <c r="GS15" s="518"/>
      <c r="GT15" s="518"/>
      <c r="GU15" s="518"/>
      <c r="GV15" s="518"/>
      <c r="GW15" s="518"/>
      <c r="GX15" s="518"/>
      <c r="GY15" s="518"/>
      <c r="GZ15" s="518"/>
      <c r="HA15" s="518"/>
      <c r="HB15" s="518"/>
      <c r="HC15" s="518"/>
      <c r="HD15" s="518"/>
      <c r="HE15" s="518"/>
      <c r="HF15" s="518"/>
      <c r="HG15" s="518"/>
      <c r="HH15" s="518"/>
      <c r="HI15" s="518"/>
      <c r="HJ15" s="518"/>
      <c r="HK15" s="518"/>
      <c r="HL15" s="518"/>
      <c r="HM15" s="518"/>
      <c r="HN15" s="518"/>
      <c r="HO15" s="518"/>
      <c r="HP15" s="518"/>
      <c r="HQ15" s="518"/>
      <c r="HR15" s="518"/>
      <c r="HS15" s="518"/>
      <c r="HT15" s="518"/>
      <c r="HU15" s="518"/>
      <c r="HV15" s="518"/>
      <c r="HW15" s="518"/>
      <c r="HX15" s="518"/>
      <c r="HY15" s="518"/>
      <c r="HZ15" s="518"/>
      <c r="IA15" s="518"/>
      <c r="IB15" s="518"/>
      <c r="IC15" s="518"/>
      <c r="ID15" s="518"/>
      <c r="IE15" s="518"/>
      <c r="IF15" s="518"/>
      <c r="IG15" s="518"/>
      <c r="IH15" s="518"/>
      <c r="II15" s="518"/>
      <c r="IJ15" s="518"/>
      <c r="IK15" s="518"/>
      <c r="IL15" s="518"/>
      <c r="IM15" s="518"/>
      <c r="IN15" s="518"/>
      <c r="IO15" s="518"/>
      <c r="IP15" s="518"/>
      <c r="IQ15" s="518"/>
      <c r="IR15" s="518"/>
      <c r="IS15" s="518"/>
      <c r="IT15" s="518"/>
      <c r="IU15" s="518"/>
      <c r="IV15" s="518"/>
      <c r="IW15" s="518"/>
      <c r="IX15" s="518"/>
      <c r="IY15" s="518"/>
      <c r="IZ15" s="518"/>
      <c r="JA15" s="518"/>
      <c r="JB15" s="518"/>
      <c r="JC15" s="518"/>
      <c r="JD15" s="518"/>
      <c r="JE15" s="518"/>
      <c r="JF15" s="518"/>
      <c r="JG15" s="518"/>
      <c r="JH15" s="518"/>
      <c r="JI15" s="518"/>
      <c r="JJ15" s="518"/>
      <c r="JK15" s="518"/>
      <c r="JL15" s="518"/>
      <c r="JM15" s="518"/>
      <c r="JN15" s="518"/>
      <c r="JO15" s="518"/>
      <c r="JP15" s="518"/>
      <c r="JQ15" s="518"/>
      <c r="JR15" s="518"/>
      <c r="JS15" s="518"/>
      <c r="JT15" s="518"/>
      <c r="JU15" s="518"/>
      <c r="JV15" s="518"/>
      <c r="JW15" s="518"/>
      <c r="JX15" s="518"/>
      <c r="JY15" s="518"/>
      <c r="JZ15" s="518"/>
      <c r="KA15" s="518"/>
      <c r="KB15" s="518"/>
      <c r="KC15" s="518"/>
      <c r="KD15" s="518"/>
      <c r="KE15" s="518"/>
      <c r="KF15" s="518"/>
      <c r="KG15" s="518"/>
      <c r="KH15" s="518"/>
      <c r="KI15" s="518"/>
      <c r="KJ15" s="518"/>
      <c r="KK15" s="518"/>
      <c r="KL15" s="518"/>
      <c r="KM15" s="518"/>
      <c r="KN15" s="518"/>
      <c r="KO15" s="518"/>
      <c r="KP15" s="518"/>
      <c r="KQ15" s="518"/>
      <c r="KR15" s="518"/>
      <c r="KS15" s="518"/>
      <c r="KT15" s="518"/>
      <c r="KU15" s="518"/>
      <c r="KV15" s="518"/>
      <c r="KW15" s="518"/>
      <c r="KX15" s="518"/>
      <c r="KY15" s="518"/>
      <c r="KZ15" s="518"/>
      <c r="LA15" s="518"/>
      <c r="LB15" s="518"/>
      <c r="LC15" s="518"/>
      <c r="LD15" s="518"/>
      <c r="LE15" s="518"/>
      <c r="LF15" s="518"/>
      <c r="LG15" s="518"/>
      <c r="LH15" s="518"/>
      <c r="LI15" s="518"/>
      <c r="LJ15" s="518"/>
      <c r="LK15" s="518"/>
      <c r="LL15" s="518"/>
      <c r="LM15" s="518"/>
      <c r="LN15" s="518"/>
      <c r="LO15" s="518"/>
      <c r="LP15" s="518"/>
      <c r="LQ15" s="518"/>
      <c r="LR15" s="518"/>
      <c r="LS15" s="518"/>
      <c r="LT15" s="518"/>
      <c r="LU15" s="518"/>
      <c r="LV15" s="518"/>
      <c r="LW15" s="518"/>
      <c r="LX15" s="518"/>
      <c r="LY15" s="518"/>
      <c r="LZ15" s="518"/>
      <c r="MA15" s="518"/>
      <c r="MB15" s="518"/>
      <c r="MC15" s="518"/>
      <c r="MD15" s="518"/>
      <c r="ME15" s="518"/>
      <c r="MF15" s="518"/>
      <c r="MG15" s="518"/>
      <c r="MH15" s="518"/>
      <c r="MI15" s="518"/>
      <c r="MJ15" s="518"/>
      <c r="MK15" s="518"/>
      <c r="ML15" s="518"/>
      <c r="MM15" s="518"/>
      <c r="MN15" s="518"/>
      <c r="MO15" s="518"/>
      <c r="MP15" s="518"/>
      <c r="MQ15" s="518"/>
      <c r="MR15" s="518"/>
      <c r="MS15" s="518"/>
      <c r="MT15" s="518"/>
      <c r="MU15" s="518"/>
      <c r="MV15" s="518"/>
      <c r="MW15" s="518"/>
      <c r="MX15" s="518"/>
      <c r="MY15" s="518"/>
      <c r="MZ15" s="518"/>
      <c r="NA15" s="518"/>
      <c r="NB15" s="518"/>
      <c r="NC15" s="518"/>
      <c r="ND15" s="518"/>
      <c r="NE15" s="518"/>
      <c r="NF15" s="518"/>
      <c r="NG15" s="518"/>
      <c r="NH15" s="518"/>
      <c r="NI15" s="518"/>
      <c r="NJ15" s="518"/>
      <c r="NK15" s="518"/>
      <c r="NL15" s="518"/>
      <c r="NM15" s="518"/>
      <c r="NN15" s="518"/>
      <c r="NO15" s="518"/>
      <c r="NP15" s="518"/>
      <c r="NQ15" s="518"/>
      <c r="NR15" s="518"/>
      <c r="NS15" s="518"/>
      <c r="NT15" s="518"/>
      <c r="NU15" s="518"/>
      <c r="NV15" s="518"/>
      <c r="NW15" s="518"/>
      <c r="NX15" s="518"/>
      <c r="NY15" s="518"/>
      <c r="NZ15" s="518"/>
      <c r="OA15" s="518"/>
      <c r="OB15" s="518"/>
      <c r="OC15" s="518"/>
      <c r="OD15" s="518"/>
      <c r="OE15" s="518"/>
      <c r="OF15" s="518"/>
      <c r="OG15" s="518"/>
      <c r="OH15" s="518"/>
      <c r="OI15" s="518"/>
      <c r="OJ15" s="518"/>
      <c r="OK15" s="518"/>
      <c r="OL15" s="518"/>
      <c r="OM15" s="518"/>
      <c r="ON15" s="518"/>
      <c r="OO15" s="518"/>
      <c r="OP15" s="518"/>
      <c r="OQ15" s="518"/>
      <c r="OR15" s="518"/>
      <c r="OS15" s="518"/>
      <c r="OT15" s="518"/>
      <c r="OU15" s="518"/>
      <c r="OV15" s="518"/>
      <c r="OW15" s="518"/>
      <c r="OX15" s="518"/>
      <c r="OY15" s="518"/>
      <c r="OZ15" s="518"/>
      <c r="PA15" s="518"/>
      <c r="PB15" s="518"/>
      <c r="PC15" s="518"/>
      <c r="PD15" s="518"/>
      <c r="PE15" s="518"/>
      <c r="PF15" s="518"/>
      <c r="PG15" s="518"/>
      <c r="PH15" s="518"/>
      <c r="PI15" s="518"/>
      <c r="PJ15" s="518"/>
      <c r="PK15" s="518"/>
      <c r="PL15" s="518"/>
      <c r="PM15" s="518"/>
      <c r="PN15" s="518"/>
      <c r="PO15" s="518"/>
      <c r="PP15" s="518"/>
      <c r="PQ15" s="518"/>
      <c r="PR15" s="518"/>
      <c r="PS15" s="518"/>
      <c r="PT15" s="518"/>
      <c r="PU15" s="518"/>
      <c r="PV15" s="518"/>
      <c r="PW15" s="518"/>
      <c r="PX15" s="518"/>
      <c r="PY15" s="518"/>
      <c r="PZ15" s="518"/>
      <c r="QA15" s="518"/>
      <c r="QB15" s="518"/>
      <c r="QC15" s="518"/>
      <c r="QD15" s="518"/>
      <c r="QE15" s="518"/>
      <c r="QF15" s="518"/>
      <c r="QG15" s="518"/>
      <c r="QH15" s="518"/>
      <c r="QI15" s="518"/>
      <c r="QJ15" s="518"/>
      <c r="QK15" s="518"/>
      <c r="QL15" s="518"/>
      <c r="QM15" s="518"/>
      <c r="QN15" s="518"/>
      <c r="QO15" s="518"/>
      <c r="QP15" s="518"/>
      <c r="QQ15" s="518"/>
      <c r="QR15" s="518"/>
      <c r="QS15" s="518"/>
      <c r="QT15" s="518"/>
      <c r="QU15" s="518"/>
      <c r="QV15" s="518"/>
      <c r="QW15" s="518"/>
      <c r="QX15" s="518"/>
      <c r="QY15" s="518"/>
      <c r="QZ15" s="518"/>
      <c r="RA15" s="518"/>
      <c r="RB15" s="518"/>
      <c r="RC15" s="518"/>
      <c r="RD15" s="518"/>
      <c r="RE15" s="518"/>
      <c r="RF15" s="518"/>
      <c r="RG15" s="518"/>
      <c r="RH15" s="518"/>
      <c r="RI15" s="518"/>
      <c r="RJ15" s="518"/>
      <c r="RK15" s="518"/>
      <c r="RL15" s="518"/>
      <c r="RM15" s="518"/>
      <c r="RN15" s="518"/>
      <c r="RO15" s="518"/>
      <c r="RP15" s="518"/>
      <c r="RQ15" s="518"/>
      <c r="RR15" s="518"/>
      <c r="RS15" s="518"/>
      <c r="RT15" s="518"/>
      <c r="RU15" s="518"/>
      <c r="RV15" s="518"/>
      <c r="RW15" s="518"/>
      <c r="RX15" s="518"/>
      <c r="RY15" s="518"/>
      <c r="RZ15" s="518"/>
      <c r="SA15" s="518"/>
      <c r="SB15" s="518"/>
      <c r="SC15" s="518"/>
      <c r="SD15" s="518"/>
      <c r="SE15" s="518"/>
      <c r="SF15" s="518"/>
      <c r="SG15" s="518"/>
      <c r="SH15" s="518"/>
      <c r="SI15" s="518"/>
      <c r="SJ15" s="518"/>
      <c r="SK15" s="518"/>
      <c r="SL15" s="518"/>
      <c r="SM15" s="518"/>
      <c r="SN15" s="518"/>
      <c r="SO15" s="518"/>
      <c r="SP15" s="518"/>
      <c r="SQ15" s="518"/>
      <c r="SR15" s="518"/>
      <c r="SS15" s="518"/>
      <c r="ST15" s="518"/>
      <c r="SU15" s="518"/>
      <c r="SV15" s="518"/>
      <c r="SW15" s="518"/>
      <c r="SX15" s="518"/>
      <c r="SY15" s="518"/>
      <c r="SZ15" s="518"/>
      <c r="TA15" s="518"/>
      <c r="TB15" s="518"/>
      <c r="TC15" s="518"/>
      <c r="TD15" s="518"/>
      <c r="TE15" s="518"/>
      <c r="TF15" s="518"/>
      <c r="TG15" s="518"/>
      <c r="TH15" s="518"/>
      <c r="TI15" s="518"/>
      <c r="TJ15" s="518"/>
      <c r="TK15" s="518"/>
      <c r="TL15" s="518"/>
      <c r="TM15" s="518"/>
      <c r="TN15" s="518"/>
      <c r="TO15" s="518"/>
      <c r="TP15" s="518"/>
      <c r="TQ15" s="518"/>
      <c r="TR15" s="518"/>
      <c r="TS15" s="518"/>
      <c r="TT15" s="518"/>
      <c r="TU15" s="518"/>
      <c r="TV15" s="518"/>
      <c r="TW15" s="518"/>
      <c r="TX15" s="518"/>
      <c r="TY15" s="518"/>
      <c r="TZ15" s="518"/>
      <c r="UA15" s="518"/>
      <c r="UB15" s="518"/>
      <c r="UC15" s="518"/>
      <c r="UD15" s="518"/>
      <c r="UE15" s="518"/>
      <c r="UF15" s="518"/>
      <c r="UG15" s="518"/>
      <c r="UH15" s="518"/>
      <c r="UI15" s="518"/>
      <c r="UJ15" s="518"/>
      <c r="UK15" s="518"/>
      <c r="UL15" s="518"/>
      <c r="UM15" s="518"/>
      <c r="UN15" s="518"/>
      <c r="UO15" s="518"/>
      <c r="UP15" s="518"/>
      <c r="UQ15" s="518"/>
      <c r="UR15" s="518"/>
      <c r="US15" s="518"/>
      <c r="UT15" s="518"/>
      <c r="UU15" s="518"/>
      <c r="UV15" s="518"/>
      <c r="UW15" s="518"/>
      <c r="UX15" s="518"/>
      <c r="UY15" s="518"/>
      <c r="UZ15" s="518"/>
      <c r="VA15" s="518"/>
      <c r="VB15" s="518"/>
      <c r="VC15" s="518"/>
      <c r="VD15" s="518"/>
      <c r="VE15" s="518"/>
      <c r="VF15" s="518"/>
      <c r="VG15" s="518"/>
      <c r="VH15" s="518"/>
      <c r="VI15" s="518"/>
      <c r="VJ15" s="518"/>
      <c r="VK15" s="518"/>
      <c r="VL15" s="518"/>
      <c r="VM15" s="518"/>
      <c r="VN15" s="518"/>
      <c r="VO15" s="518"/>
      <c r="VP15" s="518"/>
      <c r="VQ15" s="518"/>
      <c r="VR15" s="518"/>
      <c r="VS15" s="518"/>
      <c r="VT15" s="518"/>
      <c r="VU15" s="518"/>
      <c r="VV15" s="518"/>
      <c r="VW15" s="518"/>
      <c r="VX15" s="518"/>
      <c r="VY15" s="518"/>
      <c r="VZ15" s="518"/>
      <c r="WA15" s="518"/>
      <c r="WB15" s="518"/>
      <c r="WC15" s="518"/>
      <c r="WD15" s="518"/>
      <c r="WE15" s="518"/>
      <c r="WF15" s="518"/>
      <c r="WG15" s="518"/>
      <c r="WH15" s="518"/>
      <c r="WI15" s="518"/>
      <c r="WJ15" s="518"/>
      <c r="WK15" s="518"/>
      <c r="WL15" s="518"/>
      <c r="WM15" s="518"/>
      <c r="WN15" s="518"/>
      <c r="WO15" s="518"/>
      <c r="WP15" s="518"/>
      <c r="WQ15" s="518"/>
      <c r="WR15" s="518"/>
      <c r="WS15" s="518"/>
      <c r="WT15" s="518"/>
      <c r="WU15" s="518"/>
      <c r="WV15" s="518"/>
      <c r="WW15" s="518"/>
      <c r="WX15" s="518"/>
      <c r="WY15" s="518"/>
      <c r="WZ15" s="518"/>
      <c r="XA15" s="518"/>
      <c r="XB15" s="518"/>
      <c r="XC15" s="518"/>
      <c r="XD15" s="518"/>
      <c r="XE15" s="518"/>
      <c r="XF15" s="518"/>
      <c r="XG15" s="518"/>
      <c r="XH15" s="518"/>
      <c r="XI15" s="518"/>
      <c r="XJ15" s="518"/>
      <c r="XK15" s="518"/>
      <c r="XL15" s="518"/>
      <c r="XM15" s="518"/>
      <c r="XN15" s="518"/>
      <c r="XO15" s="518"/>
      <c r="XP15" s="518"/>
      <c r="XQ15" s="518"/>
      <c r="XR15" s="518"/>
      <c r="XS15" s="518"/>
      <c r="XT15" s="518"/>
      <c r="XU15" s="518"/>
      <c r="XV15" s="518"/>
      <c r="XW15" s="518"/>
      <c r="XX15" s="518"/>
      <c r="XY15" s="518"/>
      <c r="XZ15" s="518"/>
      <c r="YA15" s="518"/>
      <c r="YB15" s="518"/>
      <c r="YC15" s="518"/>
      <c r="YD15" s="518"/>
      <c r="YE15" s="518"/>
      <c r="YF15" s="518"/>
      <c r="YG15" s="518"/>
      <c r="YH15" s="518"/>
      <c r="YI15" s="518"/>
      <c r="YJ15" s="518"/>
      <c r="YK15" s="518"/>
      <c r="YL15" s="518"/>
      <c r="YM15" s="518"/>
      <c r="YN15" s="518"/>
      <c r="YO15" s="518"/>
      <c r="YP15" s="518"/>
      <c r="YQ15" s="518"/>
      <c r="YR15" s="518"/>
      <c r="YS15" s="518"/>
      <c r="YT15" s="518"/>
      <c r="YU15" s="518"/>
      <c r="YV15" s="518"/>
      <c r="YW15" s="518"/>
      <c r="YX15" s="518"/>
      <c r="YY15" s="518"/>
      <c r="YZ15" s="518"/>
      <c r="ZA15" s="518"/>
      <c r="ZB15" s="518"/>
      <c r="ZC15" s="518"/>
      <c r="ZD15" s="518"/>
      <c r="ZE15" s="518"/>
      <c r="ZF15" s="518"/>
      <c r="ZG15" s="518"/>
      <c r="ZH15" s="518"/>
      <c r="ZI15" s="518"/>
      <c r="ZJ15" s="518"/>
      <c r="ZK15" s="518"/>
      <c r="ZL15" s="518"/>
      <c r="ZM15" s="518"/>
      <c r="ZN15" s="518"/>
      <c r="ZO15" s="518"/>
      <c r="ZP15" s="518"/>
      <c r="ZQ15" s="518"/>
      <c r="ZR15" s="518"/>
      <c r="ZS15" s="518"/>
      <c r="ZT15" s="518"/>
      <c r="ZU15" s="518"/>
      <c r="ZV15" s="518"/>
      <c r="ZW15" s="518"/>
      <c r="ZX15" s="518"/>
      <c r="ZY15" s="518"/>
      <c r="ZZ15" s="518"/>
      <c r="AAA15" s="518"/>
      <c r="AAB15" s="518"/>
      <c r="AAC15" s="518"/>
      <c r="AAD15" s="518"/>
      <c r="AAE15" s="518"/>
      <c r="AAF15" s="518"/>
      <c r="AAG15" s="518"/>
      <c r="AAH15" s="518"/>
      <c r="AAI15" s="518"/>
      <c r="AAJ15" s="518"/>
      <c r="AAK15" s="518"/>
      <c r="AAL15" s="518"/>
      <c r="AAM15" s="518"/>
      <c r="AAN15" s="518"/>
      <c r="AAO15" s="518"/>
      <c r="AAP15" s="518"/>
      <c r="AAQ15" s="518"/>
      <c r="AAR15" s="518"/>
      <c r="AAS15" s="518"/>
      <c r="AAT15" s="518"/>
      <c r="AAU15" s="518"/>
      <c r="AAV15" s="518"/>
      <c r="AAW15" s="518"/>
      <c r="AAX15" s="518"/>
      <c r="AAY15" s="518"/>
      <c r="AAZ15" s="518"/>
      <c r="ABA15" s="518"/>
      <c r="ABB15" s="518"/>
      <c r="ABC15" s="518"/>
      <c r="ABD15" s="518"/>
      <c r="ABE15" s="518"/>
      <c r="ABF15" s="518"/>
      <c r="ABG15" s="518"/>
      <c r="ABH15" s="518"/>
      <c r="ABI15" s="518"/>
      <c r="ABJ15" s="518"/>
      <c r="ABK15" s="518"/>
      <c r="ABL15" s="518"/>
      <c r="ABM15" s="518"/>
      <c r="ABN15" s="518"/>
      <c r="ABO15" s="518"/>
      <c r="ABP15" s="518"/>
      <c r="ABQ15" s="518"/>
      <c r="ABR15" s="518"/>
      <c r="ABS15" s="518"/>
      <c r="ABT15" s="518"/>
      <c r="ABU15" s="518"/>
      <c r="ABV15" s="518"/>
      <c r="ABW15" s="518"/>
      <c r="ABX15" s="518"/>
      <c r="ABY15" s="518"/>
      <c r="ABZ15" s="518"/>
      <c r="ACA15" s="518"/>
      <c r="ACB15" s="518"/>
      <c r="ACC15" s="518"/>
      <c r="ACD15" s="518"/>
      <c r="ACE15" s="518"/>
      <c r="ACF15" s="518"/>
      <c r="ACG15" s="518"/>
      <c r="ACH15" s="518"/>
      <c r="ACI15" s="518"/>
      <c r="ACJ15" s="518"/>
      <c r="ACK15" s="518"/>
      <c r="ACL15" s="518"/>
      <c r="ACM15" s="518"/>
      <c r="ACN15" s="518"/>
      <c r="ACO15" s="518"/>
      <c r="ACP15" s="518"/>
      <c r="ACQ15" s="518"/>
      <c r="ACR15" s="518"/>
      <c r="ACS15" s="518"/>
      <c r="ACT15" s="518"/>
      <c r="ACU15" s="518"/>
      <c r="ACV15" s="518"/>
      <c r="ACW15" s="518"/>
      <c r="ACX15" s="518"/>
      <c r="ACY15" s="518"/>
      <c r="ACZ15" s="518"/>
      <c r="ADA15" s="518"/>
      <c r="ADB15" s="518"/>
      <c r="ADC15" s="518"/>
      <c r="ADD15" s="518"/>
      <c r="ADE15" s="518"/>
      <c r="ADF15" s="518"/>
    </row>
    <row r="16" spans="1:786" s="513" customFormat="1" ht="39.950000000000003" customHeight="1" x14ac:dyDescent="0.25">
      <c r="A16" s="507" t="s">
        <v>404</v>
      </c>
      <c r="B16" s="508" t="s">
        <v>389</v>
      </c>
      <c r="C16" s="512"/>
      <c r="D16" s="508" t="s">
        <v>390</v>
      </c>
      <c r="E16" s="508" t="s">
        <v>389</v>
      </c>
      <c r="F16" s="512"/>
      <c r="G16" s="508" t="s">
        <v>390</v>
      </c>
      <c r="H16" s="508" t="s">
        <v>389</v>
      </c>
      <c r="I16" s="508"/>
      <c r="J16" s="508" t="s">
        <v>390</v>
      </c>
      <c r="K16" s="508" t="s">
        <v>389</v>
      </c>
      <c r="L16" s="508"/>
      <c r="M16" s="508" t="s">
        <v>390</v>
      </c>
      <c r="N16" s="508" t="s">
        <v>389</v>
      </c>
      <c r="O16" s="508"/>
      <c r="P16" s="508" t="s">
        <v>405</v>
      </c>
      <c r="Q16" s="508" t="s">
        <v>389</v>
      </c>
      <c r="R16" s="508"/>
      <c r="S16" s="508" t="s">
        <v>390</v>
      </c>
      <c r="T16" s="508" t="s">
        <v>389</v>
      </c>
      <c r="U16" s="508"/>
      <c r="V16" s="508" t="s">
        <v>390</v>
      </c>
      <c r="W16" s="508" t="s">
        <v>389</v>
      </c>
      <c r="X16" s="508"/>
      <c r="Y16" s="508" t="s">
        <v>390</v>
      </c>
      <c r="Z16" s="508" t="s">
        <v>389</v>
      </c>
      <c r="AA16" s="508"/>
      <c r="AB16" s="508" t="s">
        <v>390</v>
      </c>
      <c r="AC16" s="508" t="s">
        <v>389</v>
      </c>
      <c r="AD16" s="508"/>
      <c r="AE16" s="508" t="s">
        <v>390</v>
      </c>
      <c r="AF16" s="508" t="s">
        <v>389</v>
      </c>
      <c r="AG16" s="508"/>
      <c r="AH16" s="508" t="s">
        <v>390</v>
      </c>
      <c r="AI16" s="508" t="s">
        <v>389</v>
      </c>
      <c r="AJ16" s="508"/>
      <c r="AK16" s="508" t="s">
        <v>390</v>
      </c>
      <c r="AL16" s="508" t="s">
        <v>389</v>
      </c>
      <c r="AM16" s="508"/>
      <c r="AN16" s="508" t="s">
        <v>390</v>
      </c>
      <c r="AO16" s="508" t="s">
        <v>389</v>
      </c>
      <c r="AP16" s="508"/>
      <c r="AQ16" s="508" t="s">
        <v>390</v>
      </c>
      <c r="AR16" s="507" t="s">
        <v>389</v>
      </c>
      <c r="AS16" s="512"/>
      <c r="AT16" s="507" t="s">
        <v>390</v>
      </c>
      <c r="AU16" s="507" t="s">
        <v>389</v>
      </c>
      <c r="AV16" s="512"/>
      <c r="AW16" s="507" t="s">
        <v>390</v>
      </c>
      <c r="AX16" s="507" t="s">
        <v>389</v>
      </c>
      <c r="AY16" s="512"/>
      <c r="AZ16" s="507" t="s">
        <v>390</v>
      </c>
      <c r="BA16" s="507" t="s">
        <v>389</v>
      </c>
      <c r="BB16" s="512"/>
      <c r="BC16" s="507" t="s">
        <v>390</v>
      </c>
      <c r="BD16" s="507" t="s">
        <v>389</v>
      </c>
      <c r="BE16" s="512"/>
      <c r="BF16" s="507" t="s">
        <v>390</v>
      </c>
      <c r="BG16" s="507" t="s">
        <v>389</v>
      </c>
      <c r="BH16" s="512"/>
      <c r="BI16" s="507" t="s">
        <v>390</v>
      </c>
      <c r="BJ16" s="507" t="s">
        <v>389</v>
      </c>
      <c r="BK16" s="512"/>
      <c r="BL16" s="507" t="s">
        <v>390</v>
      </c>
      <c r="BM16" s="507" t="s">
        <v>389</v>
      </c>
      <c r="BN16" s="512"/>
      <c r="BO16" s="507" t="s">
        <v>390</v>
      </c>
      <c r="BP16" s="507" t="s">
        <v>389</v>
      </c>
      <c r="BQ16" s="512"/>
      <c r="BR16" s="507" t="s">
        <v>390</v>
      </c>
      <c r="BS16" s="507" t="s">
        <v>389</v>
      </c>
      <c r="BT16" s="512"/>
      <c r="BU16" s="507" t="s">
        <v>390</v>
      </c>
      <c r="BV16" s="507" t="s">
        <v>389</v>
      </c>
      <c r="BW16" s="512"/>
      <c r="BX16" s="507" t="s">
        <v>390</v>
      </c>
      <c r="BY16" s="507" t="s">
        <v>389</v>
      </c>
      <c r="BZ16" s="512"/>
      <c r="CA16" s="507" t="s">
        <v>390</v>
      </c>
      <c r="CB16" s="507" t="s">
        <v>389</v>
      </c>
      <c r="CC16" s="512"/>
      <c r="CD16" s="507" t="s">
        <v>390</v>
      </c>
      <c r="CE16" s="507" t="s">
        <v>389</v>
      </c>
      <c r="CF16" s="512"/>
      <c r="CG16" s="507" t="s">
        <v>390</v>
      </c>
      <c r="CH16" s="507" t="s">
        <v>389</v>
      </c>
      <c r="CI16" s="507"/>
      <c r="CJ16" s="507" t="s">
        <v>390</v>
      </c>
      <c r="CK16" s="507" t="s">
        <v>389</v>
      </c>
      <c r="CL16" s="507"/>
      <c r="CM16" s="507" t="s">
        <v>390</v>
      </c>
      <c r="CN16" s="508"/>
      <c r="CO16" s="512"/>
      <c r="CP16" s="508"/>
      <c r="CQ16" s="508"/>
      <c r="CR16" s="512"/>
      <c r="CS16" s="508"/>
    </row>
    <row r="17" spans="1:97" s="513" customFormat="1" ht="39.950000000000003" customHeight="1" x14ac:dyDescent="0.25">
      <c r="A17" s="507" t="s">
        <v>406</v>
      </c>
      <c r="B17" s="508" t="s">
        <v>389</v>
      </c>
      <c r="C17" s="512"/>
      <c r="D17" s="508" t="s">
        <v>390</v>
      </c>
      <c r="E17" s="508" t="s">
        <v>389</v>
      </c>
      <c r="F17" s="512"/>
      <c r="G17" s="508" t="s">
        <v>390</v>
      </c>
      <c r="H17" s="508" t="s">
        <v>389</v>
      </c>
      <c r="I17" s="508"/>
      <c r="J17" s="508" t="s">
        <v>390</v>
      </c>
      <c r="K17" s="508" t="s">
        <v>389</v>
      </c>
      <c r="L17" s="508"/>
      <c r="M17" s="508" t="s">
        <v>390</v>
      </c>
      <c r="N17" s="508" t="s">
        <v>389</v>
      </c>
      <c r="O17" s="508"/>
      <c r="P17" s="508" t="s">
        <v>405</v>
      </c>
      <c r="Q17" s="508" t="s">
        <v>389</v>
      </c>
      <c r="R17" s="508"/>
      <c r="S17" s="508" t="s">
        <v>390</v>
      </c>
      <c r="T17" s="508" t="s">
        <v>389</v>
      </c>
      <c r="U17" s="508"/>
      <c r="V17" s="508" t="s">
        <v>390</v>
      </c>
      <c r="W17" s="508" t="s">
        <v>389</v>
      </c>
      <c r="X17" s="508"/>
      <c r="Y17" s="508" t="s">
        <v>390</v>
      </c>
      <c r="Z17" s="508" t="s">
        <v>389</v>
      </c>
      <c r="AA17" s="508"/>
      <c r="AB17" s="508" t="s">
        <v>390</v>
      </c>
      <c r="AC17" s="508" t="s">
        <v>389</v>
      </c>
      <c r="AD17" s="508"/>
      <c r="AE17" s="508" t="s">
        <v>390</v>
      </c>
      <c r="AF17" s="508" t="s">
        <v>389</v>
      </c>
      <c r="AG17" s="508"/>
      <c r="AH17" s="508" t="s">
        <v>390</v>
      </c>
      <c r="AI17" s="508" t="s">
        <v>389</v>
      </c>
      <c r="AJ17" s="508"/>
      <c r="AK17" s="508" t="s">
        <v>390</v>
      </c>
      <c r="AL17" s="508" t="s">
        <v>389</v>
      </c>
      <c r="AM17" s="508"/>
      <c r="AN17" s="508" t="s">
        <v>390</v>
      </c>
      <c r="AO17" s="508" t="s">
        <v>389</v>
      </c>
      <c r="AP17" s="508"/>
      <c r="AQ17" s="508" t="s">
        <v>390</v>
      </c>
      <c r="AR17" s="507" t="s">
        <v>389</v>
      </c>
      <c r="AS17" s="512"/>
      <c r="AT17" s="507" t="s">
        <v>390</v>
      </c>
      <c r="AU17" s="507" t="s">
        <v>389</v>
      </c>
      <c r="AV17" s="512"/>
      <c r="AW17" s="507" t="s">
        <v>390</v>
      </c>
      <c r="AX17" s="507" t="s">
        <v>389</v>
      </c>
      <c r="AY17" s="512"/>
      <c r="AZ17" s="507" t="s">
        <v>390</v>
      </c>
      <c r="BA17" s="507" t="s">
        <v>389</v>
      </c>
      <c r="BB17" s="512"/>
      <c r="BC17" s="507" t="s">
        <v>390</v>
      </c>
      <c r="BD17" s="507" t="s">
        <v>389</v>
      </c>
      <c r="BE17" s="512"/>
      <c r="BF17" s="507" t="s">
        <v>390</v>
      </c>
      <c r="BG17" s="507" t="s">
        <v>389</v>
      </c>
      <c r="BH17" s="512"/>
      <c r="BI17" s="507" t="s">
        <v>390</v>
      </c>
      <c r="BJ17" s="507" t="s">
        <v>389</v>
      </c>
      <c r="BK17" s="512"/>
      <c r="BL17" s="507" t="s">
        <v>390</v>
      </c>
      <c r="BM17" s="507" t="s">
        <v>389</v>
      </c>
      <c r="BN17" s="512"/>
      <c r="BO17" s="507" t="s">
        <v>390</v>
      </c>
      <c r="BP17" s="507" t="s">
        <v>389</v>
      </c>
      <c r="BQ17" s="512"/>
      <c r="BR17" s="507" t="s">
        <v>390</v>
      </c>
      <c r="BS17" s="507" t="s">
        <v>389</v>
      </c>
      <c r="BT17" s="512"/>
      <c r="BU17" s="507" t="s">
        <v>390</v>
      </c>
      <c r="BV17" s="507" t="s">
        <v>389</v>
      </c>
      <c r="BW17" s="512"/>
      <c r="BX17" s="507" t="s">
        <v>390</v>
      </c>
      <c r="BY17" s="507" t="s">
        <v>389</v>
      </c>
      <c r="BZ17" s="512"/>
      <c r="CA17" s="507" t="s">
        <v>390</v>
      </c>
      <c r="CB17" s="507" t="s">
        <v>389</v>
      </c>
      <c r="CC17" s="512"/>
      <c r="CD17" s="507" t="s">
        <v>390</v>
      </c>
      <c r="CE17" s="507" t="s">
        <v>389</v>
      </c>
      <c r="CF17" s="512"/>
      <c r="CG17" s="507" t="s">
        <v>390</v>
      </c>
      <c r="CH17" s="507" t="s">
        <v>389</v>
      </c>
      <c r="CI17" s="507"/>
      <c r="CJ17" s="507" t="s">
        <v>390</v>
      </c>
      <c r="CK17" s="507" t="s">
        <v>389</v>
      </c>
      <c r="CL17" s="507"/>
      <c r="CM17" s="507" t="s">
        <v>390</v>
      </c>
      <c r="CN17" s="508"/>
      <c r="CO17" s="512"/>
      <c r="CP17" s="508"/>
      <c r="CQ17" s="508"/>
      <c r="CR17" s="512"/>
      <c r="CS17" s="508"/>
    </row>
    <row r="18" spans="1:97" s="513" customFormat="1" ht="39.950000000000003" customHeight="1" x14ac:dyDescent="0.25">
      <c r="A18" s="507" t="s">
        <v>407</v>
      </c>
      <c r="B18" s="508" t="s">
        <v>389</v>
      </c>
      <c r="C18" s="508"/>
      <c r="D18" s="508" t="s">
        <v>390</v>
      </c>
      <c r="E18" s="508" t="s">
        <v>389</v>
      </c>
      <c r="F18" s="508"/>
      <c r="G18" s="508" t="s">
        <v>390</v>
      </c>
      <c r="H18" s="508" t="s">
        <v>389</v>
      </c>
      <c r="I18" s="508"/>
      <c r="J18" s="508" t="s">
        <v>390</v>
      </c>
      <c r="K18" s="508" t="s">
        <v>389</v>
      </c>
      <c r="L18" s="508"/>
      <c r="M18" s="508" t="s">
        <v>390</v>
      </c>
      <c r="N18" s="508" t="s">
        <v>389</v>
      </c>
      <c r="O18" s="508"/>
      <c r="P18" s="508" t="s">
        <v>390</v>
      </c>
      <c r="Q18" s="508" t="s">
        <v>389</v>
      </c>
      <c r="R18" s="508"/>
      <c r="S18" s="508" t="s">
        <v>390</v>
      </c>
      <c r="T18" s="508" t="s">
        <v>389</v>
      </c>
      <c r="U18" s="508"/>
      <c r="V18" s="508" t="s">
        <v>390</v>
      </c>
      <c r="W18" s="508" t="s">
        <v>389</v>
      </c>
      <c r="X18" s="508"/>
      <c r="Y18" s="508" t="s">
        <v>390</v>
      </c>
      <c r="Z18" s="508" t="s">
        <v>389</v>
      </c>
      <c r="AA18" s="508"/>
      <c r="AB18" s="508" t="s">
        <v>390</v>
      </c>
      <c r="AC18" s="508"/>
      <c r="AD18" s="508"/>
      <c r="AE18" s="508" t="s">
        <v>394</v>
      </c>
      <c r="AF18" s="508" t="s">
        <v>389</v>
      </c>
      <c r="AG18" s="508"/>
      <c r="AH18" s="508" t="s">
        <v>390</v>
      </c>
      <c r="AI18" s="508" t="s">
        <v>389</v>
      </c>
      <c r="AJ18" s="508"/>
      <c r="AK18" s="508" t="s">
        <v>390</v>
      </c>
      <c r="AL18" s="508" t="s">
        <v>389</v>
      </c>
      <c r="AM18" s="508"/>
      <c r="AN18" s="508" t="s">
        <v>390</v>
      </c>
      <c r="AO18" s="508" t="s">
        <v>389</v>
      </c>
      <c r="AP18" s="508"/>
      <c r="AQ18" s="508" t="s">
        <v>390</v>
      </c>
      <c r="AR18" s="507" t="s">
        <v>389</v>
      </c>
      <c r="AS18" s="507"/>
      <c r="AT18" s="507" t="s">
        <v>390</v>
      </c>
      <c r="AU18" s="507" t="s">
        <v>389</v>
      </c>
      <c r="AV18" s="512"/>
      <c r="AW18" s="507" t="s">
        <v>390</v>
      </c>
      <c r="AX18" s="507"/>
      <c r="AY18" s="507"/>
      <c r="AZ18" s="507" t="s">
        <v>394</v>
      </c>
      <c r="BA18" s="507"/>
      <c r="BB18" s="507"/>
      <c r="BC18" s="507" t="s">
        <v>394</v>
      </c>
      <c r="BD18" s="507"/>
      <c r="BE18" s="507"/>
      <c r="BF18" s="507" t="s">
        <v>394</v>
      </c>
      <c r="BG18" s="507"/>
      <c r="BH18" s="507"/>
      <c r="BI18" s="507" t="s">
        <v>394</v>
      </c>
      <c r="BJ18" s="507" t="s">
        <v>389</v>
      </c>
      <c r="BK18" s="507"/>
      <c r="BL18" s="507" t="s">
        <v>390</v>
      </c>
      <c r="BM18" s="507"/>
      <c r="BN18" s="507"/>
      <c r="BO18" s="507" t="s">
        <v>394</v>
      </c>
      <c r="BP18" s="507"/>
      <c r="BQ18" s="507"/>
      <c r="BR18" s="507" t="s">
        <v>394</v>
      </c>
      <c r="BS18" s="507" t="s">
        <v>389</v>
      </c>
      <c r="BT18" s="507"/>
      <c r="BU18" s="507" t="s">
        <v>12</v>
      </c>
      <c r="BV18" s="507"/>
      <c r="BW18" s="507"/>
      <c r="BX18" s="507" t="s">
        <v>394</v>
      </c>
      <c r="BY18" s="507"/>
      <c r="BZ18" s="507"/>
      <c r="CA18" s="507" t="s">
        <v>394</v>
      </c>
      <c r="CB18" s="507" t="s">
        <v>389</v>
      </c>
      <c r="CC18" s="507"/>
      <c r="CD18" s="507" t="s">
        <v>390</v>
      </c>
      <c r="CE18" s="507"/>
      <c r="CF18" s="512"/>
      <c r="CG18" s="507" t="s">
        <v>394</v>
      </c>
      <c r="CH18" s="507" t="s">
        <v>389</v>
      </c>
      <c r="CI18" s="507"/>
      <c r="CJ18" s="507" t="s">
        <v>390</v>
      </c>
      <c r="CK18" s="507" t="s">
        <v>389</v>
      </c>
      <c r="CL18" s="507"/>
      <c r="CM18" s="507" t="s">
        <v>390</v>
      </c>
      <c r="CN18" s="508"/>
      <c r="CO18" s="508"/>
      <c r="CP18" s="508"/>
      <c r="CQ18" s="508"/>
      <c r="CR18" s="508"/>
      <c r="CS18" s="508"/>
    </row>
    <row r="19" spans="1:97" s="513" customFormat="1" ht="39.950000000000003" customHeight="1" x14ac:dyDescent="0.25">
      <c r="A19" s="507" t="s">
        <v>408</v>
      </c>
      <c r="B19" s="508"/>
      <c r="C19" s="508"/>
      <c r="D19" s="508" t="s">
        <v>394</v>
      </c>
      <c r="E19" s="508"/>
      <c r="F19" s="508"/>
      <c r="G19" s="508" t="s">
        <v>394</v>
      </c>
      <c r="H19" s="508" t="s">
        <v>389</v>
      </c>
      <c r="I19" s="508"/>
      <c r="J19" s="508" t="s">
        <v>390</v>
      </c>
      <c r="K19" s="508" t="s">
        <v>389</v>
      </c>
      <c r="L19" s="508"/>
      <c r="M19" s="508" t="s">
        <v>390</v>
      </c>
      <c r="N19" s="508" t="s">
        <v>389</v>
      </c>
      <c r="O19" s="508"/>
      <c r="P19" s="508" t="s">
        <v>390</v>
      </c>
      <c r="Q19" s="508" t="s">
        <v>389</v>
      </c>
      <c r="R19" s="508"/>
      <c r="S19" s="508" t="s">
        <v>390</v>
      </c>
      <c r="T19" s="508" t="s">
        <v>389</v>
      </c>
      <c r="U19" s="508"/>
      <c r="V19" s="508" t="s">
        <v>390</v>
      </c>
      <c r="W19" s="508" t="s">
        <v>389</v>
      </c>
      <c r="X19" s="508"/>
      <c r="Y19" s="508" t="s">
        <v>390</v>
      </c>
      <c r="Z19" s="508" t="s">
        <v>389</v>
      </c>
      <c r="AA19" s="508"/>
      <c r="AB19" s="508" t="s">
        <v>390</v>
      </c>
      <c r="AC19" s="508" t="s">
        <v>389</v>
      </c>
      <c r="AD19" s="508"/>
      <c r="AE19" s="508" t="s">
        <v>390</v>
      </c>
      <c r="AF19" s="508" t="s">
        <v>389</v>
      </c>
      <c r="AG19" s="508"/>
      <c r="AH19" s="508" t="s">
        <v>390</v>
      </c>
      <c r="AI19" s="508" t="s">
        <v>389</v>
      </c>
      <c r="AJ19" s="508"/>
      <c r="AK19" s="508" t="s">
        <v>390</v>
      </c>
      <c r="AL19" s="508" t="s">
        <v>389</v>
      </c>
      <c r="AM19" s="508"/>
      <c r="AN19" s="508" t="s">
        <v>390</v>
      </c>
      <c r="AO19" s="508" t="s">
        <v>389</v>
      </c>
      <c r="AP19" s="508"/>
      <c r="AQ19" s="508" t="s">
        <v>390</v>
      </c>
      <c r="AR19" s="507"/>
      <c r="AS19" s="507"/>
      <c r="AT19" s="507" t="s">
        <v>394</v>
      </c>
      <c r="AU19" s="507"/>
      <c r="AV19" s="507"/>
      <c r="AW19" s="507" t="s">
        <v>394</v>
      </c>
      <c r="AX19" s="507"/>
      <c r="AY19" s="507"/>
      <c r="AZ19" s="507" t="s">
        <v>394</v>
      </c>
      <c r="BA19" s="507"/>
      <c r="BB19" s="507"/>
      <c r="BC19" s="507" t="s">
        <v>394</v>
      </c>
      <c r="BD19" s="507"/>
      <c r="BE19" s="507"/>
      <c r="BF19" s="507" t="s">
        <v>394</v>
      </c>
      <c r="BG19" s="507"/>
      <c r="BH19" s="507"/>
      <c r="BI19" s="507" t="s">
        <v>394</v>
      </c>
      <c r="BJ19" s="507"/>
      <c r="BK19" s="507"/>
      <c r="BL19" s="507" t="s">
        <v>394</v>
      </c>
      <c r="BM19" s="507"/>
      <c r="BN19" s="507"/>
      <c r="BO19" s="507" t="s">
        <v>394</v>
      </c>
      <c r="BP19" s="507"/>
      <c r="BQ19" s="507"/>
      <c r="BR19" s="507" t="s">
        <v>394</v>
      </c>
      <c r="BS19" s="507"/>
      <c r="BT19" s="507"/>
      <c r="BU19" s="507" t="s">
        <v>394</v>
      </c>
      <c r="BV19" s="507"/>
      <c r="BW19" s="507"/>
      <c r="BX19" s="507" t="s">
        <v>394</v>
      </c>
      <c r="BY19" s="507"/>
      <c r="BZ19" s="507"/>
      <c r="CA19" s="507" t="s">
        <v>394</v>
      </c>
      <c r="CB19" s="507"/>
      <c r="CC19" s="507"/>
      <c r="CD19" s="507" t="s">
        <v>394</v>
      </c>
      <c r="CE19" s="507"/>
      <c r="CF19" s="507"/>
      <c r="CG19" s="507" t="s">
        <v>394</v>
      </c>
      <c r="CH19" s="508"/>
      <c r="CI19" s="508"/>
      <c r="CJ19" s="508" t="s">
        <v>394</v>
      </c>
      <c r="CK19" s="508"/>
      <c r="CL19" s="508"/>
      <c r="CM19" s="508" t="s">
        <v>394</v>
      </c>
      <c r="CN19" s="508"/>
      <c r="CO19" s="508"/>
      <c r="CP19" s="508"/>
      <c r="CQ19" s="508"/>
      <c r="CR19" s="508"/>
      <c r="CS19" s="508"/>
    </row>
    <row r="20" spans="1:97" s="513" customFormat="1" ht="39.950000000000003" customHeight="1" x14ac:dyDescent="0.25">
      <c r="A20" s="507" t="s">
        <v>409</v>
      </c>
      <c r="B20" s="508" t="s">
        <v>389</v>
      </c>
      <c r="C20" s="508"/>
      <c r="D20" s="508" t="s">
        <v>390</v>
      </c>
      <c r="E20" s="508" t="s">
        <v>389</v>
      </c>
      <c r="F20" s="508"/>
      <c r="G20" s="508" t="s">
        <v>390</v>
      </c>
      <c r="H20" s="508" t="s">
        <v>389</v>
      </c>
      <c r="I20" s="508"/>
      <c r="J20" s="508" t="s">
        <v>390</v>
      </c>
      <c r="K20" s="508" t="s">
        <v>389</v>
      </c>
      <c r="L20" s="508"/>
      <c r="M20" s="508" t="s">
        <v>390</v>
      </c>
      <c r="N20" s="508" t="s">
        <v>389</v>
      </c>
      <c r="O20" s="508"/>
      <c r="P20" s="508" t="s">
        <v>390</v>
      </c>
      <c r="Q20" s="508" t="s">
        <v>389</v>
      </c>
      <c r="R20" s="508"/>
      <c r="S20" s="508" t="s">
        <v>390</v>
      </c>
      <c r="T20" s="508" t="s">
        <v>389</v>
      </c>
      <c r="U20" s="508"/>
      <c r="V20" s="508" t="s">
        <v>390</v>
      </c>
      <c r="W20" s="508" t="s">
        <v>389</v>
      </c>
      <c r="X20" s="508"/>
      <c r="Y20" s="508" t="s">
        <v>390</v>
      </c>
      <c r="Z20" s="508" t="s">
        <v>389</v>
      </c>
      <c r="AA20" s="508"/>
      <c r="AB20" s="508" t="s">
        <v>390</v>
      </c>
      <c r="AC20" s="508" t="s">
        <v>389</v>
      </c>
      <c r="AD20" s="508"/>
      <c r="AE20" s="508" t="s">
        <v>390</v>
      </c>
      <c r="AF20" s="508" t="s">
        <v>389</v>
      </c>
      <c r="AG20" s="508"/>
      <c r="AH20" s="508" t="s">
        <v>390</v>
      </c>
      <c r="AI20" s="508" t="s">
        <v>389</v>
      </c>
      <c r="AJ20" s="508"/>
      <c r="AK20" s="508" t="s">
        <v>390</v>
      </c>
      <c r="AL20" s="508" t="s">
        <v>389</v>
      </c>
      <c r="AM20" s="508"/>
      <c r="AN20" s="508" t="s">
        <v>390</v>
      </c>
      <c r="AO20" s="508" t="s">
        <v>389</v>
      </c>
      <c r="AP20" s="508"/>
      <c r="AQ20" s="508" t="s">
        <v>390</v>
      </c>
      <c r="AR20" s="507" t="s">
        <v>401</v>
      </c>
      <c r="AS20" s="507"/>
      <c r="AT20" s="507" t="s">
        <v>390</v>
      </c>
      <c r="AU20" s="507" t="s">
        <v>401</v>
      </c>
      <c r="AV20" s="507"/>
      <c r="AW20" s="507" t="s">
        <v>390</v>
      </c>
      <c r="AX20" s="507" t="s">
        <v>401</v>
      </c>
      <c r="AY20" s="507"/>
      <c r="AZ20" s="507" t="s">
        <v>390</v>
      </c>
      <c r="BA20" s="507" t="s">
        <v>401</v>
      </c>
      <c r="BB20" s="507"/>
      <c r="BC20" s="507" t="s">
        <v>390</v>
      </c>
      <c r="BD20" s="507" t="s">
        <v>401</v>
      </c>
      <c r="BE20" s="507"/>
      <c r="BF20" s="507" t="s">
        <v>390</v>
      </c>
      <c r="BG20" s="507" t="s">
        <v>401</v>
      </c>
      <c r="BH20" s="507"/>
      <c r="BI20" s="507" t="s">
        <v>390</v>
      </c>
      <c r="BJ20" s="507" t="s">
        <v>401</v>
      </c>
      <c r="BK20" s="507"/>
      <c r="BL20" s="507" t="s">
        <v>390</v>
      </c>
      <c r="BM20" s="507" t="s">
        <v>401</v>
      </c>
      <c r="BN20" s="507"/>
      <c r="BO20" s="507" t="s">
        <v>390</v>
      </c>
      <c r="BP20" s="507" t="s">
        <v>401</v>
      </c>
      <c r="BQ20" s="507"/>
      <c r="BR20" s="507" t="s">
        <v>390</v>
      </c>
      <c r="BS20" s="507" t="s">
        <v>401</v>
      </c>
      <c r="BT20" s="507"/>
      <c r="BU20" s="507" t="s">
        <v>390</v>
      </c>
      <c r="BV20" s="507" t="s">
        <v>389</v>
      </c>
      <c r="BW20" s="507"/>
      <c r="BX20" s="507" t="s">
        <v>390</v>
      </c>
      <c r="BY20" s="507" t="s">
        <v>401</v>
      </c>
      <c r="BZ20" s="507"/>
      <c r="CA20" s="507" t="s">
        <v>390</v>
      </c>
      <c r="CB20" s="507" t="s">
        <v>401</v>
      </c>
      <c r="CC20" s="507"/>
      <c r="CD20" s="507" t="s">
        <v>390</v>
      </c>
      <c r="CE20" s="507" t="s">
        <v>401</v>
      </c>
      <c r="CF20" s="507"/>
      <c r="CG20" s="507" t="s">
        <v>390</v>
      </c>
      <c r="CH20" s="508" t="s">
        <v>389</v>
      </c>
      <c r="CI20" s="508"/>
      <c r="CJ20" s="510" t="s">
        <v>398</v>
      </c>
      <c r="CK20" s="510" t="s">
        <v>389</v>
      </c>
      <c r="CL20" s="510"/>
      <c r="CM20" s="510" t="s">
        <v>398</v>
      </c>
      <c r="CN20" s="508"/>
      <c r="CO20" s="508"/>
      <c r="CP20" s="508"/>
      <c r="CQ20" s="508"/>
      <c r="CR20" s="508"/>
      <c r="CS20" s="508"/>
    </row>
    <row r="21" spans="1:97" s="513" customFormat="1" ht="39.950000000000003" customHeight="1" x14ac:dyDescent="0.25">
      <c r="A21" s="514" t="s">
        <v>410</v>
      </c>
      <c r="B21" s="508" t="s">
        <v>389</v>
      </c>
      <c r="C21" s="508"/>
      <c r="D21" s="508" t="s">
        <v>390</v>
      </c>
      <c r="E21" s="508" t="s">
        <v>389</v>
      </c>
      <c r="F21" s="508"/>
      <c r="G21" s="508" t="s">
        <v>390</v>
      </c>
      <c r="H21" s="508" t="s">
        <v>389</v>
      </c>
      <c r="I21" s="508"/>
      <c r="J21" s="508" t="s">
        <v>390</v>
      </c>
      <c r="K21" s="508" t="s">
        <v>389</v>
      </c>
      <c r="L21" s="508"/>
      <c r="M21" s="508" t="s">
        <v>390</v>
      </c>
      <c r="N21" s="508" t="s">
        <v>389</v>
      </c>
      <c r="O21" s="508"/>
      <c r="P21" s="508" t="s">
        <v>390</v>
      </c>
      <c r="Q21" s="508" t="s">
        <v>389</v>
      </c>
      <c r="R21" s="508"/>
      <c r="S21" s="508" t="s">
        <v>390</v>
      </c>
      <c r="T21" s="508" t="s">
        <v>389</v>
      </c>
      <c r="U21" s="508"/>
      <c r="V21" s="508" t="s">
        <v>390</v>
      </c>
      <c r="W21" s="508" t="s">
        <v>389</v>
      </c>
      <c r="X21" s="508"/>
      <c r="Y21" s="508" t="s">
        <v>390</v>
      </c>
      <c r="Z21" s="508" t="s">
        <v>389</v>
      </c>
      <c r="AA21" s="508"/>
      <c r="AB21" s="508" t="s">
        <v>390</v>
      </c>
      <c r="AC21" s="508" t="s">
        <v>389</v>
      </c>
      <c r="AD21" s="508"/>
      <c r="AE21" s="508" t="s">
        <v>390</v>
      </c>
      <c r="AF21" s="508" t="s">
        <v>389</v>
      </c>
      <c r="AG21" s="508"/>
      <c r="AH21" s="508" t="s">
        <v>390</v>
      </c>
      <c r="AI21" s="508" t="s">
        <v>389</v>
      </c>
      <c r="AJ21" s="508"/>
      <c r="AK21" s="508" t="s">
        <v>390</v>
      </c>
      <c r="AL21" s="508" t="s">
        <v>389</v>
      </c>
      <c r="AM21" s="508"/>
      <c r="AN21" s="508" t="s">
        <v>390</v>
      </c>
      <c r="AO21" s="508" t="s">
        <v>389</v>
      </c>
      <c r="AP21" s="508"/>
      <c r="AQ21" s="508" t="s">
        <v>390</v>
      </c>
      <c r="AR21" s="507" t="s">
        <v>401</v>
      </c>
      <c r="AS21" s="507"/>
      <c r="AT21" s="507" t="s">
        <v>390</v>
      </c>
      <c r="AU21" s="507" t="s">
        <v>401</v>
      </c>
      <c r="AV21" s="507"/>
      <c r="AW21" s="507" t="s">
        <v>390</v>
      </c>
      <c r="AX21" s="507" t="s">
        <v>401</v>
      </c>
      <c r="AY21" s="507"/>
      <c r="AZ21" s="507" t="s">
        <v>390</v>
      </c>
      <c r="BA21" s="507" t="s">
        <v>401</v>
      </c>
      <c r="BB21" s="507"/>
      <c r="BC21" s="507" t="s">
        <v>390</v>
      </c>
      <c r="BD21" s="507" t="s">
        <v>401</v>
      </c>
      <c r="BE21" s="507"/>
      <c r="BF21" s="507" t="s">
        <v>390</v>
      </c>
      <c r="BG21" s="507" t="s">
        <v>401</v>
      </c>
      <c r="BH21" s="507"/>
      <c r="BI21" s="507" t="s">
        <v>390</v>
      </c>
      <c r="BJ21" s="507" t="s">
        <v>401</v>
      </c>
      <c r="BK21" s="507"/>
      <c r="BL21" s="507" t="s">
        <v>390</v>
      </c>
      <c r="BM21" s="507" t="s">
        <v>401</v>
      </c>
      <c r="BN21" s="507"/>
      <c r="BO21" s="507" t="s">
        <v>390</v>
      </c>
      <c r="BP21" s="507" t="s">
        <v>389</v>
      </c>
      <c r="BQ21" s="512"/>
      <c r="BR21" s="507" t="s">
        <v>390</v>
      </c>
      <c r="BS21" s="507" t="s">
        <v>389</v>
      </c>
      <c r="BT21" s="512"/>
      <c r="BU21" s="507" t="s">
        <v>390</v>
      </c>
      <c r="BV21" s="507" t="s">
        <v>389</v>
      </c>
      <c r="BW21" s="507"/>
      <c r="BX21" s="507" t="s">
        <v>390</v>
      </c>
      <c r="BY21" s="507" t="s">
        <v>401</v>
      </c>
      <c r="BZ21" s="507"/>
      <c r="CA21" s="507" t="s">
        <v>390</v>
      </c>
      <c r="CB21" s="507" t="s">
        <v>401</v>
      </c>
      <c r="CC21" s="507"/>
      <c r="CD21" s="507" t="s">
        <v>390</v>
      </c>
      <c r="CE21" s="507" t="s">
        <v>401</v>
      </c>
      <c r="CF21" s="507"/>
      <c r="CG21" s="507" t="s">
        <v>390</v>
      </c>
      <c r="CH21" s="507" t="s">
        <v>389</v>
      </c>
      <c r="CI21" s="507"/>
      <c r="CJ21" s="507" t="s">
        <v>390</v>
      </c>
      <c r="CK21" s="507" t="s">
        <v>389</v>
      </c>
      <c r="CL21" s="507"/>
      <c r="CM21" s="507" t="s">
        <v>390</v>
      </c>
      <c r="CN21" s="508"/>
      <c r="CO21" s="508"/>
      <c r="CP21" s="508"/>
      <c r="CQ21" s="508"/>
      <c r="CR21" s="508"/>
      <c r="CS21" s="508"/>
    </row>
    <row r="22" spans="1:97" s="513" customFormat="1" ht="39.950000000000003" customHeight="1" x14ac:dyDescent="0.25">
      <c r="A22" s="507" t="s">
        <v>411</v>
      </c>
      <c r="B22" s="508" t="s">
        <v>389</v>
      </c>
      <c r="C22" s="508"/>
      <c r="D22" s="508" t="s">
        <v>390</v>
      </c>
      <c r="E22" s="508" t="s">
        <v>389</v>
      </c>
      <c r="F22" s="508"/>
      <c r="G22" s="508" t="s">
        <v>390</v>
      </c>
      <c r="H22" s="508" t="s">
        <v>389</v>
      </c>
      <c r="I22" s="508"/>
      <c r="J22" s="508" t="s">
        <v>390</v>
      </c>
      <c r="K22" s="508" t="s">
        <v>389</v>
      </c>
      <c r="L22" s="508"/>
      <c r="M22" s="508" t="s">
        <v>390</v>
      </c>
      <c r="N22" s="508" t="s">
        <v>389</v>
      </c>
      <c r="O22" s="508"/>
      <c r="P22" s="508" t="s">
        <v>390</v>
      </c>
      <c r="Q22" s="508" t="s">
        <v>389</v>
      </c>
      <c r="R22" s="508"/>
      <c r="S22" s="508" t="s">
        <v>390</v>
      </c>
      <c r="T22" s="508" t="s">
        <v>389</v>
      </c>
      <c r="U22" s="508"/>
      <c r="V22" s="508" t="s">
        <v>390</v>
      </c>
      <c r="W22" s="508" t="s">
        <v>389</v>
      </c>
      <c r="X22" s="508"/>
      <c r="Y22" s="508" t="s">
        <v>390</v>
      </c>
      <c r="Z22" s="508" t="s">
        <v>389</v>
      </c>
      <c r="AA22" s="508"/>
      <c r="AB22" s="508" t="s">
        <v>390</v>
      </c>
      <c r="AC22" s="508" t="s">
        <v>389</v>
      </c>
      <c r="AD22" s="508"/>
      <c r="AE22" s="508" t="s">
        <v>390</v>
      </c>
      <c r="AF22" s="508" t="s">
        <v>389</v>
      </c>
      <c r="AG22" s="508"/>
      <c r="AH22" s="508" t="s">
        <v>390</v>
      </c>
      <c r="AI22" s="508" t="s">
        <v>389</v>
      </c>
      <c r="AJ22" s="508"/>
      <c r="AK22" s="520" t="s">
        <v>390</v>
      </c>
      <c r="AL22" s="508" t="s">
        <v>389</v>
      </c>
      <c r="AM22" s="508"/>
      <c r="AN22" s="508" t="s">
        <v>390</v>
      </c>
      <c r="AO22" s="508" t="s">
        <v>389</v>
      </c>
      <c r="AP22" s="508"/>
      <c r="AQ22" s="508" t="s">
        <v>390</v>
      </c>
      <c r="AR22" s="507" t="s">
        <v>401</v>
      </c>
      <c r="AS22" s="507"/>
      <c r="AT22" s="507" t="s">
        <v>390</v>
      </c>
      <c r="AU22" s="507" t="s">
        <v>401</v>
      </c>
      <c r="AV22" s="507"/>
      <c r="AW22" s="507" t="s">
        <v>390</v>
      </c>
      <c r="AX22" s="507" t="s">
        <v>401</v>
      </c>
      <c r="AY22" s="507"/>
      <c r="AZ22" s="507" t="s">
        <v>390</v>
      </c>
      <c r="BA22" s="507" t="s">
        <v>401</v>
      </c>
      <c r="BB22" s="507"/>
      <c r="BC22" s="507" t="s">
        <v>390</v>
      </c>
      <c r="BD22" s="507" t="s">
        <v>401</v>
      </c>
      <c r="BE22" s="507"/>
      <c r="BF22" s="507" t="s">
        <v>390</v>
      </c>
      <c r="BG22" s="507" t="s">
        <v>401</v>
      </c>
      <c r="BH22" s="507"/>
      <c r="BI22" s="507" t="s">
        <v>390</v>
      </c>
      <c r="BJ22" s="507" t="s">
        <v>401</v>
      </c>
      <c r="BK22" s="507"/>
      <c r="BL22" s="507" t="s">
        <v>390</v>
      </c>
      <c r="BM22" s="507" t="s">
        <v>401</v>
      </c>
      <c r="BN22" s="507"/>
      <c r="BO22" s="507" t="s">
        <v>390</v>
      </c>
      <c r="BP22" s="507" t="s">
        <v>389</v>
      </c>
      <c r="BQ22" s="512"/>
      <c r="BR22" s="507" t="s">
        <v>390</v>
      </c>
      <c r="BS22" s="507" t="s">
        <v>389</v>
      </c>
      <c r="BT22" s="512"/>
      <c r="BU22" s="507" t="s">
        <v>390</v>
      </c>
      <c r="BV22" s="507" t="s">
        <v>389</v>
      </c>
      <c r="BW22" s="507"/>
      <c r="BX22" s="507" t="s">
        <v>390</v>
      </c>
      <c r="BY22" s="507" t="s">
        <v>401</v>
      </c>
      <c r="BZ22" s="507"/>
      <c r="CA22" s="507" t="s">
        <v>390</v>
      </c>
      <c r="CB22" s="507" t="s">
        <v>401</v>
      </c>
      <c r="CC22" s="507"/>
      <c r="CD22" s="507" t="s">
        <v>390</v>
      </c>
      <c r="CE22" s="507" t="s">
        <v>401</v>
      </c>
      <c r="CF22" s="507"/>
      <c r="CG22" s="507" t="s">
        <v>390</v>
      </c>
      <c r="CH22" s="507" t="s">
        <v>389</v>
      </c>
      <c r="CI22" s="507"/>
      <c r="CJ22" s="507" t="s">
        <v>390</v>
      </c>
      <c r="CK22" s="507" t="s">
        <v>389</v>
      </c>
      <c r="CL22" s="507"/>
      <c r="CM22" s="507" t="s">
        <v>390</v>
      </c>
      <c r="CN22" s="508"/>
      <c r="CO22" s="508"/>
      <c r="CP22" s="508"/>
      <c r="CQ22" s="508"/>
      <c r="CR22" s="508"/>
      <c r="CS22" s="508"/>
    </row>
    <row r="23" spans="1:97" s="513" customFormat="1" ht="39.950000000000003" customHeight="1" x14ac:dyDescent="0.25">
      <c r="A23" s="514" t="s">
        <v>412</v>
      </c>
      <c r="B23" s="508" t="s">
        <v>389</v>
      </c>
      <c r="C23" s="508"/>
      <c r="D23" s="508" t="s">
        <v>390</v>
      </c>
      <c r="E23" s="508" t="s">
        <v>389</v>
      </c>
      <c r="F23" s="508"/>
      <c r="G23" s="508" t="s">
        <v>390</v>
      </c>
      <c r="H23" s="508" t="s">
        <v>389</v>
      </c>
      <c r="I23" s="508"/>
      <c r="J23" s="508" t="s">
        <v>390</v>
      </c>
      <c r="K23" s="508" t="s">
        <v>389</v>
      </c>
      <c r="L23" s="508"/>
      <c r="M23" s="508" t="s">
        <v>390</v>
      </c>
      <c r="N23" s="508" t="s">
        <v>389</v>
      </c>
      <c r="O23" s="508"/>
      <c r="P23" s="508" t="s">
        <v>390</v>
      </c>
      <c r="Q23" s="508" t="s">
        <v>389</v>
      </c>
      <c r="R23" s="508"/>
      <c r="S23" s="508" t="s">
        <v>390</v>
      </c>
      <c r="T23" s="508" t="s">
        <v>389</v>
      </c>
      <c r="U23" s="508"/>
      <c r="V23" s="508" t="s">
        <v>390</v>
      </c>
      <c r="W23" s="508" t="s">
        <v>389</v>
      </c>
      <c r="X23" s="508"/>
      <c r="Y23" s="508" t="s">
        <v>390</v>
      </c>
      <c r="Z23" s="508" t="s">
        <v>389</v>
      </c>
      <c r="AA23" s="508"/>
      <c r="AB23" s="508" t="s">
        <v>390</v>
      </c>
      <c r="AC23" s="508" t="s">
        <v>389</v>
      </c>
      <c r="AD23" s="508"/>
      <c r="AE23" s="508" t="s">
        <v>390</v>
      </c>
      <c r="AF23" s="508" t="s">
        <v>389</v>
      </c>
      <c r="AG23" s="508"/>
      <c r="AH23" s="508" t="s">
        <v>390</v>
      </c>
      <c r="AI23" s="508" t="s">
        <v>389</v>
      </c>
      <c r="AJ23" s="508"/>
      <c r="AK23" s="508" t="s">
        <v>390</v>
      </c>
      <c r="AL23" s="508" t="s">
        <v>389</v>
      </c>
      <c r="AM23" s="508"/>
      <c r="AN23" s="508" t="s">
        <v>390</v>
      </c>
      <c r="AO23" s="508" t="s">
        <v>389</v>
      </c>
      <c r="AP23" s="508"/>
      <c r="AQ23" s="508" t="s">
        <v>390</v>
      </c>
      <c r="AR23" s="507" t="s">
        <v>401</v>
      </c>
      <c r="AS23" s="507"/>
      <c r="AT23" s="507" t="s">
        <v>390</v>
      </c>
      <c r="AU23" s="507" t="s">
        <v>401</v>
      </c>
      <c r="AV23" s="507"/>
      <c r="AW23" s="507" t="s">
        <v>390</v>
      </c>
      <c r="AX23" s="507" t="s">
        <v>401</v>
      </c>
      <c r="AY23" s="507"/>
      <c r="AZ23" s="507" t="s">
        <v>390</v>
      </c>
      <c r="BA23" s="507" t="s">
        <v>401</v>
      </c>
      <c r="BB23" s="507"/>
      <c r="BC23" s="507" t="s">
        <v>390</v>
      </c>
      <c r="BD23" s="507" t="s">
        <v>401</v>
      </c>
      <c r="BE23" s="507"/>
      <c r="BF23" s="507" t="s">
        <v>390</v>
      </c>
      <c r="BG23" s="507" t="s">
        <v>401</v>
      </c>
      <c r="BH23" s="507"/>
      <c r="BI23" s="507" t="s">
        <v>390</v>
      </c>
      <c r="BJ23" s="507" t="s">
        <v>401</v>
      </c>
      <c r="BK23" s="507"/>
      <c r="BL23" s="507" t="s">
        <v>390</v>
      </c>
      <c r="BM23" s="507" t="s">
        <v>401</v>
      </c>
      <c r="BN23" s="507"/>
      <c r="BO23" s="507" t="s">
        <v>390</v>
      </c>
      <c r="BP23" s="507" t="s">
        <v>401</v>
      </c>
      <c r="BQ23" s="507"/>
      <c r="BR23" s="507" t="s">
        <v>390</v>
      </c>
      <c r="BS23" s="507" t="s">
        <v>401</v>
      </c>
      <c r="BT23" s="507"/>
      <c r="BU23" s="507" t="s">
        <v>390</v>
      </c>
      <c r="BV23" s="507" t="s">
        <v>389</v>
      </c>
      <c r="BW23" s="507"/>
      <c r="BX23" s="507" t="s">
        <v>390</v>
      </c>
      <c r="BY23" s="507" t="s">
        <v>401</v>
      </c>
      <c r="BZ23" s="507"/>
      <c r="CA23" s="507" t="s">
        <v>390</v>
      </c>
      <c r="CB23" s="507" t="s">
        <v>401</v>
      </c>
      <c r="CC23" s="507"/>
      <c r="CD23" s="507" t="s">
        <v>390</v>
      </c>
      <c r="CE23" s="507" t="s">
        <v>401</v>
      </c>
      <c r="CF23" s="507"/>
      <c r="CG23" s="507" t="s">
        <v>390</v>
      </c>
      <c r="CH23" s="507" t="s">
        <v>389</v>
      </c>
      <c r="CI23" s="507"/>
      <c r="CJ23" s="507" t="s">
        <v>390</v>
      </c>
      <c r="CK23" s="507" t="s">
        <v>389</v>
      </c>
      <c r="CL23" s="507"/>
      <c r="CM23" s="507" t="s">
        <v>390</v>
      </c>
      <c r="CN23" s="508"/>
      <c r="CO23" s="508"/>
      <c r="CP23" s="508"/>
      <c r="CQ23" s="508"/>
      <c r="CR23" s="508"/>
      <c r="CS23" s="508"/>
    </row>
    <row r="24" spans="1:97" s="513" customFormat="1" ht="20.100000000000001" customHeight="1" x14ac:dyDescent="0.25">
      <c r="A24" s="521" t="s">
        <v>413</v>
      </c>
      <c r="B24" s="615" t="s">
        <v>414</v>
      </c>
      <c r="C24" s="615"/>
      <c r="D24" s="615"/>
      <c r="E24" s="615" t="s">
        <v>414</v>
      </c>
      <c r="F24" s="615"/>
      <c r="G24" s="615"/>
      <c r="H24" s="615" t="s">
        <v>414</v>
      </c>
      <c r="I24" s="615"/>
      <c r="J24" s="615"/>
      <c r="K24" s="615" t="s">
        <v>414</v>
      </c>
      <c r="L24" s="615"/>
      <c r="M24" s="615"/>
      <c r="N24" s="616" t="s">
        <v>415</v>
      </c>
      <c r="O24" s="616"/>
      <c r="P24" s="616"/>
      <c r="Q24" s="615" t="s">
        <v>414</v>
      </c>
      <c r="R24" s="615"/>
      <c r="S24" s="615"/>
      <c r="T24" s="617" t="s">
        <v>414</v>
      </c>
      <c r="U24" s="618"/>
      <c r="V24" s="618"/>
      <c r="W24" s="618"/>
      <c r="X24" s="618"/>
      <c r="Y24" s="619"/>
      <c r="Z24" s="615" t="s">
        <v>416</v>
      </c>
      <c r="AA24" s="615"/>
      <c r="AB24" s="615"/>
      <c r="AC24" s="620" t="s">
        <v>415</v>
      </c>
      <c r="AD24" s="621"/>
      <c r="AE24" s="621"/>
      <c r="AF24" s="621"/>
      <c r="AG24" s="621"/>
      <c r="AH24" s="622"/>
      <c r="AI24" s="617" t="s">
        <v>414</v>
      </c>
      <c r="AJ24" s="618"/>
      <c r="AK24" s="618"/>
      <c r="AL24" s="618"/>
      <c r="AM24" s="618"/>
      <c r="AN24" s="619"/>
      <c r="AO24" s="617" t="s">
        <v>414</v>
      </c>
      <c r="AP24" s="618"/>
      <c r="AQ24" s="619"/>
      <c r="AR24" s="617" t="s">
        <v>414</v>
      </c>
      <c r="AS24" s="618"/>
      <c r="AT24" s="619"/>
      <c r="AU24" s="617" t="s">
        <v>414</v>
      </c>
      <c r="AV24" s="618"/>
      <c r="AW24" s="619"/>
      <c r="AX24" s="617" t="s">
        <v>414</v>
      </c>
      <c r="AY24" s="618"/>
      <c r="AZ24" s="618"/>
      <c r="BA24" s="618"/>
      <c r="BB24" s="618"/>
      <c r="BC24" s="619"/>
      <c r="BD24" s="617" t="s">
        <v>414</v>
      </c>
      <c r="BE24" s="618"/>
      <c r="BF24" s="619"/>
      <c r="BG24" s="617" t="s">
        <v>414</v>
      </c>
      <c r="BH24" s="618"/>
      <c r="BI24" s="619"/>
      <c r="BJ24" s="617"/>
      <c r="BK24" s="618"/>
      <c r="BL24" s="619"/>
      <c r="BM24" s="617" t="s">
        <v>414</v>
      </c>
      <c r="BN24" s="618"/>
      <c r="BO24" s="619"/>
      <c r="BP24" s="617" t="s">
        <v>414</v>
      </c>
      <c r="BQ24" s="618"/>
      <c r="BR24" s="618"/>
      <c r="BS24" s="618"/>
      <c r="BT24" s="618"/>
      <c r="BU24" s="619"/>
      <c r="BV24" s="617" t="s">
        <v>414</v>
      </c>
      <c r="BW24" s="618"/>
      <c r="BX24" s="619"/>
      <c r="BY24" s="617" t="s">
        <v>414</v>
      </c>
      <c r="BZ24" s="618"/>
      <c r="CA24" s="618"/>
      <c r="CB24" s="618"/>
      <c r="CC24" s="618"/>
      <c r="CD24" s="619"/>
      <c r="CE24" s="617" t="s">
        <v>414</v>
      </c>
      <c r="CF24" s="618"/>
      <c r="CG24" s="619"/>
      <c r="CH24" s="617" t="s">
        <v>414</v>
      </c>
      <c r="CI24" s="618"/>
      <c r="CJ24" s="618"/>
      <c r="CK24" s="618"/>
      <c r="CL24" s="618"/>
      <c r="CM24" s="619"/>
      <c r="CN24" s="623"/>
      <c r="CO24" s="624"/>
      <c r="CP24" s="624"/>
      <c r="CQ24" s="624"/>
      <c r="CR24" s="624"/>
      <c r="CS24" s="624"/>
    </row>
    <row r="25" spans="1:97" s="525" customFormat="1" ht="17.25" hidden="1" customHeight="1" x14ac:dyDescent="0.25">
      <c r="A25" s="625" t="s">
        <v>417</v>
      </c>
      <c r="B25" s="625"/>
      <c r="C25" s="625"/>
      <c r="D25" s="522"/>
      <c r="E25" s="523"/>
      <c r="F25" s="523"/>
      <c r="G25" s="524"/>
      <c r="H25" s="523"/>
      <c r="I25" s="523"/>
      <c r="J25" s="524"/>
      <c r="V25" s="524"/>
    </row>
    <row r="26" spans="1:97" s="525" customFormat="1" ht="15.75" hidden="1" customHeight="1" x14ac:dyDescent="0.25">
      <c r="A26" s="625" t="s">
        <v>418</v>
      </c>
      <c r="B26" s="625"/>
      <c r="C26" s="625"/>
      <c r="D26" s="522"/>
      <c r="E26" s="523"/>
      <c r="F26" s="523"/>
      <c r="G26" s="524"/>
      <c r="H26" s="523"/>
      <c r="I26" s="523"/>
      <c r="J26" s="524"/>
      <c r="V26" s="524"/>
    </row>
    <row r="27" spans="1:97" s="525" customFormat="1" ht="18" hidden="1" customHeight="1" x14ac:dyDescent="0.25">
      <c r="A27" s="526"/>
      <c r="B27" s="527"/>
      <c r="C27" s="528"/>
      <c r="D27" s="529"/>
      <c r="E27" s="523"/>
      <c r="F27" s="523"/>
      <c r="G27" s="524"/>
      <c r="H27" s="523"/>
      <c r="I27" s="523"/>
      <c r="J27" s="524"/>
      <c r="V27" s="524"/>
    </row>
    <row r="28" spans="1:97" s="525" customFormat="1" ht="21" customHeight="1" x14ac:dyDescent="0.25">
      <c r="A28" s="526" t="s">
        <v>419</v>
      </c>
      <c r="B28" s="527"/>
      <c r="C28" s="528"/>
      <c r="D28" s="529"/>
      <c r="E28" s="523"/>
      <c r="F28" s="523"/>
      <c r="G28" s="524"/>
      <c r="H28" s="523"/>
      <c r="I28" s="523"/>
      <c r="J28" s="524"/>
      <c r="V28" s="524"/>
    </row>
    <row r="29" spans="1:97" s="525" customFormat="1" x14ac:dyDescent="0.25">
      <c r="A29" s="625" t="s">
        <v>420</v>
      </c>
      <c r="B29" s="625"/>
      <c r="C29" s="625"/>
      <c r="D29" s="529"/>
      <c r="E29" s="523"/>
      <c r="F29" s="523"/>
      <c r="G29" s="524"/>
      <c r="H29" s="523"/>
      <c r="I29" s="523"/>
      <c r="J29" s="524"/>
      <c r="V29" s="524"/>
    </row>
    <row r="30" spans="1:97" s="525" customFormat="1" x14ac:dyDescent="0.25">
      <c r="A30" s="526" t="s">
        <v>421</v>
      </c>
      <c r="B30" s="529"/>
      <c r="C30" s="529"/>
      <c r="D30" s="529"/>
      <c r="E30" s="523"/>
      <c r="F30" s="523"/>
      <c r="G30" s="524"/>
      <c r="H30" s="523"/>
      <c r="I30" s="523"/>
      <c r="J30" s="524"/>
      <c r="V30" s="524"/>
    </row>
    <row r="31" spans="1:97" s="525" customFormat="1" x14ac:dyDescent="0.25">
      <c r="A31" s="524"/>
      <c r="B31" s="529"/>
      <c r="C31" s="529"/>
      <c r="D31" s="529"/>
      <c r="E31" s="523"/>
      <c r="F31" s="523"/>
      <c r="G31" s="524"/>
      <c r="H31" s="523"/>
      <c r="I31" s="523"/>
      <c r="J31" s="524"/>
      <c r="V31" s="524"/>
    </row>
    <row r="32" spans="1:97" s="525" customFormat="1" x14ac:dyDescent="0.25">
      <c r="A32" s="524"/>
      <c r="B32" s="529"/>
      <c r="C32" s="529"/>
      <c r="D32" s="529"/>
      <c r="E32" s="523"/>
      <c r="F32" s="523"/>
      <c r="G32" s="524"/>
      <c r="H32" s="523"/>
      <c r="I32" s="523"/>
      <c r="J32" s="524"/>
      <c r="V32" s="524"/>
    </row>
    <row r="33" spans="1:22" s="525" customFormat="1" x14ac:dyDescent="0.25">
      <c r="A33" s="524"/>
      <c r="B33" s="529"/>
      <c r="C33" s="529"/>
      <c r="D33" s="529"/>
      <c r="E33" s="523"/>
      <c r="F33" s="523"/>
      <c r="G33" s="524"/>
      <c r="H33" s="523"/>
      <c r="I33" s="523"/>
      <c r="J33" s="524"/>
      <c r="V33" s="524"/>
    </row>
    <row r="34" spans="1:22" s="525" customFormat="1" x14ac:dyDescent="0.25">
      <c r="A34" s="524"/>
      <c r="B34" s="529"/>
      <c r="C34" s="529"/>
      <c r="D34" s="529"/>
      <c r="E34" s="523"/>
      <c r="F34" s="523"/>
      <c r="G34" s="524"/>
      <c r="H34" s="523"/>
      <c r="I34" s="523"/>
      <c r="J34" s="524"/>
      <c r="V34" s="524"/>
    </row>
    <row r="35" spans="1:22" s="525" customFormat="1" x14ac:dyDescent="0.25">
      <c r="A35" s="524"/>
      <c r="B35" s="529"/>
      <c r="C35" s="529"/>
      <c r="D35" s="529"/>
      <c r="E35" s="523"/>
      <c r="F35" s="523"/>
      <c r="G35" s="524"/>
      <c r="H35" s="523"/>
      <c r="I35" s="523"/>
      <c r="J35" s="524"/>
      <c r="V35" s="524"/>
    </row>
    <row r="36" spans="1:22" s="525" customFormat="1" x14ac:dyDescent="0.25">
      <c r="A36" s="524"/>
      <c r="B36" s="529"/>
      <c r="C36" s="529"/>
      <c r="D36" s="529"/>
      <c r="E36" s="523"/>
      <c r="F36" s="523"/>
      <c r="G36" s="524"/>
      <c r="H36" s="523"/>
      <c r="I36" s="523"/>
      <c r="J36" s="524"/>
      <c r="V36" s="524"/>
    </row>
    <row r="37" spans="1:22" s="525" customFormat="1" x14ac:dyDescent="0.25">
      <c r="A37" s="524"/>
      <c r="B37" s="529"/>
      <c r="C37" s="529"/>
      <c r="D37" s="529"/>
      <c r="E37" s="523"/>
      <c r="F37" s="523"/>
      <c r="G37" s="524"/>
      <c r="H37" s="523"/>
      <c r="I37" s="523"/>
      <c r="J37" s="524"/>
      <c r="V37" s="524"/>
    </row>
    <row r="38" spans="1:22" s="525" customFormat="1" x14ac:dyDescent="0.25">
      <c r="A38" s="524"/>
      <c r="B38" s="529"/>
      <c r="C38" s="529"/>
      <c r="D38" s="529"/>
      <c r="E38" s="523"/>
      <c r="F38" s="523"/>
      <c r="G38" s="524"/>
      <c r="H38" s="523"/>
      <c r="I38" s="523"/>
      <c r="J38" s="524"/>
      <c r="V38" s="524"/>
    </row>
    <row r="39" spans="1:22" s="525" customFormat="1" x14ac:dyDescent="0.25">
      <c r="A39" s="524"/>
      <c r="B39" s="529"/>
      <c r="C39" s="529"/>
      <c r="D39" s="529"/>
      <c r="E39" s="523"/>
      <c r="F39" s="523"/>
      <c r="G39" s="524"/>
      <c r="H39" s="523"/>
      <c r="I39" s="523"/>
      <c r="J39" s="524"/>
      <c r="V39" s="524"/>
    </row>
    <row r="40" spans="1:22" s="525" customFormat="1" x14ac:dyDescent="0.25">
      <c r="A40" s="524"/>
      <c r="B40" s="529"/>
      <c r="C40" s="529"/>
      <c r="D40" s="529"/>
      <c r="E40" s="523"/>
      <c r="F40" s="523"/>
      <c r="G40" s="524"/>
      <c r="H40" s="523"/>
      <c r="I40" s="523"/>
      <c r="J40" s="524"/>
      <c r="V40" s="524"/>
    </row>
    <row r="41" spans="1:22" s="525" customFormat="1" x14ac:dyDescent="0.25">
      <c r="A41" s="524"/>
      <c r="B41" s="529"/>
      <c r="C41" s="529"/>
      <c r="D41" s="529"/>
      <c r="E41" s="523"/>
      <c r="F41" s="523"/>
      <c r="G41" s="524"/>
      <c r="H41" s="523"/>
      <c r="I41" s="523"/>
      <c r="J41" s="524"/>
      <c r="V41" s="524"/>
    </row>
    <row r="42" spans="1:22" s="525" customFormat="1" x14ac:dyDescent="0.25">
      <c r="A42" s="524"/>
      <c r="B42" s="529"/>
      <c r="C42" s="529"/>
      <c r="D42" s="529"/>
      <c r="E42" s="523"/>
      <c r="F42" s="523"/>
      <c r="G42" s="524"/>
      <c r="H42" s="523"/>
      <c r="I42" s="523"/>
      <c r="J42" s="524"/>
      <c r="V42" s="524"/>
    </row>
    <row r="43" spans="1:22" s="525" customFormat="1" x14ac:dyDescent="0.25">
      <c r="A43" s="524"/>
      <c r="B43" s="529"/>
      <c r="C43" s="529"/>
      <c r="D43" s="529"/>
      <c r="E43" s="523"/>
      <c r="F43" s="523"/>
      <c r="G43" s="524"/>
      <c r="H43" s="523"/>
      <c r="I43" s="523"/>
      <c r="J43" s="524"/>
      <c r="V43" s="524"/>
    </row>
    <row r="44" spans="1:22" s="525" customFormat="1" x14ac:dyDescent="0.25">
      <c r="A44" s="524"/>
      <c r="B44" s="529"/>
      <c r="C44" s="529"/>
      <c r="D44" s="529"/>
      <c r="E44" s="523"/>
      <c r="F44" s="523"/>
      <c r="G44" s="524"/>
      <c r="H44" s="523"/>
      <c r="I44" s="523"/>
      <c r="J44" s="524"/>
      <c r="V44" s="524"/>
    </row>
    <row r="45" spans="1:22" s="525" customFormat="1" x14ac:dyDescent="0.25">
      <c r="A45" s="524"/>
      <c r="B45" s="529"/>
      <c r="C45" s="529"/>
      <c r="D45" s="529"/>
      <c r="E45" s="523"/>
      <c r="F45" s="523"/>
      <c r="G45" s="524"/>
      <c r="H45" s="523"/>
      <c r="I45" s="523"/>
      <c r="J45" s="524"/>
      <c r="V45" s="524"/>
    </row>
    <row r="46" spans="1:22" s="525" customFormat="1" x14ac:dyDescent="0.25">
      <c r="A46" s="524"/>
      <c r="B46" s="529"/>
      <c r="C46" s="529"/>
      <c r="D46" s="529"/>
      <c r="E46" s="523"/>
      <c r="F46" s="523"/>
      <c r="G46" s="524"/>
      <c r="H46" s="523"/>
      <c r="I46" s="523"/>
      <c r="J46" s="524"/>
      <c r="V46" s="524"/>
    </row>
    <row r="47" spans="1:22" s="525" customFormat="1" x14ac:dyDescent="0.25">
      <c r="A47" s="524"/>
      <c r="B47" s="529"/>
      <c r="C47" s="529"/>
      <c r="D47" s="529"/>
      <c r="E47" s="523"/>
      <c r="F47" s="523"/>
      <c r="G47" s="524"/>
      <c r="H47" s="523"/>
      <c r="I47" s="523"/>
      <c r="J47" s="524"/>
      <c r="V47" s="524"/>
    </row>
    <row r="48" spans="1:22" s="525" customFormat="1" x14ac:dyDescent="0.25">
      <c r="A48" s="524"/>
      <c r="B48" s="529"/>
      <c r="C48" s="529"/>
      <c r="D48" s="529"/>
      <c r="E48" s="523"/>
      <c r="F48" s="523"/>
      <c r="G48" s="524"/>
      <c r="H48" s="523"/>
      <c r="I48" s="523"/>
      <c r="J48" s="524"/>
      <c r="V48" s="524"/>
    </row>
    <row r="49" spans="1:22" s="525" customFormat="1" x14ac:dyDescent="0.25">
      <c r="A49" s="524"/>
      <c r="B49" s="529"/>
      <c r="C49" s="529"/>
      <c r="D49" s="529"/>
      <c r="E49" s="523"/>
      <c r="F49" s="523"/>
      <c r="G49" s="524"/>
      <c r="H49" s="523"/>
      <c r="I49" s="523"/>
      <c r="J49" s="524"/>
      <c r="V49" s="524"/>
    </row>
    <row r="50" spans="1:22" s="525" customFormat="1" x14ac:dyDescent="0.25">
      <c r="A50" s="524"/>
      <c r="B50" s="529"/>
      <c r="C50" s="529"/>
      <c r="D50" s="529"/>
      <c r="E50" s="523"/>
      <c r="F50" s="523"/>
      <c r="G50" s="524"/>
      <c r="H50" s="523"/>
      <c r="I50" s="523"/>
      <c r="J50" s="524"/>
      <c r="V50" s="524"/>
    </row>
    <row r="51" spans="1:22" s="525" customFormat="1" x14ac:dyDescent="0.25">
      <c r="A51" s="524"/>
      <c r="B51" s="529"/>
      <c r="C51" s="529"/>
      <c r="D51" s="529"/>
      <c r="E51" s="523"/>
      <c r="F51" s="523"/>
      <c r="G51" s="524"/>
      <c r="H51" s="523"/>
      <c r="I51" s="523"/>
      <c r="J51" s="524"/>
      <c r="V51" s="524"/>
    </row>
    <row r="52" spans="1:22" s="525" customFormat="1" x14ac:dyDescent="0.25">
      <c r="A52" s="524"/>
      <c r="B52" s="529"/>
      <c r="C52" s="529"/>
      <c r="D52" s="529"/>
      <c r="E52" s="523"/>
      <c r="F52" s="523"/>
      <c r="G52" s="524"/>
      <c r="H52" s="523"/>
      <c r="I52" s="523"/>
      <c r="J52" s="524"/>
      <c r="V52" s="524"/>
    </row>
    <row r="53" spans="1:22" s="525" customFormat="1" x14ac:dyDescent="0.25">
      <c r="A53" s="524"/>
      <c r="B53" s="529"/>
      <c r="C53" s="529"/>
      <c r="D53" s="529"/>
      <c r="E53" s="523"/>
      <c r="F53" s="523"/>
      <c r="G53" s="524"/>
      <c r="H53" s="523"/>
      <c r="I53" s="523"/>
      <c r="J53" s="524"/>
      <c r="V53" s="524"/>
    </row>
    <row r="54" spans="1:22" s="525" customFormat="1" x14ac:dyDescent="0.25">
      <c r="A54" s="524"/>
      <c r="B54" s="529"/>
      <c r="C54" s="529"/>
      <c r="D54" s="529"/>
      <c r="E54" s="523"/>
      <c r="F54" s="523"/>
      <c r="G54" s="524"/>
      <c r="H54" s="523"/>
      <c r="I54" s="523"/>
      <c r="J54" s="524"/>
      <c r="V54" s="524"/>
    </row>
    <row r="55" spans="1:22" s="525" customFormat="1" x14ac:dyDescent="0.25">
      <c r="A55" s="524"/>
      <c r="B55" s="529"/>
      <c r="C55" s="529"/>
      <c r="D55" s="529"/>
      <c r="E55" s="523"/>
      <c r="F55" s="523"/>
      <c r="G55" s="524"/>
      <c r="H55" s="523"/>
      <c r="I55" s="523"/>
      <c r="J55" s="524"/>
      <c r="V55" s="524"/>
    </row>
    <row r="56" spans="1:22" s="525" customFormat="1" x14ac:dyDescent="0.25">
      <c r="A56" s="524"/>
      <c r="B56" s="529"/>
      <c r="C56" s="529"/>
      <c r="D56" s="529"/>
      <c r="E56" s="523"/>
      <c r="F56" s="523"/>
      <c r="G56" s="524"/>
      <c r="H56" s="523"/>
      <c r="I56" s="523"/>
      <c r="J56" s="524"/>
      <c r="V56" s="524"/>
    </row>
    <row r="57" spans="1:22" s="525" customFormat="1" x14ac:dyDescent="0.25">
      <c r="A57" s="524"/>
      <c r="B57" s="529"/>
      <c r="C57" s="529"/>
      <c r="D57" s="529"/>
      <c r="E57" s="523"/>
      <c r="F57" s="523"/>
      <c r="G57" s="524"/>
      <c r="H57" s="523"/>
      <c r="I57" s="523"/>
      <c r="J57" s="524"/>
      <c r="V57" s="524"/>
    </row>
    <row r="58" spans="1:22" s="525" customFormat="1" x14ac:dyDescent="0.25">
      <c r="A58" s="524"/>
      <c r="B58" s="529"/>
      <c r="C58" s="529"/>
      <c r="D58" s="529"/>
      <c r="E58" s="523"/>
      <c r="F58" s="523"/>
      <c r="G58" s="524"/>
      <c r="H58" s="523"/>
      <c r="I58" s="523"/>
      <c r="J58" s="524"/>
      <c r="V58" s="524"/>
    </row>
    <row r="59" spans="1:22" s="525" customFormat="1" x14ac:dyDescent="0.25">
      <c r="A59" s="524"/>
      <c r="B59" s="529"/>
      <c r="C59" s="529"/>
      <c r="D59" s="529"/>
      <c r="E59" s="523"/>
      <c r="F59" s="523"/>
      <c r="G59" s="524"/>
      <c r="H59" s="523"/>
      <c r="I59" s="523"/>
      <c r="J59" s="524"/>
      <c r="V59" s="524"/>
    </row>
    <row r="60" spans="1:22" s="525" customFormat="1" x14ac:dyDescent="0.25">
      <c r="A60" s="524"/>
      <c r="B60" s="529"/>
      <c r="C60" s="529"/>
      <c r="D60" s="529"/>
      <c r="E60" s="523"/>
      <c r="F60" s="523"/>
      <c r="G60" s="524"/>
      <c r="H60" s="523"/>
      <c r="I60" s="523"/>
      <c r="J60" s="524"/>
      <c r="V60" s="524"/>
    </row>
    <row r="61" spans="1:22" s="525" customFormat="1" x14ac:dyDescent="0.25">
      <c r="A61" s="524"/>
      <c r="B61" s="529"/>
      <c r="C61" s="529"/>
      <c r="D61" s="529"/>
      <c r="E61" s="523"/>
      <c r="F61" s="523"/>
      <c r="G61" s="524"/>
      <c r="H61" s="523"/>
      <c r="I61" s="523"/>
      <c r="J61" s="524"/>
      <c r="V61" s="524"/>
    </row>
    <row r="62" spans="1:22" s="525" customFormat="1" x14ac:dyDescent="0.25">
      <c r="A62" s="524"/>
      <c r="B62" s="529"/>
      <c r="C62" s="529"/>
      <c r="D62" s="529"/>
      <c r="E62" s="523"/>
      <c r="F62" s="523"/>
      <c r="G62" s="524"/>
      <c r="H62" s="523"/>
      <c r="I62" s="523"/>
      <c r="J62" s="524"/>
      <c r="V62" s="524"/>
    </row>
    <row r="63" spans="1:22" s="525" customFormat="1" x14ac:dyDescent="0.25">
      <c r="A63" s="524"/>
      <c r="B63" s="529"/>
      <c r="C63" s="529"/>
      <c r="D63" s="529"/>
      <c r="E63" s="523"/>
      <c r="F63" s="523"/>
      <c r="G63" s="524"/>
      <c r="H63" s="523"/>
      <c r="I63" s="523"/>
      <c r="J63" s="524"/>
      <c r="V63" s="524"/>
    </row>
    <row r="64" spans="1:22" s="525" customFormat="1" x14ac:dyDescent="0.25">
      <c r="A64" s="524"/>
      <c r="B64" s="529"/>
      <c r="C64" s="529"/>
      <c r="D64" s="529"/>
      <c r="E64" s="523"/>
      <c r="F64" s="523"/>
      <c r="G64" s="524"/>
      <c r="H64" s="523"/>
      <c r="I64" s="523"/>
      <c r="J64" s="524"/>
      <c r="V64" s="524"/>
    </row>
    <row r="65" spans="1:22" s="525" customFormat="1" x14ac:dyDescent="0.25">
      <c r="A65" s="524"/>
      <c r="B65" s="529"/>
      <c r="C65" s="529"/>
      <c r="D65" s="529"/>
      <c r="E65" s="523"/>
      <c r="F65" s="523"/>
      <c r="G65" s="524"/>
      <c r="H65" s="523"/>
      <c r="I65" s="523"/>
      <c r="J65" s="524"/>
      <c r="V65" s="524"/>
    </row>
    <row r="66" spans="1:22" s="525" customFormat="1" x14ac:dyDescent="0.25">
      <c r="A66" s="524"/>
      <c r="B66" s="529"/>
      <c r="C66" s="529"/>
      <c r="D66" s="529"/>
      <c r="E66" s="523"/>
      <c r="F66" s="523"/>
      <c r="G66" s="524"/>
      <c r="H66" s="523"/>
      <c r="I66" s="523"/>
      <c r="J66" s="524"/>
      <c r="V66" s="524"/>
    </row>
    <row r="67" spans="1:22" s="525" customFormat="1" x14ac:dyDescent="0.25">
      <c r="A67" s="524"/>
      <c r="B67" s="529"/>
      <c r="C67" s="529"/>
      <c r="D67" s="529"/>
      <c r="E67" s="523"/>
      <c r="F67" s="523"/>
      <c r="G67" s="524"/>
      <c r="H67" s="523"/>
      <c r="I67" s="523"/>
      <c r="J67" s="524"/>
      <c r="V67" s="524"/>
    </row>
    <row r="68" spans="1:22" s="525" customFormat="1" x14ac:dyDescent="0.25">
      <c r="A68" s="524"/>
      <c r="B68" s="529"/>
      <c r="C68" s="529"/>
      <c r="D68" s="529"/>
      <c r="E68" s="523"/>
      <c r="F68" s="523"/>
      <c r="G68" s="524"/>
      <c r="H68" s="523"/>
      <c r="I68" s="523"/>
      <c r="J68" s="524"/>
      <c r="V68" s="524"/>
    </row>
    <row r="69" spans="1:22" s="525" customFormat="1" x14ac:dyDescent="0.25">
      <c r="A69" s="524"/>
      <c r="B69" s="529"/>
      <c r="C69" s="529"/>
      <c r="D69" s="529"/>
      <c r="E69" s="523"/>
      <c r="F69" s="523"/>
      <c r="G69" s="524"/>
      <c r="H69" s="523"/>
      <c r="I69" s="523"/>
      <c r="J69" s="524"/>
      <c r="V69" s="524"/>
    </row>
    <row r="70" spans="1:22" s="525" customFormat="1" x14ac:dyDescent="0.25">
      <c r="A70" s="524"/>
      <c r="B70" s="529"/>
      <c r="C70" s="529"/>
      <c r="D70" s="529"/>
      <c r="E70" s="523"/>
      <c r="F70" s="523"/>
      <c r="G70" s="524"/>
      <c r="H70" s="523"/>
      <c r="I70" s="523"/>
      <c r="J70" s="524"/>
      <c r="V70" s="524"/>
    </row>
    <row r="71" spans="1:22" s="525" customFormat="1" x14ac:dyDescent="0.25">
      <c r="A71" s="524"/>
      <c r="B71" s="529"/>
      <c r="C71" s="529"/>
      <c r="D71" s="529"/>
      <c r="E71" s="523"/>
      <c r="F71" s="523"/>
      <c r="G71" s="524"/>
      <c r="H71" s="523"/>
      <c r="I71" s="523"/>
      <c r="J71" s="524"/>
      <c r="V71" s="524"/>
    </row>
    <row r="72" spans="1:22" s="525" customFormat="1" x14ac:dyDescent="0.25">
      <c r="A72" s="524"/>
      <c r="B72" s="529"/>
      <c r="C72" s="529"/>
      <c r="D72" s="529"/>
      <c r="E72" s="523"/>
      <c r="F72" s="523"/>
      <c r="G72" s="524"/>
      <c r="H72" s="523"/>
      <c r="I72" s="523"/>
      <c r="J72" s="524"/>
      <c r="V72" s="524"/>
    </row>
    <row r="73" spans="1:22" s="525" customFormat="1" x14ac:dyDescent="0.25">
      <c r="A73" s="524"/>
      <c r="B73" s="529"/>
      <c r="C73" s="529"/>
      <c r="D73" s="529"/>
      <c r="E73" s="523"/>
      <c r="F73" s="523"/>
      <c r="G73" s="524"/>
      <c r="H73" s="523"/>
      <c r="I73" s="523"/>
      <c r="J73" s="524"/>
      <c r="V73" s="524"/>
    </row>
    <row r="74" spans="1:22" s="525" customFormat="1" x14ac:dyDescent="0.25">
      <c r="A74" s="524"/>
      <c r="B74" s="529"/>
      <c r="C74" s="529"/>
      <c r="D74" s="529"/>
      <c r="E74" s="523"/>
      <c r="F74" s="523"/>
      <c r="G74" s="524"/>
      <c r="H74" s="523"/>
      <c r="I74" s="523"/>
      <c r="J74" s="524"/>
      <c r="V74" s="524"/>
    </row>
    <row r="75" spans="1:22" s="525" customFormat="1" x14ac:dyDescent="0.25">
      <c r="A75" s="524"/>
      <c r="B75" s="529"/>
      <c r="C75" s="529"/>
      <c r="D75" s="529"/>
      <c r="E75" s="523"/>
      <c r="F75" s="523"/>
      <c r="G75" s="524"/>
      <c r="H75" s="523"/>
      <c r="I75" s="523"/>
      <c r="J75" s="524"/>
      <c r="V75" s="524"/>
    </row>
    <row r="76" spans="1:22" s="525" customFormat="1" x14ac:dyDescent="0.25">
      <c r="A76" s="524"/>
      <c r="B76" s="529"/>
      <c r="C76" s="529"/>
      <c r="D76" s="529"/>
      <c r="E76" s="523"/>
      <c r="F76" s="523"/>
      <c r="G76" s="524"/>
      <c r="H76" s="523"/>
      <c r="I76" s="523"/>
      <c r="J76" s="524"/>
      <c r="V76" s="524"/>
    </row>
    <row r="77" spans="1:22" s="525" customFormat="1" x14ac:dyDescent="0.25">
      <c r="A77" s="524"/>
      <c r="B77" s="529"/>
      <c r="C77" s="529"/>
      <c r="D77" s="529"/>
      <c r="E77" s="523"/>
      <c r="F77" s="523"/>
      <c r="G77" s="524"/>
      <c r="H77" s="523"/>
      <c r="I77" s="523"/>
      <c r="J77" s="524"/>
      <c r="V77" s="524"/>
    </row>
    <row r="78" spans="1:22" s="525" customFormat="1" x14ac:dyDescent="0.25">
      <c r="A78" s="524"/>
      <c r="B78" s="529"/>
      <c r="C78" s="529"/>
      <c r="D78" s="529"/>
      <c r="E78" s="523"/>
      <c r="F78" s="523"/>
      <c r="G78" s="524"/>
      <c r="H78" s="523"/>
      <c r="I78" s="523"/>
      <c r="J78" s="524"/>
      <c r="V78" s="524"/>
    </row>
    <row r="79" spans="1:22" s="525" customFormat="1" x14ac:dyDescent="0.25">
      <c r="A79" s="524"/>
      <c r="B79" s="529"/>
      <c r="C79" s="529"/>
      <c r="D79" s="529"/>
      <c r="E79" s="523"/>
      <c r="F79" s="523"/>
      <c r="G79" s="524"/>
      <c r="H79" s="523"/>
      <c r="I79" s="523"/>
      <c r="J79" s="524"/>
      <c r="V79" s="524"/>
    </row>
    <row r="80" spans="1:22" s="525" customFormat="1" x14ac:dyDescent="0.25">
      <c r="A80" s="524"/>
      <c r="B80" s="529"/>
      <c r="C80" s="529"/>
      <c r="D80" s="529"/>
      <c r="E80" s="523"/>
      <c r="F80" s="523"/>
      <c r="G80" s="524"/>
      <c r="H80" s="523"/>
      <c r="I80" s="523"/>
      <c r="J80" s="524"/>
      <c r="V80" s="524"/>
    </row>
    <row r="81" spans="1:22" s="525" customFormat="1" x14ac:dyDescent="0.25">
      <c r="A81" s="524"/>
      <c r="B81" s="529"/>
      <c r="C81" s="529"/>
      <c r="D81" s="529"/>
      <c r="E81" s="523"/>
      <c r="F81" s="523"/>
      <c r="G81" s="524"/>
      <c r="H81" s="523"/>
      <c r="I81" s="523"/>
      <c r="J81" s="524"/>
      <c r="V81" s="524"/>
    </row>
    <row r="82" spans="1:22" s="525" customFormat="1" x14ac:dyDescent="0.25">
      <c r="A82" s="524"/>
      <c r="B82" s="529"/>
      <c r="C82" s="529"/>
      <c r="D82" s="529"/>
      <c r="E82" s="523"/>
      <c r="F82" s="523"/>
      <c r="G82" s="524"/>
      <c r="H82" s="523"/>
      <c r="I82" s="523"/>
      <c r="J82" s="524"/>
      <c r="V82" s="524"/>
    </row>
    <row r="83" spans="1:22" s="525" customFormat="1" x14ac:dyDescent="0.25">
      <c r="A83" s="524"/>
      <c r="B83" s="529"/>
      <c r="C83" s="529"/>
      <c r="D83" s="529"/>
      <c r="E83" s="523"/>
      <c r="F83" s="523"/>
      <c r="G83" s="524"/>
      <c r="H83" s="523"/>
      <c r="I83" s="523"/>
      <c r="J83" s="524"/>
      <c r="V83" s="524"/>
    </row>
    <row r="84" spans="1:22" s="525" customFormat="1" x14ac:dyDescent="0.25">
      <c r="A84" s="524"/>
      <c r="B84" s="529"/>
      <c r="C84" s="529"/>
      <c r="D84" s="529"/>
      <c r="E84" s="523"/>
      <c r="F84" s="523"/>
      <c r="G84" s="524"/>
      <c r="H84" s="523"/>
      <c r="I84" s="523"/>
      <c r="J84" s="524"/>
      <c r="V84" s="524"/>
    </row>
    <row r="85" spans="1:22" s="525" customFormat="1" x14ac:dyDescent="0.25">
      <c r="A85" s="524"/>
      <c r="B85" s="529"/>
      <c r="C85" s="529"/>
      <c r="D85" s="529"/>
      <c r="E85" s="523"/>
      <c r="F85" s="523"/>
      <c r="G85" s="524"/>
      <c r="H85" s="523"/>
      <c r="I85" s="523"/>
      <c r="J85" s="524"/>
      <c r="V85" s="524"/>
    </row>
    <row r="86" spans="1:22" s="525" customFormat="1" x14ac:dyDescent="0.25">
      <c r="A86" s="524"/>
      <c r="B86" s="529"/>
      <c r="C86" s="529"/>
      <c r="D86" s="529"/>
      <c r="E86" s="523"/>
      <c r="F86" s="523"/>
      <c r="G86" s="524"/>
      <c r="H86" s="523"/>
      <c r="I86" s="523"/>
      <c r="J86" s="524"/>
      <c r="V86" s="524"/>
    </row>
    <row r="87" spans="1:22" s="525" customFormat="1" x14ac:dyDescent="0.25">
      <c r="A87" s="524"/>
      <c r="B87" s="529"/>
      <c r="C87" s="529"/>
      <c r="D87" s="529"/>
      <c r="E87" s="523"/>
      <c r="F87" s="523"/>
      <c r="G87" s="524"/>
      <c r="H87" s="523"/>
      <c r="I87" s="523"/>
      <c r="J87" s="524"/>
      <c r="V87" s="524"/>
    </row>
    <row r="88" spans="1:22" s="525" customFormat="1" x14ac:dyDescent="0.25">
      <c r="A88" s="524"/>
      <c r="B88" s="529"/>
      <c r="C88" s="529"/>
      <c r="D88" s="529"/>
      <c r="E88" s="523"/>
      <c r="F88" s="523"/>
      <c r="G88" s="524"/>
      <c r="H88" s="523"/>
      <c r="I88" s="523"/>
      <c r="J88" s="524"/>
      <c r="V88" s="524"/>
    </row>
    <row r="89" spans="1:22" s="525" customFormat="1" x14ac:dyDescent="0.25">
      <c r="A89" s="524"/>
      <c r="B89" s="529"/>
      <c r="C89" s="529"/>
      <c r="D89" s="529"/>
      <c r="E89" s="523"/>
      <c r="F89" s="523"/>
      <c r="G89" s="524"/>
      <c r="H89" s="523"/>
      <c r="I89" s="523"/>
      <c r="J89" s="524"/>
      <c r="V89" s="524"/>
    </row>
    <row r="90" spans="1:22" s="525" customFormat="1" x14ac:dyDescent="0.25">
      <c r="A90" s="524"/>
      <c r="B90" s="529"/>
      <c r="C90" s="529"/>
      <c r="D90" s="529"/>
      <c r="E90" s="523"/>
      <c r="F90" s="523"/>
      <c r="G90" s="524"/>
      <c r="H90" s="523"/>
      <c r="I90" s="523"/>
      <c r="J90" s="524"/>
      <c r="V90" s="524"/>
    </row>
    <row r="91" spans="1:22" s="525" customFormat="1" x14ac:dyDescent="0.25">
      <c r="A91" s="524"/>
      <c r="B91" s="529"/>
      <c r="C91" s="529"/>
      <c r="D91" s="529"/>
      <c r="E91" s="523"/>
      <c r="F91" s="523"/>
      <c r="G91" s="524"/>
      <c r="H91" s="523"/>
      <c r="I91" s="523"/>
      <c r="J91" s="524"/>
      <c r="V91" s="524"/>
    </row>
    <row r="92" spans="1:22" s="525" customFormat="1" x14ac:dyDescent="0.25">
      <c r="A92" s="524"/>
      <c r="B92" s="529"/>
      <c r="C92" s="529"/>
      <c r="D92" s="529"/>
      <c r="E92" s="523"/>
      <c r="F92" s="523"/>
      <c r="G92" s="524"/>
      <c r="H92" s="523"/>
      <c r="I92" s="523"/>
      <c r="J92" s="524"/>
      <c r="V92" s="524"/>
    </row>
    <row r="93" spans="1:22" s="525" customFormat="1" x14ac:dyDescent="0.25">
      <c r="A93" s="524"/>
      <c r="B93" s="529"/>
      <c r="C93" s="529"/>
      <c r="D93" s="529"/>
      <c r="E93" s="523"/>
      <c r="F93" s="523"/>
      <c r="G93" s="524"/>
      <c r="H93" s="523"/>
      <c r="I93" s="523"/>
      <c r="J93" s="524"/>
      <c r="V93" s="524"/>
    </row>
    <row r="94" spans="1:22" s="525" customFormat="1" x14ac:dyDescent="0.25">
      <c r="A94" s="524"/>
      <c r="B94" s="529"/>
      <c r="C94" s="529"/>
      <c r="D94" s="529"/>
      <c r="E94" s="523"/>
      <c r="F94" s="523"/>
      <c r="G94" s="524"/>
      <c r="H94" s="523"/>
      <c r="I94" s="523"/>
      <c r="J94" s="524"/>
      <c r="V94" s="524"/>
    </row>
    <row r="95" spans="1:22" s="525" customFormat="1" x14ac:dyDescent="0.25">
      <c r="A95" s="524"/>
      <c r="B95" s="529"/>
      <c r="C95" s="529"/>
      <c r="D95" s="529"/>
      <c r="E95" s="523"/>
      <c r="F95" s="523"/>
      <c r="G95" s="524"/>
      <c r="H95" s="523"/>
      <c r="I95" s="523"/>
      <c r="J95" s="524"/>
      <c r="V95" s="524"/>
    </row>
    <row r="96" spans="1:22" s="525" customFormat="1" x14ac:dyDescent="0.25">
      <c r="A96" s="524"/>
      <c r="B96" s="529"/>
      <c r="C96" s="529"/>
      <c r="D96" s="529"/>
      <c r="E96" s="523"/>
      <c r="F96" s="523"/>
      <c r="G96" s="524"/>
      <c r="H96" s="523"/>
      <c r="I96" s="523"/>
      <c r="J96" s="524"/>
      <c r="V96" s="524"/>
    </row>
    <row r="97" spans="1:22" s="525" customFormat="1" x14ac:dyDescent="0.25">
      <c r="A97" s="524"/>
      <c r="B97" s="529"/>
      <c r="C97" s="529"/>
      <c r="D97" s="529"/>
      <c r="E97" s="523"/>
      <c r="F97" s="523"/>
      <c r="G97" s="524"/>
      <c r="H97" s="523"/>
      <c r="I97" s="523"/>
      <c r="J97" s="524"/>
      <c r="V97" s="524"/>
    </row>
    <row r="98" spans="1:22" s="525" customFormat="1" x14ac:dyDescent="0.25">
      <c r="A98" s="524"/>
      <c r="B98" s="529"/>
      <c r="C98" s="529"/>
      <c r="D98" s="529"/>
      <c r="E98" s="523"/>
      <c r="F98" s="523"/>
      <c r="G98" s="524"/>
      <c r="H98" s="523"/>
      <c r="I98" s="523"/>
      <c r="J98" s="524"/>
      <c r="V98" s="524"/>
    </row>
    <row r="99" spans="1:22" s="525" customFormat="1" x14ac:dyDescent="0.25">
      <c r="A99" s="524"/>
      <c r="B99" s="529"/>
      <c r="C99" s="529"/>
      <c r="D99" s="529"/>
      <c r="E99" s="523"/>
      <c r="F99" s="523"/>
      <c r="G99" s="524"/>
      <c r="H99" s="523"/>
      <c r="I99" s="523"/>
      <c r="J99" s="524"/>
      <c r="V99" s="524"/>
    </row>
    <row r="100" spans="1:22" s="525" customFormat="1" x14ac:dyDescent="0.25">
      <c r="A100" s="524"/>
      <c r="B100" s="529"/>
      <c r="C100" s="529"/>
      <c r="D100" s="529"/>
      <c r="E100" s="523"/>
      <c r="F100" s="523"/>
      <c r="G100" s="524"/>
      <c r="H100" s="523"/>
      <c r="I100" s="523"/>
      <c r="J100" s="524"/>
      <c r="V100" s="524"/>
    </row>
    <row r="101" spans="1:22" s="525" customFormat="1" x14ac:dyDescent="0.25">
      <c r="A101" s="524"/>
      <c r="B101" s="529"/>
      <c r="C101" s="529"/>
      <c r="D101" s="529"/>
      <c r="E101" s="523"/>
      <c r="F101" s="523"/>
      <c r="G101" s="524"/>
      <c r="H101" s="523"/>
      <c r="I101" s="523"/>
      <c r="J101" s="524"/>
      <c r="V101" s="524"/>
    </row>
    <row r="102" spans="1:22" s="525" customFormat="1" x14ac:dyDescent="0.25">
      <c r="A102" s="524"/>
      <c r="B102" s="529"/>
      <c r="C102" s="529"/>
      <c r="D102" s="529"/>
      <c r="E102" s="523"/>
      <c r="F102" s="523"/>
      <c r="G102" s="524"/>
      <c r="H102" s="523"/>
      <c r="I102" s="523"/>
      <c r="J102" s="524"/>
      <c r="V102" s="524"/>
    </row>
    <row r="103" spans="1:22" s="525" customFormat="1" x14ac:dyDescent="0.25">
      <c r="A103" s="524"/>
      <c r="B103" s="529"/>
      <c r="C103" s="529"/>
      <c r="D103" s="529"/>
      <c r="E103" s="523"/>
      <c r="F103" s="523"/>
      <c r="G103" s="524"/>
      <c r="H103" s="523"/>
      <c r="I103" s="523"/>
      <c r="J103" s="524"/>
      <c r="V103" s="524"/>
    </row>
    <row r="104" spans="1:22" s="525" customFormat="1" x14ac:dyDescent="0.25">
      <c r="A104" s="524"/>
      <c r="B104" s="529"/>
      <c r="C104" s="529"/>
      <c r="D104" s="529"/>
      <c r="E104" s="523"/>
      <c r="F104" s="523"/>
      <c r="G104" s="524"/>
      <c r="H104" s="523"/>
      <c r="I104" s="523"/>
      <c r="J104" s="524"/>
      <c r="V104" s="524"/>
    </row>
    <row r="105" spans="1:22" s="525" customFormat="1" x14ac:dyDescent="0.25">
      <c r="A105" s="524"/>
      <c r="B105" s="529"/>
      <c r="C105" s="529"/>
      <c r="D105" s="529"/>
      <c r="E105" s="523"/>
      <c r="F105" s="523"/>
      <c r="G105" s="524"/>
      <c r="H105" s="523"/>
      <c r="I105" s="523"/>
      <c r="J105" s="524"/>
      <c r="V105" s="524"/>
    </row>
    <row r="106" spans="1:22" s="525" customFormat="1" x14ac:dyDescent="0.25">
      <c r="A106" s="524"/>
      <c r="B106" s="529"/>
      <c r="C106" s="529"/>
      <c r="D106" s="529"/>
      <c r="E106" s="523"/>
      <c r="F106" s="523"/>
      <c r="G106" s="524"/>
      <c r="H106" s="523"/>
      <c r="I106" s="523"/>
      <c r="J106" s="524"/>
      <c r="V106" s="524"/>
    </row>
    <row r="107" spans="1:22" s="525" customFormat="1" x14ac:dyDescent="0.25">
      <c r="A107" s="524"/>
      <c r="B107" s="529"/>
      <c r="C107" s="529"/>
      <c r="D107" s="529"/>
      <c r="E107" s="523"/>
      <c r="F107" s="523"/>
      <c r="G107" s="524"/>
      <c r="H107" s="523"/>
      <c r="I107" s="523"/>
      <c r="J107" s="524"/>
      <c r="V107" s="524"/>
    </row>
    <row r="108" spans="1:22" s="525" customFormat="1" x14ac:dyDescent="0.25">
      <c r="A108" s="524"/>
      <c r="B108" s="529"/>
      <c r="C108" s="529"/>
      <c r="D108" s="529"/>
      <c r="E108" s="523"/>
      <c r="F108" s="523"/>
      <c r="G108" s="524"/>
      <c r="H108" s="523"/>
      <c r="I108" s="523"/>
      <c r="J108" s="524"/>
      <c r="V108" s="524"/>
    </row>
    <row r="109" spans="1:22" s="525" customFormat="1" x14ac:dyDescent="0.25">
      <c r="A109" s="524"/>
      <c r="B109" s="529"/>
      <c r="C109" s="529"/>
      <c r="D109" s="529"/>
      <c r="E109" s="523"/>
      <c r="F109" s="523"/>
      <c r="G109" s="524"/>
      <c r="H109" s="523"/>
      <c r="I109" s="523"/>
      <c r="J109" s="524"/>
      <c r="V109" s="524"/>
    </row>
    <row r="110" spans="1:22" s="525" customFormat="1" x14ac:dyDescent="0.25">
      <c r="A110" s="524"/>
      <c r="B110" s="529"/>
      <c r="C110" s="529"/>
      <c r="D110" s="529"/>
      <c r="E110" s="523"/>
      <c r="F110" s="523"/>
      <c r="G110" s="524"/>
      <c r="H110" s="523"/>
      <c r="I110" s="523"/>
      <c r="J110" s="524"/>
      <c r="V110" s="524"/>
    </row>
    <row r="111" spans="1:22" s="525" customFormat="1" x14ac:dyDescent="0.25">
      <c r="A111" s="524"/>
      <c r="B111" s="529"/>
      <c r="C111" s="529"/>
      <c r="D111" s="529"/>
      <c r="E111" s="523"/>
      <c r="F111" s="523"/>
      <c r="G111" s="524"/>
      <c r="H111" s="523"/>
      <c r="I111" s="523"/>
      <c r="J111" s="524"/>
      <c r="V111" s="524"/>
    </row>
    <row r="112" spans="1:22" s="525" customFormat="1" x14ac:dyDescent="0.25">
      <c r="A112" s="524"/>
      <c r="B112" s="529"/>
      <c r="C112" s="529"/>
      <c r="D112" s="529"/>
      <c r="E112" s="523"/>
      <c r="F112" s="523"/>
      <c r="G112" s="524"/>
      <c r="H112" s="523"/>
      <c r="I112" s="523"/>
      <c r="J112" s="524"/>
      <c r="V112" s="524"/>
    </row>
    <row r="113" spans="1:22" s="525" customFormat="1" x14ac:dyDescent="0.25">
      <c r="A113" s="524"/>
      <c r="B113" s="529"/>
      <c r="C113" s="529"/>
      <c r="D113" s="529"/>
      <c r="E113" s="523"/>
      <c r="F113" s="523"/>
      <c r="G113" s="524"/>
      <c r="H113" s="523"/>
      <c r="I113" s="523"/>
      <c r="J113" s="524"/>
      <c r="V113" s="524"/>
    </row>
    <row r="114" spans="1:22" s="525" customFormat="1" x14ac:dyDescent="0.25">
      <c r="A114" s="524"/>
      <c r="B114" s="529"/>
      <c r="C114" s="529"/>
      <c r="D114" s="529"/>
      <c r="E114" s="523"/>
      <c r="F114" s="523"/>
      <c r="G114" s="524"/>
      <c r="H114" s="523"/>
      <c r="I114" s="523"/>
      <c r="J114" s="524"/>
      <c r="V114" s="524"/>
    </row>
    <row r="115" spans="1:22" s="525" customFormat="1" x14ac:dyDescent="0.25">
      <c r="A115" s="524"/>
      <c r="B115" s="529"/>
      <c r="C115" s="529"/>
      <c r="D115" s="529"/>
      <c r="E115" s="523"/>
      <c r="F115" s="523"/>
      <c r="G115" s="524"/>
      <c r="H115" s="523"/>
      <c r="I115" s="523"/>
      <c r="J115" s="524"/>
      <c r="V115" s="524"/>
    </row>
    <row r="116" spans="1:22" s="525" customFormat="1" x14ac:dyDescent="0.25">
      <c r="A116" s="524"/>
      <c r="B116" s="529"/>
      <c r="C116" s="529"/>
      <c r="D116" s="529"/>
      <c r="E116" s="523"/>
      <c r="F116" s="523"/>
      <c r="G116" s="524"/>
      <c r="H116" s="523"/>
      <c r="I116" s="523"/>
      <c r="J116" s="524"/>
      <c r="V116" s="524"/>
    </row>
    <row r="117" spans="1:22" s="525" customFormat="1" x14ac:dyDescent="0.25">
      <c r="A117" s="524"/>
      <c r="B117" s="529"/>
      <c r="C117" s="529"/>
      <c r="D117" s="529"/>
      <c r="E117" s="523"/>
      <c r="F117" s="523"/>
      <c r="G117" s="524"/>
      <c r="H117" s="523"/>
      <c r="I117" s="523"/>
      <c r="J117" s="524"/>
      <c r="V117" s="524"/>
    </row>
    <row r="118" spans="1:22" s="525" customFormat="1" x14ac:dyDescent="0.25">
      <c r="A118" s="524"/>
      <c r="B118" s="529"/>
      <c r="C118" s="529"/>
      <c r="D118" s="529"/>
      <c r="E118" s="523"/>
      <c r="F118" s="523"/>
      <c r="G118" s="524"/>
      <c r="H118" s="523"/>
      <c r="I118" s="523"/>
      <c r="J118" s="524"/>
      <c r="V118" s="524"/>
    </row>
    <row r="119" spans="1:22" s="525" customFormat="1" x14ac:dyDescent="0.25">
      <c r="A119" s="524"/>
      <c r="B119" s="529"/>
      <c r="C119" s="529"/>
      <c r="D119" s="529"/>
      <c r="E119" s="523"/>
      <c r="F119" s="523"/>
      <c r="G119" s="524"/>
      <c r="H119" s="523"/>
      <c r="I119" s="523"/>
      <c r="J119" s="524"/>
      <c r="V119" s="524"/>
    </row>
    <row r="120" spans="1:22" s="525" customFormat="1" x14ac:dyDescent="0.25">
      <c r="A120" s="524"/>
      <c r="B120" s="529"/>
      <c r="C120" s="529"/>
      <c r="D120" s="529"/>
      <c r="E120" s="523"/>
      <c r="F120" s="523"/>
      <c r="G120" s="524"/>
      <c r="H120" s="523"/>
      <c r="I120" s="523"/>
      <c r="J120" s="524"/>
      <c r="V120" s="524"/>
    </row>
    <row r="121" spans="1:22" s="525" customFormat="1" x14ac:dyDescent="0.25">
      <c r="A121" s="524"/>
      <c r="B121" s="529"/>
      <c r="C121" s="529"/>
      <c r="D121" s="529"/>
      <c r="E121" s="523"/>
      <c r="F121" s="523"/>
      <c r="G121" s="524"/>
      <c r="H121" s="523"/>
      <c r="I121" s="523"/>
      <c r="J121" s="524"/>
      <c r="V121" s="524"/>
    </row>
    <row r="122" spans="1:22" s="525" customFormat="1" x14ac:dyDescent="0.25">
      <c r="A122" s="524"/>
      <c r="B122" s="529"/>
      <c r="C122" s="529"/>
      <c r="D122" s="529"/>
      <c r="E122" s="523"/>
      <c r="F122" s="523"/>
      <c r="G122" s="524"/>
      <c r="H122" s="523"/>
      <c r="I122" s="523"/>
      <c r="J122" s="524"/>
      <c r="V122" s="524"/>
    </row>
    <row r="123" spans="1:22" s="525" customFormat="1" x14ac:dyDescent="0.25">
      <c r="A123" s="524"/>
      <c r="B123" s="529"/>
      <c r="C123" s="529"/>
      <c r="D123" s="529"/>
      <c r="E123" s="523"/>
      <c r="F123" s="523"/>
      <c r="G123" s="524"/>
      <c r="H123" s="523"/>
      <c r="I123" s="523"/>
      <c r="J123" s="524"/>
      <c r="V123" s="524"/>
    </row>
    <row r="124" spans="1:22" s="525" customFormat="1" x14ac:dyDescent="0.25">
      <c r="A124" s="524"/>
      <c r="B124" s="529"/>
      <c r="C124" s="529"/>
      <c r="D124" s="529"/>
      <c r="E124" s="523"/>
      <c r="F124" s="523"/>
      <c r="G124" s="524"/>
      <c r="H124" s="523"/>
      <c r="I124" s="523"/>
      <c r="J124" s="524"/>
      <c r="V124" s="524"/>
    </row>
    <row r="125" spans="1:22" s="525" customFormat="1" x14ac:dyDescent="0.25">
      <c r="A125" s="524"/>
      <c r="B125" s="529"/>
      <c r="C125" s="529"/>
      <c r="D125" s="529"/>
      <c r="E125" s="523"/>
      <c r="F125" s="523"/>
      <c r="G125" s="524"/>
      <c r="H125" s="523"/>
      <c r="I125" s="523"/>
      <c r="J125" s="524"/>
      <c r="V125" s="524"/>
    </row>
    <row r="126" spans="1:22" s="525" customFormat="1" x14ac:dyDescent="0.25">
      <c r="A126" s="524"/>
      <c r="B126" s="529"/>
      <c r="C126" s="529"/>
      <c r="D126" s="529"/>
      <c r="E126" s="523"/>
      <c r="F126" s="523"/>
      <c r="G126" s="524"/>
      <c r="H126" s="523"/>
      <c r="I126" s="523"/>
      <c r="J126" s="524"/>
      <c r="V126" s="524"/>
    </row>
    <row r="127" spans="1:22" s="525" customFormat="1" x14ac:dyDescent="0.25">
      <c r="A127" s="524"/>
      <c r="B127" s="529"/>
      <c r="C127" s="529"/>
      <c r="D127" s="529"/>
      <c r="E127" s="523"/>
      <c r="F127" s="523"/>
      <c r="G127" s="524"/>
      <c r="H127" s="523"/>
      <c r="I127" s="523"/>
      <c r="J127" s="524"/>
      <c r="V127" s="524"/>
    </row>
    <row r="128" spans="1:22" s="525" customFormat="1" x14ac:dyDescent="0.25">
      <c r="A128" s="524"/>
      <c r="B128" s="529"/>
      <c r="C128" s="529"/>
      <c r="D128" s="529"/>
      <c r="E128" s="523"/>
      <c r="F128" s="523"/>
      <c r="G128" s="524"/>
      <c r="H128" s="523"/>
      <c r="I128" s="523"/>
      <c r="J128" s="524"/>
      <c r="V128" s="524"/>
    </row>
    <row r="129" spans="1:22" s="525" customFormat="1" x14ac:dyDescent="0.25">
      <c r="A129" s="524"/>
      <c r="B129" s="529"/>
      <c r="C129" s="529"/>
      <c r="D129" s="529"/>
      <c r="E129" s="523"/>
      <c r="F129" s="523"/>
      <c r="G129" s="524"/>
      <c r="H129" s="523"/>
      <c r="I129" s="523"/>
      <c r="J129" s="524"/>
      <c r="V129" s="524"/>
    </row>
    <row r="130" spans="1:22" s="525" customFormat="1" x14ac:dyDescent="0.25">
      <c r="A130" s="524"/>
      <c r="B130" s="529"/>
      <c r="C130" s="529"/>
      <c r="D130" s="529"/>
      <c r="E130" s="523"/>
      <c r="F130" s="523"/>
      <c r="G130" s="524"/>
      <c r="H130" s="523"/>
      <c r="I130" s="523"/>
      <c r="J130" s="524"/>
      <c r="V130" s="524"/>
    </row>
    <row r="131" spans="1:22" s="525" customFormat="1" x14ac:dyDescent="0.25">
      <c r="A131" s="524"/>
      <c r="B131" s="529"/>
      <c r="C131" s="529"/>
      <c r="D131" s="529"/>
      <c r="E131" s="523"/>
      <c r="F131" s="523"/>
      <c r="G131" s="524"/>
      <c r="H131" s="523"/>
      <c r="I131" s="523"/>
      <c r="J131" s="524"/>
      <c r="V131" s="524"/>
    </row>
    <row r="132" spans="1:22" s="525" customFormat="1" x14ac:dyDescent="0.25">
      <c r="A132" s="524"/>
      <c r="B132" s="529"/>
      <c r="C132" s="529"/>
      <c r="D132" s="529"/>
      <c r="E132" s="523"/>
      <c r="F132" s="523"/>
      <c r="G132" s="524"/>
      <c r="H132" s="523"/>
      <c r="I132" s="523"/>
      <c r="J132" s="524"/>
      <c r="V132" s="524"/>
    </row>
    <row r="133" spans="1:22" s="525" customFormat="1" x14ac:dyDescent="0.25">
      <c r="A133" s="524"/>
      <c r="B133" s="529"/>
      <c r="C133" s="529"/>
      <c r="D133" s="529"/>
      <c r="E133" s="523"/>
      <c r="F133" s="523"/>
      <c r="G133" s="524"/>
      <c r="H133" s="523"/>
      <c r="I133" s="523"/>
      <c r="J133" s="524"/>
      <c r="V133" s="524"/>
    </row>
    <row r="134" spans="1:22" s="525" customFormat="1" x14ac:dyDescent="0.25">
      <c r="A134" s="524"/>
      <c r="B134" s="529"/>
      <c r="C134" s="529"/>
      <c r="D134" s="529"/>
      <c r="E134" s="523"/>
      <c r="F134" s="523"/>
      <c r="G134" s="524"/>
      <c r="H134" s="523"/>
      <c r="I134" s="523"/>
      <c r="J134" s="524"/>
      <c r="V134" s="524"/>
    </row>
    <row r="135" spans="1:22" s="525" customFormat="1" x14ac:dyDescent="0.25">
      <c r="A135" s="524"/>
      <c r="B135" s="529"/>
      <c r="C135" s="529"/>
      <c r="D135" s="529"/>
      <c r="E135" s="523"/>
      <c r="F135" s="523"/>
      <c r="G135" s="524"/>
      <c r="H135" s="523"/>
      <c r="I135" s="523"/>
      <c r="J135" s="524"/>
      <c r="V135" s="524"/>
    </row>
    <row r="136" spans="1:22" s="525" customFormat="1" x14ac:dyDescent="0.25">
      <c r="A136" s="524"/>
      <c r="B136" s="529"/>
      <c r="C136" s="529"/>
      <c r="D136" s="529"/>
      <c r="E136" s="523"/>
      <c r="F136" s="523"/>
      <c r="G136" s="524"/>
      <c r="H136" s="523"/>
      <c r="I136" s="523"/>
      <c r="J136" s="524"/>
      <c r="V136" s="524"/>
    </row>
    <row r="137" spans="1:22" s="525" customFormat="1" x14ac:dyDescent="0.25">
      <c r="A137" s="524"/>
      <c r="B137" s="529"/>
      <c r="C137" s="529"/>
      <c r="D137" s="529"/>
      <c r="E137" s="523"/>
      <c r="F137" s="523"/>
      <c r="G137" s="524"/>
      <c r="H137" s="523"/>
      <c r="I137" s="523"/>
      <c r="J137" s="524"/>
      <c r="V137" s="524"/>
    </row>
    <row r="138" spans="1:22" s="525" customFormat="1" x14ac:dyDescent="0.25">
      <c r="A138" s="524"/>
      <c r="B138" s="529"/>
      <c r="C138" s="529"/>
      <c r="D138" s="529"/>
      <c r="E138" s="523"/>
      <c r="F138" s="523"/>
      <c r="G138" s="524"/>
      <c r="H138" s="523"/>
      <c r="I138" s="523"/>
      <c r="J138" s="524"/>
      <c r="V138" s="524"/>
    </row>
    <row r="139" spans="1:22" s="525" customFormat="1" x14ac:dyDescent="0.25">
      <c r="A139" s="524"/>
      <c r="B139" s="529"/>
      <c r="C139" s="529"/>
      <c r="D139" s="529"/>
      <c r="E139" s="523"/>
      <c r="F139" s="523"/>
      <c r="G139" s="524"/>
      <c r="H139" s="523"/>
      <c r="I139" s="523"/>
      <c r="J139" s="524"/>
      <c r="V139" s="524"/>
    </row>
    <row r="140" spans="1:22" s="525" customFormat="1" x14ac:dyDescent="0.25">
      <c r="A140" s="524"/>
      <c r="B140" s="529"/>
      <c r="C140" s="529"/>
      <c r="D140" s="529"/>
      <c r="E140" s="523"/>
      <c r="F140" s="523"/>
      <c r="G140" s="524"/>
      <c r="H140" s="523"/>
      <c r="I140" s="523"/>
      <c r="J140" s="524"/>
      <c r="V140" s="524"/>
    </row>
    <row r="141" spans="1:22" s="525" customFormat="1" x14ac:dyDescent="0.25">
      <c r="A141" s="524"/>
      <c r="B141" s="529"/>
      <c r="C141" s="529"/>
      <c r="D141" s="529"/>
      <c r="E141" s="523"/>
      <c r="F141" s="523"/>
      <c r="G141" s="524"/>
      <c r="H141" s="523"/>
      <c r="I141" s="523"/>
      <c r="J141" s="524"/>
      <c r="V141" s="524"/>
    </row>
    <row r="142" spans="1:22" s="525" customFormat="1" x14ac:dyDescent="0.25">
      <c r="A142" s="524"/>
      <c r="B142" s="529"/>
      <c r="C142" s="529"/>
      <c r="D142" s="529"/>
      <c r="E142" s="523"/>
      <c r="F142" s="523"/>
      <c r="G142" s="524"/>
      <c r="H142" s="523"/>
      <c r="I142" s="523"/>
      <c r="J142" s="524"/>
      <c r="V142" s="524"/>
    </row>
    <row r="143" spans="1:22" s="525" customFormat="1" x14ac:dyDescent="0.25">
      <c r="A143" s="524"/>
      <c r="B143" s="529"/>
      <c r="C143" s="529"/>
      <c r="D143" s="529"/>
      <c r="E143" s="523"/>
      <c r="F143" s="523"/>
      <c r="G143" s="524"/>
      <c r="H143" s="523"/>
      <c r="I143" s="523"/>
      <c r="J143" s="524"/>
      <c r="V143" s="524"/>
    </row>
    <row r="144" spans="1:22" s="525" customFormat="1" x14ac:dyDescent="0.25">
      <c r="A144" s="524"/>
      <c r="B144" s="529"/>
      <c r="C144" s="529"/>
      <c r="D144" s="529"/>
      <c r="E144" s="523"/>
      <c r="F144" s="523"/>
      <c r="G144" s="524"/>
      <c r="H144" s="523"/>
      <c r="I144" s="523"/>
      <c r="J144" s="524"/>
      <c r="V144" s="524"/>
    </row>
    <row r="145" spans="1:22" s="525" customFormat="1" x14ac:dyDescent="0.25">
      <c r="A145" s="524"/>
      <c r="B145" s="529"/>
      <c r="C145" s="529"/>
      <c r="D145" s="529"/>
      <c r="E145" s="523"/>
      <c r="F145" s="523"/>
      <c r="G145" s="524"/>
      <c r="H145" s="523"/>
      <c r="I145" s="523"/>
      <c r="J145" s="524"/>
      <c r="V145" s="524"/>
    </row>
    <row r="146" spans="1:22" s="525" customFormat="1" x14ac:dyDescent="0.25">
      <c r="A146" s="524"/>
      <c r="B146" s="529"/>
      <c r="C146" s="529"/>
      <c r="D146" s="529"/>
      <c r="E146" s="523"/>
      <c r="F146" s="523"/>
      <c r="G146" s="524"/>
      <c r="H146" s="523"/>
      <c r="I146" s="523"/>
      <c r="J146" s="524"/>
      <c r="V146" s="524"/>
    </row>
    <row r="147" spans="1:22" s="525" customFormat="1" x14ac:dyDescent="0.25">
      <c r="A147" s="524"/>
      <c r="B147" s="529"/>
      <c r="C147" s="529"/>
      <c r="D147" s="529"/>
      <c r="E147" s="523"/>
      <c r="F147" s="523"/>
      <c r="G147" s="524"/>
      <c r="H147" s="523"/>
      <c r="I147" s="523"/>
      <c r="J147" s="524"/>
      <c r="V147" s="524"/>
    </row>
    <row r="148" spans="1:22" s="525" customFormat="1" x14ac:dyDescent="0.25">
      <c r="A148" s="524"/>
      <c r="B148" s="529"/>
      <c r="C148" s="529"/>
      <c r="D148" s="529"/>
      <c r="E148" s="523"/>
      <c r="F148" s="523"/>
      <c r="G148" s="524"/>
      <c r="H148" s="523"/>
      <c r="I148" s="523"/>
      <c r="J148" s="524"/>
      <c r="V148" s="524"/>
    </row>
    <row r="149" spans="1:22" s="525" customFormat="1" x14ac:dyDescent="0.25">
      <c r="A149" s="524"/>
      <c r="B149" s="529"/>
      <c r="C149" s="529"/>
      <c r="D149" s="529"/>
      <c r="E149" s="523"/>
      <c r="F149" s="523"/>
      <c r="G149" s="524"/>
      <c r="H149" s="523"/>
      <c r="I149" s="523"/>
      <c r="J149" s="524"/>
      <c r="V149" s="524"/>
    </row>
    <row r="150" spans="1:22" s="525" customFormat="1" x14ac:dyDescent="0.25">
      <c r="A150" s="524"/>
      <c r="B150" s="529"/>
      <c r="C150" s="529"/>
      <c r="D150" s="529"/>
      <c r="E150" s="523"/>
      <c r="F150" s="523"/>
      <c r="G150" s="524"/>
      <c r="H150" s="523"/>
      <c r="I150" s="523"/>
      <c r="J150" s="524"/>
      <c r="V150" s="524"/>
    </row>
    <row r="151" spans="1:22" s="525" customFormat="1" x14ac:dyDescent="0.25">
      <c r="A151" s="524"/>
      <c r="B151" s="529"/>
      <c r="C151" s="529"/>
      <c r="D151" s="529"/>
      <c r="E151" s="523"/>
      <c r="F151" s="523"/>
      <c r="G151" s="524"/>
      <c r="H151" s="523"/>
      <c r="I151" s="523"/>
      <c r="J151" s="524"/>
      <c r="V151" s="524"/>
    </row>
    <row r="152" spans="1:22" s="525" customFormat="1" x14ac:dyDescent="0.25">
      <c r="A152" s="524"/>
      <c r="B152" s="529"/>
      <c r="C152" s="529"/>
      <c r="D152" s="529"/>
      <c r="E152" s="523"/>
      <c r="F152" s="523"/>
      <c r="G152" s="524"/>
      <c r="H152" s="523"/>
      <c r="I152" s="523"/>
      <c r="J152" s="524"/>
      <c r="V152" s="524"/>
    </row>
    <row r="153" spans="1:22" s="525" customFormat="1" x14ac:dyDescent="0.25">
      <c r="A153" s="524"/>
      <c r="B153" s="529"/>
      <c r="C153" s="529"/>
      <c r="D153" s="529"/>
      <c r="E153" s="523"/>
      <c r="F153" s="523"/>
      <c r="G153" s="524"/>
      <c r="H153" s="523"/>
      <c r="I153" s="523"/>
      <c r="J153" s="524"/>
      <c r="V153" s="524"/>
    </row>
    <row r="154" spans="1:22" s="525" customFormat="1" x14ac:dyDescent="0.25">
      <c r="A154" s="524"/>
      <c r="B154" s="529"/>
      <c r="C154" s="529"/>
      <c r="D154" s="529"/>
      <c r="E154" s="523"/>
      <c r="F154" s="523"/>
      <c r="G154" s="524"/>
      <c r="H154" s="523"/>
      <c r="I154" s="523"/>
      <c r="J154" s="524"/>
      <c r="V154" s="524"/>
    </row>
    <row r="155" spans="1:22" s="525" customFormat="1" x14ac:dyDescent="0.25">
      <c r="A155" s="524"/>
      <c r="B155" s="529"/>
      <c r="C155" s="529"/>
      <c r="D155" s="529"/>
      <c r="E155" s="523"/>
      <c r="F155" s="523"/>
      <c r="G155" s="524"/>
      <c r="H155" s="523"/>
      <c r="I155" s="523"/>
      <c r="J155" s="524"/>
      <c r="V155" s="524"/>
    </row>
    <row r="156" spans="1:22" s="525" customFormat="1" x14ac:dyDescent="0.25">
      <c r="A156" s="524"/>
      <c r="B156" s="529"/>
      <c r="C156" s="529"/>
      <c r="D156" s="529"/>
      <c r="E156" s="523"/>
      <c r="F156" s="523"/>
      <c r="G156" s="524"/>
      <c r="H156" s="523"/>
      <c r="I156" s="523"/>
      <c r="J156" s="524"/>
      <c r="V156" s="524"/>
    </row>
    <row r="157" spans="1:22" s="525" customFormat="1" x14ac:dyDescent="0.25">
      <c r="A157" s="524"/>
      <c r="B157" s="529"/>
      <c r="C157" s="529"/>
      <c r="D157" s="529"/>
      <c r="E157" s="523"/>
      <c r="F157" s="523"/>
      <c r="G157" s="524"/>
      <c r="H157" s="523"/>
      <c r="I157" s="523"/>
      <c r="J157" s="524"/>
      <c r="V157" s="524"/>
    </row>
    <row r="158" spans="1:22" s="525" customFormat="1" x14ac:dyDescent="0.25">
      <c r="A158" s="524"/>
      <c r="B158" s="529"/>
      <c r="C158" s="529"/>
      <c r="D158" s="529"/>
      <c r="E158" s="523"/>
      <c r="F158" s="523"/>
      <c r="G158" s="524"/>
      <c r="H158" s="523"/>
      <c r="I158" s="523"/>
      <c r="J158" s="524"/>
      <c r="V158" s="524"/>
    </row>
    <row r="159" spans="1:22" s="525" customFormat="1" x14ac:dyDescent="0.25">
      <c r="A159" s="524"/>
      <c r="B159" s="529"/>
      <c r="C159" s="529"/>
      <c r="D159" s="529"/>
      <c r="E159" s="523"/>
      <c r="F159" s="523"/>
      <c r="G159" s="524"/>
      <c r="H159" s="523"/>
      <c r="I159" s="523"/>
      <c r="J159" s="524"/>
      <c r="V159" s="524"/>
    </row>
    <row r="160" spans="1:22" s="525" customFormat="1" x14ac:dyDescent="0.25">
      <c r="A160" s="524"/>
      <c r="B160" s="529"/>
      <c r="C160" s="529"/>
      <c r="D160" s="529"/>
      <c r="E160" s="523"/>
      <c r="F160" s="523"/>
      <c r="G160" s="524"/>
      <c r="H160" s="523"/>
      <c r="I160" s="523"/>
      <c r="J160" s="524"/>
      <c r="V160" s="524"/>
    </row>
    <row r="161" spans="1:22" s="525" customFormat="1" x14ac:dyDescent="0.25">
      <c r="A161" s="524"/>
      <c r="B161" s="529"/>
      <c r="C161" s="529"/>
      <c r="D161" s="529"/>
      <c r="E161" s="523"/>
      <c r="F161" s="523"/>
      <c r="G161" s="524"/>
      <c r="H161" s="523"/>
      <c r="I161" s="523"/>
      <c r="J161" s="524"/>
      <c r="V161" s="524"/>
    </row>
    <row r="162" spans="1:22" s="525" customFormat="1" x14ac:dyDescent="0.25">
      <c r="A162" s="524"/>
      <c r="B162" s="529"/>
      <c r="C162" s="529"/>
      <c r="D162" s="529"/>
      <c r="E162" s="523"/>
      <c r="F162" s="523"/>
      <c r="G162" s="524"/>
      <c r="H162" s="523"/>
      <c r="I162" s="523"/>
      <c r="J162" s="524"/>
      <c r="V162" s="524"/>
    </row>
    <row r="163" spans="1:22" s="525" customFormat="1" x14ac:dyDescent="0.25">
      <c r="A163" s="524"/>
      <c r="B163" s="529"/>
      <c r="C163" s="529"/>
      <c r="D163" s="529"/>
      <c r="E163" s="523"/>
      <c r="F163" s="523"/>
      <c r="G163" s="524"/>
      <c r="H163" s="523"/>
      <c r="I163" s="523"/>
      <c r="J163" s="524"/>
      <c r="V163" s="524"/>
    </row>
    <row r="164" spans="1:22" s="525" customFormat="1" x14ac:dyDescent="0.25">
      <c r="A164" s="524"/>
      <c r="B164" s="529"/>
      <c r="C164" s="529"/>
      <c r="D164" s="529"/>
      <c r="E164" s="523"/>
      <c r="F164" s="523"/>
      <c r="G164" s="524"/>
      <c r="H164" s="523"/>
      <c r="I164" s="523"/>
      <c r="J164" s="524"/>
      <c r="V164" s="524"/>
    </row>
    <row r="165" spans="1:22" s="525" customFormat="1" x14ac:dyDescent="0.25">
      <c r="A165" s="524"/>
      <c r="B165" s="529"/>
      <c r="C165" s="529"/>
      <c r="D165" s="529"/>
      <c r="E165" s="523"/>
      <c r="F165" s="523"/>
      <c r="G165" s="524"/>
      <c r="H165" s="523"/>
      <c r="I165" s="523"/>
      <c r="J165" s="524"/>
      <c r="V165" s="524"/>
    </row>
    <row r="166" spans="1:22" s="525" customFormat="1" x14ac:dyDescent="0.25">
      <c r="A166" s="524"/>
      <c r="B166" s="529"/>
      <c r="C166" s="529"/>
      <c r="D166" s="529"/>
      <c r="E166" s="523"/>
      <c r="F166" s="523"/>
      <c r="G166" s="524"/>
      <c r="H166" s="523"/>
      <c r="I166" s="523"/>
      <c r="J166" s="524"/>
      <c r="V166" s="524"/>
    </row>
    <row r="167" spans="1:22" s="525" customFormat="1" x14ac:dyDescent="0.25">
      <c r="A167" s="524"/>
      <c r="B167" s="529"/>
      <c r="C167" s="529"/>
      <c r="D167" s="529"/>
      <c r="E167" s="523"/>
      <c r="F167" s="523"/>
      <c r="G167" s="524"/>
      <c r="H167" s="523"/>
      <c r="I167" s="523"/>
      <c r="J167" s="524"/>
      <c r="V167" s="524"/>
    </row>
    <row r="168" spans="1:22" s="525" customFormat="1" x14ac:dyDescent="0.25">
      <c r="A168" s="524"/>
      <c r="B168" s="529"/>
      <c r="C168" s="529"/>
      <c r="D168" s="529"/>
      <c r="E168" s="523"/>
      <c r="F168" s="523"/>
      <c r="G168" s="524"/>
      <c r="H168" s="523"/>
      <c r="I168" s="523"/>
      <c r="J168" s="524"/>
      <c r="V168" s="524"/>
    </row>
    <row r="169" spans="1:22" s="525" customFormat="1" x14ac:dyDescent="0.25">
      <c r="A169" s="524"/>
      <c r="B169" s="529"/>
      <c r="C169" s="529"/>
      <c r="D169" s="529"/>
      <c r="E169" s="523"/>
      <c r="F169" s="523"/>
      <c r="G169" s="524"/>
      <c r="H169" s="523"/>
      <c r="I169" s="523"/>
      <c r="J169" s="524"/>
      <c r="V169" s="524"/>
    </row>
    <row r="170" spans="1:22" s="525" customFormat="1" x14ac:dyDescent="0.25">
      <c r="A170" s="524"/>
      <c r="B170" s="529"/>
      <c r="C170" s="529"/>
      <c r="D170" s="529"/>
      <c r="E170" s="523"/>
      <c r="F170" s="523"/>
      <c r="G170" s="524"/>
      <c r="H170" s="523"/>
      <c r="I170" s="523"/>
      <c r="J170" s="524"/>
      <c r="V170" s="524"/>
    </row>
    <row r="171" spans="1:22" s="525" customFormat="1" x14ac:dyDescent="0.25">
      <c r="A171" s="524"/>
      <c r="B171" s="529"/>
      <c r="C171" s="529"/>
      <c r="D171" s="529"/>
      <c r="E171" s="523"/>
      <c r="F171" s="523"/>
      <c r="G171" s="524"/>
      <c r="H171" s="523"/>
      <c r="I171" s="523"/>
      <c r="J171" s="524"/>
      <c r="V171" s="524"/>
    </row>
    <row r="172" spans="1:22" s="525" customFormat="1" x14ac:dyDescent="0.25">
      <c r="A172" s="524"/>
      <c r="B172" s="529"/>
      <c r="C172" s="529"/>
      <c r="D172" s="529"/>
      <c r="E172" s="523"/>
      <c r="F172" s="523"/>
      <c r="G172" s="524"/>
      <c r="H172" s="523"/>
      <c r="I172" s="523"/>
      <c r="J172" s="524"/>
      <c r="V172" s="524"/>
    </row>
    <row r="173" spans="1:22" s="525" customFormat="1" x14ac:dyDescent="0.25">
      <c r="A173" s="524"/>
      <c r="B173" s="529"/>
      <c r="C173" s="529"/>
      <c r="D173" s="529"/>
      <c r="E173" s="523"/>
      <c r="F173" s="523"/>
      <c r="G173" s="524"/>
      <c r="H173" s="523"/>
      <c r="I173" s="523"/>
      <c r="J173" s="524"/>
      <c r="V173" s="524"/>
    </row>
    <row r="174" spans="1:22" s="525" customFormat="1" x14ac:dyDescent="0.25">
      <c r="A174" s="524"/>
      <c r="B174" s="529"/>
      <c r="C174" s="529"/>
      <c r="D174" s="529"/>
      <c r="E174" s="523"/>
      <c r="F174" s="523"/>
      <c r="G174" s="524"/>
      <c r="H174" s="523"/>
      <c r="I174" s="523"/>
      <c r="J174" s="524"/>
      <c r="V174" s="524"/>
    </row>
    <row r="175" spans="1:22" s="525" customFormat="1" x14ac:dyDescent="0.25">
      <c r="A175" s="524"/>
      <c r="B175" s="529"/>
      <c r="C175" s="529"/>
      <c r="D175" s="529"/>
      <c r="E175" s="523"/>
      <c r="F175" s="523"/>
      <c r="G175" s="524"/>
      <c r="H175" s="523"/>
      <c r="I175" s="523"/>
      <c r="J175" s="524"/>
      <c r="V175" s="524"/>
    </row>
    <row r="176" spans="1:22" s="525" customFormat="1" x14ac:dyDescent="0.25">
      <c r="A176" s="524"/>
      <c r="B176" s="529"/>
      <c r="C176" s="529"/>
      <c r="D176" s="529"/>
      <c r="E176" s="523"/>
      <c r="F176" s="523"/>
      <c r="G176" s="524"/>
      <c r="H176" s="523"/>
      <c r="I176" s="523"/>
      <c r="J176" s="524"/>
      <c r="V176" s="524"/>
    </row>
    <row r="177" spans="1:49" s="525" customFormat="1" x14ac:dyDescent="0.25">
      <c r="A177" s="524"/>
      <c r="B177" s="529"/>
      <c r="C177" s="529"/>
      <c r="D177" s="529"/>
      <c r="E177" s="523"/>
      <c r="F177" s="523"/>
      <c r="G177" s="524"/>
      <c r="H177" s="523"/>
      <c r="I177" s="523"/>
      <c r="J177" s="524"/>
      <c r="V177" s="524"/>
    </row>
    <row r="178" spans="1:49" s="525" customFormat="1" x14ac:dyDescent="0.25">
      <c r="A178" s="524"/>
      <c r="B178" s="529"/>
      <c r="C178" s="529"/>
      <c r="D178" s="529"/>
      <c r="E178" s="523"/>
      <c r="F178" s="523"/>
      <c r="G178" s="524"/>
      <c r="H178" s="523"/>
      <c r="I178" s="523"/>
      <c r="J178" s="524"/>
      <c r="V178" s="524"/>
    </row>
    <row r="179" spans="1:49" s="525" customFormat="1" x14ac:dyDescent="0.25">
      <c r="A179" s="524"/>
      <c r="B179" s="529"/>
      <c r="C179" s="529"/>
      <c r="D179" s="529"/>
      <c r="E179" s="523"/>
      <c r="F179" s="523"/>
      <c r="G179" s="524"/>
      <c r="H179" s="523"/>
      <c r="I179" s="523"/>
      <c r="J179" s="524"/>
      <c r="V179" s="524"/>
    </row>
    <row r="180" spans="1:49" s="525" customFormat="1" x14ac:dyDescent="0.25">
      <c r="A180" s="524"/>
      <c r="B180" s="529"/>
      <c r="C180" s="529"/>
      <c r="D180" s="529"/>
      <c r="E180" s="523"/>
      <c r="F180" s="523"/>
      <c r="G180" s="524"/>
      <c r="H180" s="523"/>
      <c r="I180" s="523"/>
      <c r="J180" s="524"/>
      <c r="V180" s="524"/>
    </row>
    <row r="181" spans="1:49" s="525" customFormat="1" x14ac:dyDescent="0.25">
      <c r="A181" s="524"/>
      <c r="B181" s="529"/>
      <c r="C181" s="529"/>
      <c r="D181" s="529"/>
      <c r="E181" s="523"/>
      <c r="F181" s="523"/>
      <c r="G181" s="524"/>
      <c r="H181" s="523"/>
      <c r="I181" s="523"/>
      <c r="J181" s="524"/>
      <c r="V181" s="524"/>
    </row>
    <row r="182" spans="1:49" s="525" customFormat="1" x14ac:dyDescent="0.25">
      <c r="A182" s="524"/>
      <c r="B182" s="529"/>
      <c r="C182" s="529"/>
      <c r="D182" s="529"/>
      <c r="E182" s="523"/>
      <c r="F182" s="523"/>
      <c r="G182" s="524"/>
      <c r="H182" s="523"/>
      <c r="I182" s="523"/>
      <c r="J182" s="524"/>
      <c r="V182" s="524"/>
    </row>
    <row r="183" spans="1:49" s="525" customFormat="1" x14ac:dyDescent="0.25">
      <c r="A183" s="524"/>
      <c r="B183" s="529"/>
      <c r="C183" s="529"/>
      <c r="D183" s="529"/>
      <c r="E183" s="523"/>
      <c r="F183" s="523"/>
      <c r="G183" s="524"/>
      <c r="H183" s="523"/>
      <c r="I183" s="523"/>
      <c r="J183" s="524"/>
      <c r="V183" s="524"/>
    </row>
    <row r="184" spans="1:49" s="525" customFormat="1" x14ac:dyDescent="0.25">
      <c r="A184" s="524"/>
      <c r="B184" s="529"/>
      <c r="C184" s="529"/>
      <c r="D184" s="529"/>
      <c r="E184" s="523"/>
      <c r="F184" s="523"/>
      <c r="G184" s="524"/>
      <c r="H184" s="523"/>
      <c r="I184" s="523"/>
      <c r="J184" s="524"/>
      <c r="V184" s="524"/>
    </row>
    <row r="185" spans="1:49" s="525" customFormat="1" x14ac:dyDescent="0.25">
      <c r="A185" s="524"/>
      <c r="B185" s="529"/>
      <c r="C185" s="529"/>
      <c r="D185" s="529"/>
      <c r="E185" s="523"/>
      <c r="F185" s="523"/>
      <c r="G185" s="524"/>
      <c r="H185" s="523"/>
      <c r="I185" s="523"/>
      <c r="J185" s="524"/>
      <c r="V185" s="524"/>
    </row>
    <row r="186" spans="1:49" s="525" customFormat="1" x14ac:dyDescent="0.25">
      <c r="A186" s="524"/>
      <c r="B186" s="529"/>
      <c r="C186" s="529"/>
      <c r="D186" s="529"/>
      <c r="E186" s="523"/>
      <c r="F186" s="523"/>
      <c r="G186" s="524"/>
      <c r="H186" s="523"/>
      <c r="I186" s="523"/>
      <c r="J186" s="524"/>
      <c r="V186" s="524"/>
    </row>
    <row r="187" spans="1:49" s="525" customFormat="1" x14ac:dyDescent="0.25">
      <c r="A187" s="524"/>
      <c r="B187" s="529"/>
      <c r="C187" s="529"/>
      <c r="D187" s="529"/>
      <c r="E187" s="523"/>
      <c r="F187" s="523"/>
      <c r="G187" s="524"/>
      <c r="H187" s="523"/>
      <c r="I187" s="523"/>
      <c r="J187" s="524"/>
      <c r="V187" s="524"/>
    </row>
    <row r="188" spans="1:49" s="525" customFormat="1" x14ac:dyDescent="0.25">
      <c r="A188" s="524"/>
      <c r="B188" s="529"/>
      <c r="C188" s="529"/>
      <c r="D188" s="529"/>
      <c r="E188" s="523"/>
      <c r="F188" s="523"/>
      <c r="G188" s="524"/>
      <c r="H188" s="523"/>
      <c r="I188" s="523"/>
      <c r="J188" s="524"/>
      <c r="V188" s="524"/>
    </row>
    <row r="189" spans="1:49" s="525" customFormat="1" x14ac:dyDescent="0.25">
      <c r="A189" s="524"/>
      <c r="B189" s="529"/>
      <c r="C189" s="529"/>
      <c r="D189" s="529"/>
      <c r="E189" s="523"/>
      <c r="F189" s="523"/>
      <c r="G189" s="524"/>
      <c r="H189" s="523"/>
      <c r="I189" s="523"/>
      <c r="J189" s="524"/>
      <c r="V189" s="524"/>
    </row>
    <row r="190" spans="1:49" s="525" customFormat="1" x14ac:dyDescent="0.25">
      <c r="A190" s="524"/>
      <c r="B190" s="529"/>
      <c r="C190" s="529"/>
      <c r="D190" s="529"/>
      <c r="E190" s="523"/>
      <c r="F190" s="523"/>
      <c r="G190" s="524"/>
      <c r="H190" s="523"/>
      <c r="I190" s="523"/>
      <c r="J190" s="524"/>
      <c r="K190" s="511"/>
      <c r="L190" s="511"/>
      <c r="M190" s="511"/>
      <c r="N190" s="511"/>
      <c r="O190" s="511"/>
      <c r="P190" s="511"/>
      <c r="Q190" s="511"/>
      <c r="R190" s="511"/>
      <c r="S190" s="511"/>
      <c r="T190" s="511"/>
      <c r="U190" s="511"/>
      <c r="V190" s="530"/>
      <c r="Y190" s="511"/>
      <c r="Z190" s="511"/>
      <c r="AA190" s="511"/>
      <c r="AB190" s="511"/>
      <c r="AC190" s="511"/>
      <c r="AD190" s="511"/>
      <c r="AE190" s="511"/>
      <c r="AF190" s="511"/>
      <c r="AG190" s="511"/>
      <c r="AH190" s="511"/>
      <c r="AI190" s="511"/>
      <c r="AJ190" s="511"/>
      <c r="AK190" s="511"/>
      <c r="AN190" s="511"/>
      <c r="AU190" s="511"/>
      <c r="AV190" s="511"/>
      <c r="AW190" s="511"/>
    </row>
    <row r="191" spans="1:49" s="525" customFormat="1" x14ac:dyDescent="0.25">
      <c r="A191" s="524"/>
      <c r="B191" s="529"/>
      <c r="C191" s="529"/>
      <c r="D191" s="529"/>
      <c r="E191" s="523"/>
      <c r="F191" s="523"/>
      <c r="G191" s="524"/>
      <c r="H191" s="523"/>
      <c r="I191" s="523"/>
      <c r="J191" s="524"/>
      <c r="K191" s="511"/>
      <c r="L191" s="511"/>
      <c r="M191" s="511"/>
      <c r="N191" s="511"/>
      <c r="O191" s="511"/>
      <c r="P191" s="511"/>
      <c r="Q191" s="511"/>
      <c r="R191" s="511"/>
      <c r="S191" s="511"/>
      <c r="T191" s="511"/>
      <c r="U191" s="511"/>
      <c r="V191" s="530"/>
      <c r="Y191" s="511"/>
      <c r="Z191" s="511"/>
      <c r="AA191" s="511"/>
      <c r="AB191" s="511"/>
      <c r="AC191" s="511"/>
      <c r="AD191" s="511"/>
      <c r="AE191" s="511"/>
      <c r="AF191" s="511"/>
      <c r="AG191" s="511"/>
      <c r="AH191" s="511"/>
      <c r="AI191" s="511"/>
      <c r="AJ191" s="511"/>
      <c r="AK191" s="511"/>
      <c r="AN191" s="511"/>
      <c r="AU191" s="511"/>
      <c r="AV191" s="511"/>
      <c r="AW191" s="511"/>
    </row>
    <row r="192" spans="1:49" s="525" customFormat="1" x14ac:dyDescent="0.25">
      <c r="A192" s="524"/>
      <c r="B192" s="529"/>
      <c r="C192" s="529"/>
      <c r="D192" s="529"/>
      <c r="E192" s="523"/>
      <c r="F192" s="523"/>
      <c r="G192" s="524"/>
      <c r="H192" s="523"/>
      <c r="I192" s="523"/>
      <c r="J192" s="524"/>
      <c r="K192" s="511"/>
      <c r="L192" s="511"/>
      <c r="M192" s="511"/>
      <c r="N192" s="511"/>
      <c r="O192" s="511"/>
      <c r="P192" s="511"/>
      <c r="Q192" s="511"/>
      <c r="R192" s="511"/>
      <c r="S192" s="511"/>
      <c r="T192" s="511"/>
      <c r="U192" s="511"/>
      <c r="V192" s="530"/>
      <c r="Y192" s="511"/>
      <c r="Z192" s="511"/>
      <c r="AA192" s="511"/>
      <c r="AB192" s="511"/>
      <c r="AC192" s="511"/>
      <c r="AD192" s="511"/>
      <c r="AE192" s="511"/>
      <c r="AF192" s="511"/>
      <c r="AG192" s="511"/>
      <c r="AH192" s="511"/>
      <c r="AI192" s="511"/>
      <c r="AJ192" s="511"/>
      <c r="AK192" s="511"/>
      <c r="AN192" s="511"/>
      <c r="AU192" s="511"/>
      <c r="AV192" s="511"/>
      <c r="AW192" s="511"/>
    </row>
    <row r="193" spans="1:49" s="525" customFormat="1" x14ac:dyDescent="0.25">
      <c r="A193" s="524"/>
      <c r="B193" s="529"/>
      <c r="C193" s="529"/>
      <c r="D193" s="529"/>
      <c r="E193" s="523"/>
      <c r="F193" s="523"/>
      <c r="G193" s="524"/>
      <c r="H193" s="523"/>
      <c r="I193" s="523"/>
      <c r="J193" s="524"/>
      <c r="K193" s="511"/>
      <c r="L193" s="511"/>
      <c r="M193" s="511"/>
      <c r="N193" s="511"/>
      <c r="O193" s="511"/>
      <c r="P193" s="511"/>
      <c r="Q193" s="511"/>
      <c r="R193" s="511"/>
      <c r="S193" s="511"/>
      <c r="T193" s="511"/>
      <c r="U193" s="511"/>
      <c r="V193" s="530"/>
      <c r="Y193" s="511"/>
      <c r="Z193" s="511"/>
      <c r="AA193" s="511"/>
      <c r="AB193" s="511"/>
      <c r="AC193" s="511"/>
      <c r="AD193" s="511"/>
      <c r="AE193" s="511"/>
      <c r="AF193" s="511"/>
      <c r="AG193" s="511"/>
      <c r="AH193" s="511"/>
      <c r="AI193" s="511"/>
      <c r="AJ193" s="511"/>
      <c r="AK193" s="511"/>
      <c r="AN193" s="511"/>
      <c r="AU193" s="511"/>
      <c r="AV193" s="511"/>
      <c r="AW193" s="511"/>
    </row>
    <row r="194" spans="1:49" s="525" customFormat="1" x14ac:dyDescent="0.25">
      <c r="A194" s="524"/>
      <c r="B194" s="529"/>
      <c r="C194" s="529"/>
      <c r="D194" s="529"/>
      <c r="E194" s="523"/>
      <c r="F194" s="523"/>
      <c r="G194" s="524"/>
      <c r="H194" s="523"/>
      <c r="I194" s="523"/>
      <c r="J194" s="524"/>
      <c r="K194" s="511"/>
      <c r="L194" s="511"/>
      <c r="M194" s="511"/>
      <c r="N194" s="511"/>
      <c r="O194" s="511"/>
      <c r="P194" s="511"/>
      <c r="Q194" s="511"/>
      <c r="R194" s="511"/>
      <c r="S194" s="511"/>
      <c r="T194" s="511"/>
      <c r="U194" s="511"/>
      <c r="V194" s="530"/>
      <c r="Y194" s="511"/>
      <c r="Z194" s="511"/>
      <c r="AA194" s="511"/>
      <c r="AB194" s="511"/>
      <c r="AC194" s="511"/>
      <c r="AD194" s="511"/>
      <c r="AE194" s="511"/>
      <c r="AF194" s="511"/>
      <c r="AG194" s="511"/>
      <c r="AH194" s="511"/>
      <c r="AI194" s="511"/>
      <c r="AJ194" s="511"/>
      <c r="AK194" s="511"/>
      <c r="AN194" s="511"/>
      <c r="AU194" s="511"/>
      <c r="AV194" s="511"/>
      <c r="AW194" s="511"/>
    </row>
    <row r="195" spans="1:49" s="525" customFormat="1" x14ac:dyDescent="0.25">
      <c r="A195" s="524"/>
      <c r="B195" s="529"/>
      <c r="C195" s="529"/>
      <c r="D195" s="529"/>
      <c r="E195" s="523"/>
      <c r="F195" s="523"/>
      <c r="G195" s="524"/>
      <c r="H195" s="523"/>
      <c r="I195" s="523"/>
      <c r="J195" s="524"/>
      <c r="K195" s="511"/>
      <c r="L195" s="511"/>
      <c r="M195" s="511"/>
      <c r="N195" s="511"/>
      <c r="O195" s="511"/>
      <c r="P195" s="511"/>
      <c r="Q195" s="511"/>
      <c r="R195" s="511"/>
      <c r="S195" s="511"/>
      <c r="T195" s="511"/>
      <c r="U195" s="511"/>
      <c r="V195" s="530"/>
      <c r="Y195" s="511"/>
      <c r="Z195" s="511"/>
      <c r="AA195" s="511"/>
      <c r="AB195" s="511"/>
      <c r="AC195" s="511"/>
      <c r="AD195" s="511"/>
      <c r="AE195" s="511"/>
      <c r="AF195" s="511"/>
      <c r="AG195" s="511"/>
      <c r="AH195" s="511"/>
      <c r="AI195" s="511"/>
      <c r="AJ195" s="511"/>
      <c r="AK195" s="511"/>
      <c r="AN195" s="511"/>
      <c r="AU195" s="511"/>
      <c r="AV195" s="511"/>
      <c r="AW195" s="511"/>
    </row>
    <row r="196" spans="1:49" s="525" customFormat="1" x14ac:dyDescent="0.25">
      <c r="A196" s="524"/>
      <c r="B196" s="529"/>
      <c r="C196" s="529"/>
      <c r="D196" s="529"/>
      <c r="E196" s="523"/>
      <c r="F196" s="523"/>
      <c r="G196" s="524"/>
      <c r="H196" s="523"/>
      <c r="I196" s="523"/>
      <c r="J196" s="524"/>
      <c r="K196" s="511"/>
      <c r="L196" s="511"/>
      <c r="M196" s="511"/>
      <c r="N196" s="511"/>
      <c r="O196" s="511"/>
      <c r="P196" s="511"/>
      <c r="Q196" s="511"/>
      <c r="R196" s="511"/>
      <c r="S196" s="511"/>
      <c r="T196" s="511"/>
      <c r="U196" s="511"/>
      <c r="V196" s="530"/>
      <c r="Y196" s="511"/>
      <c r="Z196" s="511"/>
      <c r="AA196" s="511"/>
      <c r="AB196" s="511"/>
      <c r="AC196" s="511"/>
      <c r="AD196" s="511"/>
      <c r="AE196" s="511"/>
      <c r="AF196" s="511"/>
      <c r="AG196" s="511"/>
      <c r="AH196" s="511"/>
      <c r="AI196" s="511"/>
      <c r="AJ196" s="511"/>
      <c r="AK196" s="511"/>
      <c r="AN196" s="511"/>
      <c r="AU196" s="511"/>
      <c r="AV196" s="511"/>
      <c r="AW196" s="511"/>
    </row>
    <row r="197" spans="1:49" s="525" customFormat="1" x14ac:dyDescent="0.25">
      <c r="A197" s="524"/>
      <c r="B197" s="529"/>
      <c r="C197" s="529"/>
      <c r="D197" s="529"/>
      <c r="E197" s="523"/>
      <c r="F197" s="523"/>
      <c r="G197" s="524"/>
      <c r="H197" s="523"/>
      <c r="I197" s="523"/>
      <c r="J197" s="524"/>
      <c r="K197" s="511"/>
      <c r="L197" s="511"/>
      <c r="M197" s="511"/>
      <c r="N197" s="511"/>
      <c r="O197" s="511"/>
      <c r="P197" s="511"/>
      <c r="Q197" s="511"/>
      <c r="R197" s="511"/>
      <c r="S197" s="511"/>
      <c r="T197" s="511"/>
      <c r="U197" s="511"/>
      <c r="V197" s="530"/>
      <c r="Y197" s="511"/>
      <c r="Z197" s="511"/>
      <c r="AA197" s="511"/>
      <c r="AB197" s="511"/>
      <c r="AC197" s="511"/>
      <c r="AD197" s="511"/>
      <c r="AE197" s="511"/>
      <c r="AF197" s="511"/>
      <c r="AG197" s="511"/>
      <c r="AH197" s="511"/>
      <c r="AI197" s="511"/>
      <c r="AJ197" s="511"/>
      <c r="AK197" s="511"/>
      <c r="AN197" s="511"/>
      <c r="AU197" s="511"/>
      <c r="AV197" s="511"/>
      <c r="AW197" s="511"/>
    </row>
    <row r="198" spans="1:49" s="525" customFormat="1" x14ac:dyDescent="0.25">
      <c r="A198" s="524"/>
      <c r="B198" s="529"/>
      <c r="C198" s="529"/>
      <c r="D198" s="529"/>
      <c r="E198" s="523"/>
      <c r="F198" s="523"/>
      <c r="G198" s="524"/>
      <c r="H198" s="523"/>
      <c r="I198" s="523"/>
      <c r="J198" s="524"/>
      <c r="K198" s="511"/>
      <c r="L198" s="511"/>
      <c r="M198" s="511"/>
      <c r="N198" s="511"/>
      <c r="O198" s="511"/>
      <c r="P198" s="511"/>
      <c r="Q198" s="511"/>
      <c r="R198" s="511"/>
      <c r="S198" s="511"/>
      <c r="T198" s="511"/>
      <c r="U198" s="511"/>
      <c r="V198" s="530"/>
      <c r="Y198" s="511"/>
      <c r="Z198" s="511"/>
      <c r="AA198" s="511"/>
      <c r="AB198" s="511"/>
      <c r="AC198" s="511"/>
      <c r="AD198" s="511"/>
      <c r="AE198" s="511"/>
      <c r="AF198" s="511"/>
      <c r="AG198" s="511"/>
      <c r="AH198" s="511"/>
      <c r="AI198" s="511"/>
      <c r="AJ198" s="511"/>
      <c r="AK198" s="511"/>
      <c r="AN198" s="511"/>
      <c r="AU198" s="511"/>
      <c r="AV198" s="511"/>
      <c r="AW198" s="511"/>
    </row>
    <row r="199" spans="1:49" s="525" customFormat="1" x14ac:dyDescent="0.25">
      <c r="A199" s="524"/>
      <c r="B199" s="529"/>
      <c r="C199" s="529"/>
      <c r="D199" s="529"/>
      <c r="E199" s="523"/>
      <c r="F199" s="523"/>
      <c r="G199" s="524"/>
      <c r="H199" s="523"/>
      <c r="I199" s="523"/>
      <c r="J199" s="524"/>
      <c r="K199" s="511"/>
      <c r="L199" s="511"/>
      <c r="M199" s="511"/>
      <c r="N199" s="511"/>
      <c r="O199" s="511"/>
      <c r="P199" s="511"/>
      <c r="Q199" s="511"/>
      <c r="R199" s="511"/>
      <c r="S199" s="511"/>
      <c r="T199" s="511"/>
      <c r="U199" s="511"/>
      <c r="V199" s="530"/>
      <c r="Y199" s="511"/>
      <c r="Z199" s="511"/>
      <c r="AA199" s="511"/>
      <c r="AB199" s="511"/>
      <c r="AC199" s="511"/>
      <c r="AD199" s="511"/>
      <c r="AE199" s="511"/>
      <c r="AF199" s="511"/>
      <c r="AG199" s="511"/>
      <c r="AH199" s="511"/>
      <c r="AI199" s="511"/>
      <c r="AJ199" s="511"/>
      <c r="AK199" s="511"/>
      <c r="AN199" s="511"/>
      <c r="AU199" s="511"/>
      <c r="AV199" s="511"/>
      <c r="AW199" s="511"/>
    </row>
    <row r="200" spans="1:49" s="525" customFormat="1" x14ac:dyDescent="0.25">
      <c r="A200" s="524"/>
      <c r="B200" s="529"/>
      <c r="C200" s="529"/>
      <c r="D200" s="529"/>
      <c r="E200" s="523"/>
      <c r="F200" s="523"/>
      <c r="G200" s="524"/>
      <c r="H200" s="523"/>
      <c r="I200" s="523"/>
      <c r="J200" s="524"/>
      <c r="K200" s="511"/>
      <c r="L200" s="511"/>
      <c r="M200" s="511"/>
      <c r="N200" s="511"/>
      <c r="O200" s="511"/>
      <c r="P200" s="511"/>
      <c r="Q200" s="511"/>
      <c r="R200" s="511"/>
      <c r="S200" s="511"/>
      <c r="T200" s="511"/>
      <c r="U200" s="511"/>
      <c r="V200" s="530"/>
      <c r="Y200" s="511"/>
      <c r="Z200" s="511"/>
      <c r="AA200" s="511"/>
      <c r="AB200" s="511"/>
      <c r="AC200" s="511"/>
      <c r="AD200" s="511"/>
      <c r="AE200" s="511"/>
      <c r="AF200" s="511"/>
      <c r="AG200" s="511"/>
      <c r="AH200" s="511"/>
      <c r="AI200" s="511"/>
      <c r="AJ200" s="511"/>
      <c r="AK200" s="511"/>
      <c r="AN200" s="511"/>
      <c r="AU200" s="511"/>
      <c r="AV200" s="511"/>
      <c r="AW200" s="511"/>
    </row>
    <row r="201" spans="1:49" s="525" customFormat="1" x14ac:dyDescent="0.25">
      <c r="A201" s="524"/>
      <c r="B201" s="529"/>
      <c r="C201" s="529"/>
      <c r="D201" s="529"/>
      <c r="E201" s="523"/>
      <c r="F201" s="523"/>
      <c r="G201" s="524"/>
      <c r="H201" s="523"/>
      <c r="I201" s="523"/>
      <c r="J201" s="524"/>
      <c r="K201" s="511"/>
      <c r="L201" s="511"/>
      <c r="M201" s="511"/>
      <c r="N201" s="511"/>
      <c r="O201" s="511"/>
      <c r="P201" s="511"/>
      <c r="Q201" s="511"/>
      <c r="R201" s="511"/>
      <c r="S201" s="511"/>
      <c r="T201" s="511"/>
      <c r="U201" s="511"/>
      <c r="V201" s="530"/>
      <c r="Y201" s="511"/>
      <c r="Z201" s="511"/>
      <c r="AA201" s="511"/>
      <c r="AB201" s="511"/>
      <c r="AC201" s="511"/>
      <c r="AD201" s="511"/>
      <c r="AE201" s="511"/>
      <c r="AF201" s="511"/>
      <c r="AG201" s="511"/>
      <c r="AH201" s="511"/>
      <c r="AI201" s="511"/>
      <c r="AJ201" s="511"/>
      <c r="AK201" s="511"/>
      <c r="AN201" s="511"/>
      <c r="AU201" s="511"/>
      <c r="AV201" s="511"/>
      <c r="AW201" s="511"/>
    </row>
    <row r="202" spans="1:49" s="525" customFormat="1" x14ac:dyDescent="0.25">
      <c r="A202" s="524"/>
      <c r="B202" s="529"/>
      <c r="C202" s="529"/>
      <c r="D202" s="529"/>
      <c r="E202" s="523"/>
      <c r="F202" s="523"/>
      <c r="G202" s="524"/>
      <c r="H202" s="523"/>
      <c r="I202" s="523"/>
      <c r="J202" s="524"/>
      <c r="K202" s="511"/>
      <c r="L202" s="511"/>
      <c r="M202" s="511"/>
      <c r="N202" s="511"/>
      <c r="O202" s="511"/>
      <c r="P202" s="511"/>
      <c r="Q202" s="511"/>
      <c r="R202" s="511"/>
      <c r="S202" s="511"/>
      <c r="T202" s="511"/>
      <c r="U202" s="511"/>
      <c r="V202" s="530"/>
      <c r="Y202" s="511"/>
      <c r="Z202" s="511"/>
      <c r="AA202" s="511"/>
      <c r="AB202" s="511"/>
      <c r="AC202" s="511"/>
      <c r="AD202" s="511"/>
      <c r="AE202" s="511"/>
      <c r="AF202" s="511"/>
      <c r="AG202" s="511"/>
      <c r="AH202" s="511"/>
      <c r="AI202" s="511"/>
      <c r="AJ202" s="511"/>
      <c r="AK202" s="511"/>
      <c r="AN202" s="511"/>
      <c r="AU202" s="511"/>
      <c r="AV202" s="511"/>
      <c r="AW202" s="511"/>
    </row>
    <row r="203" spans="1:49" s="525" customFormat="1" x14ac:dyDescent="0.25">
      <c r="A203" s="524"/>
      <c r="B203" s="529"/>
      <c r="C203" s="529"/>
      <c r="D203" s="529"/>
      <c r="E203" s="523"/>
      <c r="F203" s="523"/>
      <c r="G203" s="524"/>
      <c r="H203" s="523"/>
      <c r="I203" s="523"/>
      <c r="J203" s="524"/>
      <c r="K203" s="511"/>
      <c r="L203" s="511"/>
      <c r="M203" s="511"/>
      <c r="N203" s="511"/>
      <c r="O203" s="511"/>
      <c r="P203" s="511"/>
      <c r="Q203" s="511"/>
      <c r="R203" s="511"/>
      <c r="S203" s="511"/>
      <c r="T203" s="511"/>
      <c r="U203" s="511"/>
      <c r="V203" s="530"/>
      <c r="Y203" s="511"/>
      <c r="Z203" s="511"/>
      <c r="AA203" s="511"/>
      <c r="AB203" s="511"/>
      <c r="AC203" s="511"/>
      <c r="AD203" s="511"/>
      <c r="AE203" s="511"/>
      <c r="AF203" s="511"/>
      <c r="AG203" s="511"/>
      <c r="AH203" s="511"/>
      <c r="AI203" s="511"/>
      <c r="AJ203" s="511"/>
      <c r="AK203" s="511"/>
      <c r="AN203" s="511"/>
      <c r="AU203" s="511"/>
      <c r="AV203" s="511"/>
      <c r="AW203" s="511"/>
    </row>
    <row r="204" spans="1:49" s="525" customFormat="1" x14ac:dyDescent="0.25">
      <c r="A204" s="524"/>
      <c r="B204" s="529"/>
      <c r="C204" s="529"/>
      <c r="D204" s="529"/>
      <c r="E204" s="523"/>
      <c r="F204" s="523"/>
      <c r="G204" s="524"/>
      <c r="H204" s="523"/>
      <c r="I204" s="523"/>
      <c r="J204" s="524"/>
      <c r="K204" s="511"/>
      <c r="L204" s="511"/>
      <c r="M204" s="511"/>
      <c r="N204" s="511"/>
      <c r="O204" s="511"/>
      <c r="P204" s="511"/>
      <c r="Q204" s="511"/>
      <c r="R204" s="511"/>
      <c r="S204" s="511"/>
      <c r="T204" s="511"/>
      <c r="U204" s="511"/>
      <c r="V204" s="530"/>
      <c r="Y204" s="511"/>
      <c r="Z204" s="511"/>
      <c r="AA204" s="511"/>
      <c r="AB204" s="511"/>
      <c r="AC204" s="511"/>
      <c r="AD204" s="511"/>
      <c r="AE204" s="511"/>
      <c r="AF204" s="511"/>
      <c r="AG204" s="511"/>
      <c r="AH204" s="511"/>
      <c r="AI204" s="511"/>
      <c r="AJ204" s="511"/>
      <c r="AK204" s="511"/>
      <c r="AN204" s="511"/>
      <c r="AU204" s="511"/>
      <c r="AV204" s="511"/>
      <c r="AW204" s="511"/>
    </row>
    <row r="205" spans="1:49" s="525" customFormat="1" x14ac:dyDescent="0.25">
      <c r="A205" s="524"/>
      <c r="B205" s="529"/>
      <c r="C205" s="529"/>
      <c r="D205" s="529"/>
      <c r="E205" s="523"/>
      <c r="F205" s="523"/>
      <c r="G205" s="524"/>
      <c r="H205" s="523"/>
      <c r="I205" s="523"/>
      <c r="J205" s="524"/>
      <c r="K205" s="511"/>
      <c r="L205" s="511"/>
      <c r="M205" s="511"/>
      <c r="N205" s="511"/>
      <c r="O205" s="511"/>
      <c r="P205" s="511"/>
      <c r="Q205" s="511"/>
      <c r="R205" s="511"/>
      <c r="S205" s="511"/>
      <c r="T205" s="511"/>
      <c r="U205" s="511"/>
      <c r="V205" s="530"/>
      <c r="Y205" s="511"/>
      <c r="Z205" s="511"/>
      <c r="AA205" s="511"/>
      <c r="AB205" s="511"/>
      <c r="AC205" s="511"/>
      <c r="AD205" s="511"/>
      <c r="AE205" s="511"/>
      <c r="AF205" s="511"/>
      <c r="AG205" s="511"/>
      <c r="AH205" s="511"/>
      <c r="AI205" s="511"/>
      <c r="AJ205" s="511"/>
      <c r="AK205" s="511"/>
      <c r="AN205" s="511"/>
      <c r="AU205" s="511"/>
      <c r="AV205" s="511"/>
      <c r="AW205" s="511"/>
    </row>
    <row r="206" spans="1:49" s="525" customFormat="1" x14ac:dyDescent="0.25">
      <c r="A206" s="524"/>
      <c r="B206" s="529"/>
      <c r="C206" s="529"/>
      <c r="D206" s="529"/>
      <c r="E206" s="523"/>
      <c r="F206" s="523"/>
      <c r="G206" s="524"/>
      <c r="H206" s="523"/>
      <c r="I206" s="523"/>
      <c r="J206" s="524"/>
      <c r="K206" s="511"/>
      <c r="L206" s="511"/>
      <c r="M206" s="511"/>
      <c r="N206" s="511"/>
      <c r="O206" s="511"/>
      <c r="P206" s="511"/>
      <c r="Q206" s="511"/>
      <c r="R206" s="511"/>
      <c r="S206" s="511"/>
      <c r="T206" s="511"/>
      <c r="U206" s="511"/>
      <c r="V206" s="530"/>
      <c r="Y206" s="511"/>
      <c r="Z206" s="511"/>
      <c r="AA206" s="511"/>
      <c r="AB206" s="511"/>
      <c r="AC206" s="511"/>
      <c r="AD206" s="511"/>
      <c r="AE206" s="511"/>
      <c r="AF206" s="511"/>
      <c r="AG206" s="511"/>
      <c r="AH206" s="511"/>
      <c r="AI206" s="511"/>
      <c r="AJ206" s="511"/>
      <c r="AK206" s="511"/>
      <c r="AN206" s="511"/>
      <c r="AU206" s="511"/>
      <c r="AV206" s="511"/>
      <c r="AW206" s="511"/>
    </row>
    <row r="207" spans="1:49" s="525" customFormat="1" x14ac:dyDescent="0.25">
      <c r="A207" s="524"/>
      <c r="B207" s="529"/>
      <c r="C207" s="529"/>
      <c r="D207" s="529"/>
      <c r="E207" s="523"/>
      <c r="F207" s="523"/>
      <c r="G207" s="524"/>
      <c r="H207" s="523"/>
      <c r="I207" s="523"/>
      <c r="J207" s="524"/>
      <c r="K207" s="511"/>
      <c r="L207" s="511"/>
      <c r="M207" s="511"/>
      <c r="N207" s="511"/>
      <c r="O207" s="511"/>
      <c r="P207" s="511"/>
      <c r="Q207" s="511"/>
      <c r="R207" s="511"/>
      <c r="S207" s="511"/>
      <c r="T207" s="511"/>
      <c r="U207" s="511"/>
      <c r="V207" s="530"/>
      <c r="Y207" s="511"/>
      <c r="Z207" s="511"/>
      <c r="AA207" s="511"/>
      <c r="AB207" s="511"/>
      <c r="AC207" s="511"/>
      <c r="AD207" s="511"/>
      <c r="AE207" s="511"/>
      <c r="AF207" s="511"/>
      <c r="AG207" s="511"/>
      <c r="AH207" s="511"/>
      <c r="AI207" s="511"/>
      <c r="AJ207" s="511"/>
      <c r="AK207" s="511"/>
      <c r="AN207" s="511"/>
      <c r="AU207" s="511"/>
      <c r="AV207" s="511"/>
      <c r="AW207" s="511"/>
    </row>
    <row r="208" spans="1:49" s="525" customFormat="1" x14ac:dyDescent="0.25">
      <c r="A208" s="524"/>
      <c r="B208" s="529"/>
      <c r="C208" s="529"/>
      <c r="D208" s="529"/>
      <c r="E208" s="523"/>
      <c r="F208" s="523"/>
      <c r="G208" s="524"/>
      <c r="H208" s="523"/>
      <c r="I208" s="523"/>
      <c r="J208" s="524"/>
      <c r="K208" s="511"/>
      <c r="L208" s="511"/>
      <c r="M208" s="511"/>
      <c r="N208" s="511"/>
      <c r="O208" s="511"/>
      <c r="P208" s="511"/>
      <c r="Q208" s="511"/>
      <c r="R208" s="511"/>
      <c r="S208" s="511"/>
      <c r="T208" s="511"/>
      <c r="U208" s="511"/>
      <c r="V208" s="530"/>
      <c r="Y208" s="511"/>
      <c r="Z208" s="511"/>
      <c r="AA208" s="511"/>
      <c r="AB208" s="511"/>
      <c r="AC208" s="511"/>
      <c r="AD208" s="511"/>
      <c r="AE208" s="511"/>
      <c r="AF208" s="511"/>
      <c r="AG208" s="511"/>
      <c r="AH208" s="511"/>
      <c r="AI208" s="511"/>
      <c r="AJ208" s="511"/>
      <c r="AK208" s="511"/>
      <c r="AN208" s="511"/>
      <c r="AU208" s="511"/>
      <c r="AV208" s="511"/>
      <c r="AW208" s="511"/>
    </row>
    <row r="209" spans="1:49" s="525" customFormat="1" x14ac:dyDescent="0.25">
      <c r="A209" s="524"/>
      <c r="B209" s="529"/>
      <c r="C209" s="529"/>
      <c r="D209" s="529"/>
      <c r="E209" s="523"/>
      <c r="F209" s="523"/>
      <c r="G209" s="524"/>
      <c r="H209" s="523"/>
      <c r="I209" s="523"/>
      <c r="J209" s="524"/>
      <c r="K209" s="511"/>
      <c r="L209" s="511"/>
      <c r="M209" s="511"/>
      <c r="N209" s="511"/>
      <c r="O209" s="511"/>
      <c r="P209" s="511"/>
      <c r="Q209" s="511"/>
      <c r="R209" s="511"/>
      <c r="S209" s="511"/>
      <c r="T209" s="511"/>
      <c r="U209" s="511"/>
      <c r="V209" s="530"/>
      <c r="Y209" s="511"/>
      <c r="Z209" s="511"/>
      <c r="AA209" s="511"/>
      <c r="AB209" s="511"/>
      <c r="AC209" s="511"/>
      <c r="AD209" s="511"/>
      <c r="AE209" s="511"/>
      <c r="AF209" s="511"/>
      <c r="AG209" s="511"/>
      <c r="AH209" s="511"/>
      <c r="AI209" s="511"/>
      <c r="AJ209" s="511"/>
      <c r="AK209" s="511"/>
      <c r="AN209" s="511"/>
      <c r="AU209" s="511"/>
      <c r="AV209" s="511"/>
      <c r="AW209" s="511"/>
    </row>
    <row r="210" spans="1:49" s="525" customFormat="1" x14ac:dyDescent="0.25">
      <c r="A210" s="524"/>
      <c r="B210" s="529"/>
      <c r="C210" s="529"/>
      <c r="D210" s="529"/>
      <c r="E210" s="523"/>
      <c r="F210" s="523"/>
      <c r="G210" s="524"/>
      <c r="H210" s="523"/>
      <c r="I210" s="523"/>
      <c r="J210" s="524"/>
      <c r="K210" s="511"/>
      <c r="L210" s="511"/>
      <c r="M210" s="511"/>
      <c r="N210" s="511"/>
      <c r="O210" s="511"/>
      <c r="P210" s="511"/>
      <c r="Q210" s="511"/>
      <c r="R210" s="511"/>
      <c r="S210" s="511"/>
      <c r="T210" s="511"/>
      <c r="U210" s="511"/>
      <c r="V210" s="530"/>
      <c r="Y210" s="511"/>
      <c r="Z210" s="511"/>
      <c r="AA210" s="511"/>
      <c r="AB210" s="511"/>
      <c r="AC210" s="511"/>
      <c r="AD210" s="511"/>
      <c r="AE210" s="511"/>
      <c r="AF210" s="511"/>
      <c r="AG210" s="511"/>
      <c r="AH210" s="511"/>
      <c r="AI210" s="511"/>
      <c r="AJ210" s="511"/>
      <c r="AK210" s="511"/>
      <c r="AN210" s="511"/>
      <c r="AU210" s="511"/>
      <c r="AV210" s="511"/>
      <c r="AW210" s="511"/>
    </row>
    <row r="211" spans="1:49" s="525" customFormat="1" x14ac:dyDescent="0.25">
      <c r="A211" s="531"/>
      <c r="B211" s="532"/>
      <c r="C211" s="532"/>
      <c r="D211" s="532"/>
      <c r="E211" s="533"/>
      <c r="F211" s="533"/>
      <c r="G211" s="530"/>
      <c r="H211" s="533"/>
      <c r="I211" s="533"/>
      <c r="J211" s="530"/>
      <c r="K211" s="511"/>
      <c r="L211" s="511"/>
      <c r="M211" s="511"/>
      <c r="N211" s="511"/>
      <c r="O211" s="511"/>
      <c r="P211" s="511"/>
      <c r="Q211" s="511"/>
      <c r="R211" s="511"/>
      <c r="S211" s="511"/>
      <c r="T211" s="511"/>
      <c r="U211" s="511"/>
      <c r="V211" s="530"/>
      <c r="Y211" s="511"/>
      <c r="Z211" s="511"/>
      <c r="AA211" s="511"/>
      <c r="AB211" s="511"/>
      <c r="AC211" s="511"/>
      <c r="AD211" s="511"/>
      <c r="AE211" s="511"/>
      <c r="AF211" s="511"/>
      <c r="AG211" s="511"/>
      <c r="AH211" s="511"/>
      <c r="AI211" s="511"/>
      <c r="AJ211" s="511"/>
      <c r="AK211" s="511"/>
      <c r="AN211" s="511"/>
      <c r="AU211" s="511"/>
      <c r="AV211" s="511"/>
      <c r="AW211" s="511"/>
    </row>
    <row r="212" spans="1:49" s="525" customFormat="1" x14ac:dyDescent="0.25">
      <c r="A212" s="531"/>
      <c r="B212" s="532"/>
      <c r="C212" s="532"/>
      <c r="D212" s="532"/>
      <c r="E212" s="533"/>
      <c r="F212" s="533"/>
      <c r="G212" s="530"/>
      <c r="H212" s="533"/>
      <c r="I212" s="533"/>
      <c r="J212" s="530"/>
      <c r="K212" s="511"/>
      <c r="L212" s="511"/>
      <c r="M212" s="511"/>
      <c r="N212" s="511"/>
      <c r="O212" s="511"/>
      <c r="P212" s="511"/>
      <c r="Q212" s="511"/>
      <c r="R212" s="511"/>
      <c r="S212" s="511"/>
      <c r="T212" s="511"/>
      <c r="U212" s="511"/>
      <c r="V212" s="530"/>
      <c r="Y212" s="511"/>
      <c r="Z212" s="511"/>
      <c r="AA212" s="511"/>
      <c r="AB212" s="511"/>
      <c r="AC212" s="511"/>
      <c r="AD212" s="511"/>
      <c r="AE212" s="511"/>
      <c r="AF212" s="511"/>
      <c r="AG212" s="511"/>
      <c r="AH212" s="511"/>
      <c r="AI212" s="511"/>
      <c r="AJ212" s="511"/>
      <c r="AK212" s="511"/>
      <c r="AN212" s="511"/>
      <c r="AU212" s="511"/>
      <c r="AV212" s="511"/>
      <c r="AW212" s="511"/>
    </row>
    <row r="213" spans="1:49" s="525" customFormat="1" x14ac:dyDescent="0.25">
      <c r="A213" s="531"/>
      <c r="B213" s="532"/>
      <c r="C213" s="532"/>
      <c r="D213" s="532"/>
      <c r="E213" s="533"/>
      <c r="F213" s="533"/>
      <c r="G213" s="530"/>
      <c r="H213" s="533"/>
      <c r="I213" s="533"/>
      <c r="J213" s="530"/>
      <c r="K213" s="511"/>
      <c r="L213" s="511"/>
      <c r="M213" s="511"/>
      <c r="N213" s="511"/>
      <c r="O213" s="511"/>
      <c r="P213" s="511"/>
      <c r="Q213" s="511"/>
      <c r="R213" s="511"/>
      <c r="S213" s="511"/>
      <c r="T213" s="511"/>
      <c r="U213" s="511"/>
      <c r="V213" s="530"/>
      <c r="Y213" s="511"/>
      <c r="Z213" s="511"/>
      <c r="AA213" s="511"/>
      <c r="AB213" s="511"/>
      <c r="AC213" s="511"/>
      <c r="AD213" s="511"/>
      <c r="AE213" s="511"/>
      <c r="AF213" s="511"/>
      <c r="AG213" s="511"/>
      <c r="AH213" s="511"/>
      <c r="AI213" s="511"/>
      <c r="AJ213" s="511"/>
      <c r="AK213" s="511"/>
      <c r="AN213" s="511"/>
      <c r="AU213" s="511"/>
      <c r="AV213" s="511"/>
      <c r="AW213" s="511"/>
    </row>
    <row r="214" spans="1:49" s="525" customFormat="1" x14ac:dyDescent="0.25">
      <c r="A214" s="531"/>
      <c r="B214" s="532"/>
      <c r="C214" s="532"/>
      <c r="D214" s="532"/>
      <c r="E214" s="533"/>
      <c r="F214" s="533"/>
      <c r="G214" s="530"/>
      <c r="H214" s="533"/>
      <c r="I214" s="533"/>
      <c r="J214" s="530"/>
      <c r="K214" s="511"/>
      <c r="L214" s="511"/>
      <c r="M214" s="511"/>
      <c r="N214" s="511"/>
      <c r="O214" s="511"/>
      <c r="P214" s="511"/>
      <c r="Q214" s="511"/>
      <c r="R214" s="511"/>
      <c r="S214" s="511"/>
      <c r="T214" s="511"/>
      <c r="U214" s="511"/>
      <c r="V214" s="530"/>
      <c r="Y214" s="511"/>
      <c r="Z214" s="511"/>
      <c r="AA214" s="511"/>
      <c r="AB214" s="511"/>
      <c r="AC214" s="511"/>
      <c r="AD214" s="511"/>
      <c r="AE214" s="511"/>
      <c r="AF214" s="511"/>
      <c r="AG214" s="511"/>
      <c r="AH214" s="511"/>
      <c r="AI214" s="511"/>
      <c r="AJ214" s="511"/>
      <c r="AK214" s="511"/>
      <c r="AN214" s="511"/>
      <c r="AU214" s="511"/>
      <c r="AV214" s="511"/>
      <c r="AW214" s="511"/>
    </row>
    <row r="215" spans="1:49" s="525" customFormat="1" x14ac:dyDescent="0.25">
      <c r="A215" s="531"/>
      <c r="B215" s="532"/>
      <c r="C215" s="532"/>
      <c r="D215" s="532"/>
      <c r="E215" s="533"/>
      <c r="F215" s="533"/>
      <c r="G215" s="530"/>
      <c r="H215" s="533"/>
      <c r="I215" s="533"/>
      <c r="J215" s="530"/>
      <c r="K215" s="511"/>
      <c r="L215" s="511"/>
      <c r="M215" s="511"/>
      <c r="N215" s="511"/>
      <c r="O215" s="511"/>
      <c r="P215" s="511"/>
      <c r="Q215" s="511"/>
      <c r="R215" s="511"/>
      <c r="S215" s="511"/>
      <c r="T215" s="511"/>
      <c r="U215" s="511"/>
      <c r="V215" s="530"/>
      <c r="Y215" s="511"/>
      <c r="Z215" s="511"/>
      <c r="AA215" s="511"/>
      <c r="AB215" s="511"/>
      <c r="AC215" s="511"/>
      <c r="AD215" s="511"/>
      <c r="AE215" s="511"/>
      <c r="AF215" s="511"/>
      <c r="AG215" s="511"/>
      <c r="AH215" s="511"/>
      <c r="AI215" s="511"/>
      <c r="AJ215" s="511"/>
      <c r="AK215" s="511"/>
      <c r="AN215" s="511"/>
      <c r="AU215" s="511"/>
      <c r="AV215" s="511"/>
      <c r="AW215" s="511"/>
    </row>
  </sheetData>
  <mergeCells count="83">
    <mergeCell ref="A25:C25"/>
    <mergeCell ref="A26:C26"/>
    <mergeCell ref="A29:C29"/>
    <mergeCell ref="BP24:BU24"/>
    <mergeCell ref="BV24:BX24"/>
    <mergeCell ref="T24:Y24"/>
    <mergeCell ref="Z24:AB24"/>
    <mergeCell ref="AC24:AH24"/>
    <mergeCell ref="AI24:AN24"/>
    <mergeCell ref="AO24:AQ24"/>
    <mergeCell ref="AR24:AT24"/>
    <mergeCell ref="CH24:CM24"/>
    <mergeCell ref="CN24:CS24"/>
    <mergeCell ref="AU24:AW24"/>
    <mergeCell ref="AX24:BC24"/>
    <mergeCell ref="BD24:BF24"/>
    <mergeCell ref="BG24:BI24"/>
    <mergeCell ref="BJ24:BL24"/>
    <mergeCell ref="BM24:BO24"/>
    <mergeCell ref="CN2:CP4"/>
    <mergeCell ref="CQ2:CS4"/>
    <mergeCell ref="B24:D24"/>
    <mergeCell ref="E24:G24"/>
    <mergeCell ref="H24:J24"/>
    <mergeCell ref="K24:M24"/>
    <mergeCell ref="N24:P24"/>
    <mergeCell ref="Q24:S24"/>
    <mergeCell ref="BP2:BR4"/>
    <mergeCell ref="BS2:BU4"/>
    <mergeCell ref="BV2:BX4"/>
    <mergeCell ref="BY2:CA4"/>
    <mergeCell ref="CB2:CD4"/>
    <mergeCell ref="CE2:CG4"/>
    <mergeCell ref="BY24:CD24"/>
    <mergeCell ref="CE24:CG24"/>
    <mergeCell ref="BD2:BF4"/>
    <mergeCell ref="BG2:BI4"/>
    <mergeCell ref="BJ2:BL4"/>
    <mergeCell ref="CH2:CJ4"/>
    <mergeCell ref="CK2:CM4"/>
    <mergeCell ref="N2:P4"/>
    <mergeCell ref="Q2:S4"/>
    <mergeCell ref="T2:V4"/>
    <mergeCell ref="W2:Y4"/>
    <mergeCell ref="Z2:AB4"/>
    <mergeCell ref="AC2:AE4"/>
    <mergeCell ref="BV1:BX1"/>
    <mergeCell ref="BY1:CD1"/>
    <mergeCell ref="CE1:CG1"/>
    <mergeCell ref="CH1:CM1"/>
    <mergeCell ref="AO1:AQ1"/>
    <mergeCell ref="AR1:AT1"/>
    <mergeCell ref="BM2:BO4"/>
    <mergeCell ref="AF2:AH4"/>
    <mergeCell ref="AI2:AK4"/>
    <mergeCell ref="AL2:AN4"/>
    <mergeCell ref="AO2:AQ4"/>
    <mergeCell ref="AR2:AT4"/>
    <mergeCell ref="AU2:AW4"/>
    <mergeCell ref="AX2:AZ4"/>
    <mergeCell ref="BA2:BC4"/>
    <mergeCell ref="CN1:CS1"/>
    <mergeCell ref="A2:A5"/>
    <mergeCell ref="B2:D4"/>
    <mergeCell ref="E2:G4"/>
    <mergeCell ref="H2:J4"/>
    <mergeCell ref="K2:M4"/>
    <mergeCell ref="AU1:AW1"/>
    <mergeCell ref="AX1:BC1"/>
    <mergeCell ref="BD1:BF1"/>
    <mergeCell ref="BG1:BL1"/>
    <mergeCell ref="BM1:BO1"/>
    <mergeCell ref="BP1:BU1"/>
    <mergeCell ref="T1:Y1"/>
    <mergeCell ref="Z1:AB1"/>
    <mergeCell ref="AC1:AH1"/>
    <mergeCell ref="AI1:AN1"/>
    <mergeCell ref="Q1:S1"/>
    <mergeCell ref="B1:D1"/>
    <mergeCell ref="E1:G1"/>
    <mergeCell ref="H1:J1"/>
    <mergeCell ref="K1:M1"/>
    <mergeCell ref="N1:P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pageSetUpPr fitToPage="1"/>
  </sheetPr>
  <dimension ref="A1:AM154"/>
  <sheetViews>
    <sheetView showGridLines="0" showZeros="0" view="pageBreakPreview" topLeftCell="D118" zoomScale="70" zoomScaleNormal="10" zoomScaleSheetLayoutView="70" workbookViewId="0">
      <selection activeCell="Q125" sqref="Q125"/>
    </sheetView>
  </sheetViews>
  <sheetFormatPr baseColWidth="10" defaultColWidth="11.42578125" defaultRowHeight="15" x14ac:dyDescent="0.25"/>
  <cols>
    <col min="1" max="1" width="11.42578125" style="230"/>
    <col min="2" max="2" width="11.42578125" style="10"/>
    <col min="3" max="3" width="50.140625" style="7" customWidth="1"/>
    <col min="4" max="4" width="21.140625" style="11" customWidth="1"/>
    <col min="5" max="5" width="19.5703125" style="231" customWidth="1"/>
    <col min="6" max="6" width="7.28515625" style="231" customWidth="1"/>
    <col min="7" max="7" width="39.140625" style="259" customWidth="1"/>
    <col min="8" max="8" width="22.42578125" style="230" customWidth="1"/>
    <col min="9" max="9" width="11.42578125" style="260" customWidth="1"/>
    <col min="10" max="10" width="22.85546875" style="252" customWidth="1"/>
    <col min="11" max="11" width="20.28515625" style="252" customWidth="1"/>
    <col min="12" max="12" width="50.5703125" style="252" customWidth="1"/>
    <col min="13" max="13" width="57.5703125" style="260" customWidth="1"/>
    <col min="14" max="14" width="22" style="261" customWidth="1"/>
    <col min="15" max="15" width="21.5703125" style="262" customWidth="1"/>
    <col min="16" max="16" width="21.85546875" style="263" customWidth="1"/>
    <col min="17" max="17" width="22.28515625" style="262" customWidth="1"/>
    <col min="18" max="18" width="24.28515625" style="262" hidden="1" customWidth="1"/>
    <col min="19" max="19" width="21.28515625" style="230" customWidth="1"/>
    <col min="20" max="20" width="27.7109375" style="231" customWidth="1"/>
    <col min="21" max="21" width="25.140625" style="230" customWidth="1"/>
    <col min="22" max="22" width="20.7109375" style="230" customWidth="1"/>
    <col min="23" max="23" width="40" style="230" customWidth="1"/>
    <col min="24" max="24" width="5.5703125" style="7" customWidth="1"/>
    <col min="25" max="25" width="38.42578125" style="7" customWidth="1"/>
    <col min="26" max="26" width="54.7109375" style="7" customWidth="1"/>
    <col min="27" max="27" width="9.7109375" style="230" customWidth="1"/>
    <col min="28" max="28" width="72.85546875" style="230" customWidth="1"/>
    <col min="29" max="16384" width="11.42578125" style="230"/>
  </cols>
  <sheetData>
    <row r="1" spans="2:29" ht="15.75" thickBot="1" x14ac:dyDescent="0.3"/>
    <row r="2" spans="2:29" ht="91.5" thickBot="1" x14ac:dyDescent="0.3">
      <c r="B2" s="666" t="s">
        <v>159</v>
      </c>
      <c r="C2" s="667"/>
      <c r="D2" s="667"/>
      <c r="E2" s="667"/>
      <c r="F2" s="667"/>
      <c r="G2" s="667"/>
      <c r="H2" s="667"/>
      <c r="I2" s="667"/>
      <c r="J2" s="667"/>
      <c r="K2" s="667"/>
      <c r="L2" s="667"/>
      <c r="M2" s="667"/>
      <c r="N2" s="667"/>
      <c r="O2" s="667"/>
      <c r="P2" s="667"/>
      <c r="Q2" s="667"/>
      <c r="R2" s="667"/>
      <c r="S2" s="667"/>
      <c r="T2" s="667"/>
      <c r="U2" s="667"/>
      <c r="V2" s="667"/>
      <c r="W2" s="667"/>
      <c r="X2" s="667"/>
      <c r="Y2" s="667"/>
      <c r="Z2" s="667"/>
      <c r="AA2" s="667"/>
      <c r="AB2" s="667"/>
      <c r="AC2" s="668"/>
    </row>
    <row r="3" spans="2:29" ht="33.75" customHeight="1" thickBot="1" x14ac:dyDescent="0.3">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row>
    <row r="4" spans="2:29" ht="91.5" thickBot="1" x14ac:dyDescent="0.3">
      <c r="B4" s="669" t="s">
        <v>40</v>
      </c>
      <c r="C4" s="670"/>
      <c r="D4" s="670"/>
      <c r="E4" s="670"/>
      <c r="F4" s="670"/>
      <c r="G4" s="670"/>
      <c r="H4" s="670"/>
      <c r="I4" s="670"/>
      <c r="J4" s="670"/>
      <c r="K4" s="670"/>
      <c r="L4" s="670"/>
      <c r="M4" s="670"/>
      <c r="N4" s="670"/>
      <c r="O4" s="670"/>
      <c r="P4" s="670"/>
      <c r="Q4" s="670"/>
      <c r="R4" s="670"/>
      <c r="S4" s="670"/>
      <c r="T4" s="670"/>
      <c r="U4" s="670"/>
      <c r="V4" s="670"/>
      <c r="W4" s="670"/>
      <c r="X4" s="670"/>
      <c r="Y4" s="670"/>
      <c r="Z4" s="670"/>
      <c r="AA4" s="670"/>
      <c r="AB4" s="671"/>
      <c r="AC4" s="80"/>
    </row>
    <row r="5" spans="2:29" ht="90.75" x14ac:dyDescent="0.25">
      <c r="B5" s="87"/>
      <c r="C5" s="87"/>
      <c r="D5" s="87"/>
      <c r="E5" s="87"/>
      <c r="F5" s="87"/>
      <c r="G5" s="87"/>
      <c r="H5" s="87"/>
      <c r="I5" s="87"/>
      <c r="J5" s="87"/>
      <c r="K5" s="87"/>
      <c r="L5" s="87"/>
      <c r="M5" s="87"/>
      <c r="N5" s="87"/>
      <c r="O5" s="87"/>
      <c r="P5" s="87"/>
      <c r="Q5" s="87"/>
      <c r="R5" s="87"/>
      <c r="S5" s="87"/>
      <c r="T5" s="87"/>
      <c r="U5" s="87"/>
      <c r="V5" s="87"/>
      <c r="W5" s="87"/>
      <c r="X5" s="87"/>
      <c r="Y5" s="87"/>
      <c r="Z5" s="87"/>
      <c r="AA5" s="87"/>
      <c r="AB5" s="87"/>
      <c r="AC5" s="80"/>
    </row>
    <row r="6" spans="2:29" x14ac:dyDescent="0.25">
      <c r="C6" s="2" t="s">
        <v>7</v>
      </c>
      <c r="D6" s="38">
        <v>636546318</v>
      </c>
      <c r="W6" s="264"/>
    </row>
    <row r="7" spans="2:29" x14ac:dyDescent="0.25">
      <c r="C7" s="2" t="s">
        <v>9</v>
      </c>
      <c r="D7" s="38">
        <v>877803</v>
      </c>
      <c r="W7" s="37"/>
    </row>
    <row r="8" spans="2:29" x14ac:dyDescent="0.25">
      <c r="C8" s="1" t="s">
        <v>8</v>
      </c>
      <c r="D8" s="365">
        <f>D6/D7</f>
        <v>725.15851278703769</v>
      </c>
      <c r="W8" s="37"/>
    </row>
    <row r="9" spans="2:29" ht="24" customHeight="1" x14ac:dyDescent="0.25">
      <c r="C9" s="230"/>
      <c r="D9" s="39"/>
      <c r="W9" s="37"/>
      <c r="X9" s="74"/>
      <c r="Y9" s="74"/>
      <c r="Z9" s="74"/>
    </row>
    <row r="10" spans="2:29" x14ac:dyDescent="0.25">
      <c r="C10" s="230"/>
      <c r="D10" s="39">
        <v>0</v>
      </c>
      <c r="W10" s="37"/>
    </row>
    <row r="11" spans="2:29" ht="15.75" thickBot="1" x14ac:dyDescent="0.3">
      <c r="C11" s="230"/>
      <c r="D11" s="265"/>
      <c r="W11" s="37"/>
    </row>
    <row r="12" spans="2:29" ht="60" customHeight="1" thickBot="1" x14ac:dyDescent="0.3">
      <c r="C12" s="41"/>
      <c r="L12" s="266">
        <v>37882</v>
      </c>
      <c r="W12" s="37"/>
      <c r="X12" s="267"/>
      <c r="Y12" s="267"/>
      <c r="Z12" s="267"/>
    </row>
    <row r="13" spans="2:29" s="242" customFormat="1" ht="140.25" customHeight="1" thickBot="1" x14ac:dyDescent="0.3">
      <c r="B13" s="229" t="s">
        <v>16</v>
      </c>
      <c r="C13" s="25" t="s">
        <v>0</v>
      </c>
      <c r="D13" s="26" t="s">
        <v>15</v>
      </c>
      <c r="E13" s="268" t="s">
        <v>14</v>
      </c>
      <c r="F13" s="269"/>
      <c r="G13" s="270" t="s">
        <v>19</v>
      </c>
      <c r="H13" s="271" t="s">
        <v>1</v>
      </c>
      <c r="I13" s="272" t="s">
        <v>3</v>
      </c>
      <c r="J13" s="273" t="s">
        <v>24</v>
      </c>
      <c r="K13" s="274" t="s">
        <v>25</v>
      </c>
      <c r="L13" s="275" t="s">
        <v>26</v>
      </c>
      <c r="M13" s="25" t="s">
        <v>2</v>
      </c>
      <c r="N13" s="276" t="s">
        <v>5</v>
      </c>
      <c r="O13" s="277" t="s">
        <v>10</v>
      </c>
      <c r="P13" s="278" t="s">
        <v>4</v>
      </c>
      <c r="Q13" s="277" t="s">
        <v>11</v>
      </c>
      <c r="R13" s="277"/>
      <c r="S13" s="279" t="s">
        <v>18</v>
      </c>
      <c r="T13" s="278" t="s">
        <v>21</v>
      </c>
      <c r="U13" s="280" t="s">
        <v>6</v>
      </c>
      <c r="V13" s="25" t="s">
        <v>13</v>
      </c>
      <c r="W13" s="281" t="s">
        <v>22</v>
      </c>
      <c r="X13" s="282"/>
      <c r="Y13" s="283" t="s">
        <v>19</v>
      </c>
      <c r="Z13" s="283" t="s">
        <v>127</v>
      </c>
      <c r="AB13" s="284" t="s">
        <v>23</v>
      </c>
    </row>
    <row r="14" spans="2:29" s="243" customFormat="1" ht="21.75" customHeight="1" thickBot="1" x14ac:dyDescent="0.3">
      <c r="B14" s="44"/>
      <c r="C14" s="44"/>
      <c r="D14" s="45"/>
      <c r="E14" s="285"/>
      <c r="F14" s="286"/>
      <c r="G14" s="287"/>
      <c r="H14" s="288"/>
      <c r="I14" s="44"/>
      <c r="J14" s="289"/>
      <c r="K14" s="290"/>
      <c r="L14" s="290"/>
      <c r="M14" s="44"/>
      <c r="N14" s="291"/>
      <c r="O14" s="292"/>
      <c r="P14" s="293"/>
      <c r="Q14" s="292"/>
      <c r="R14" s="292"/>
      <c r="S14" s="294"/>
      <c r="T14" s="293"/>
      <c r="U14" s="295"/>
      <c r="V14" s="44"/>
      <c r="W14" s="296"/>
      <c r="X14" s="282"/>
    </row>
    <row r="15" spans="2:29" ht="73.5" customHeight="1" thickBot="1" x14ac:dyDescent="0.3">
      <c r="B15" s="52">
        <v>1</v>
      </c>
      <c r="C15" s="430" t="str">
        <f>+'CONSOLIDADO HABILITANTES'!C9</f>
        <v>1. ANSE LTDA</v>
      </c>
      <c r="D15" s="53"/>
      <c r="E15" s="626"/>
      <c r="F15" s="54"/>
      <c r="G15" s="638" t="str">
        <f>+IF(C15="","",IF(C16="",C15,C16))</f>
        <v>1. ANSE LTDA</v>
      </c>
      <c r="H15" s="297">
        <v>2382</v>
      </c>
      <c r="I15" s="298">
        <v>2013</v>
      </c>
      <c r="J15" s="56">
        <v>41508</v>
      </c>
      <c r="K15" s="56">
        <v>41973</v>
      </c>
      <c r="L15" s="56" t="str">
        <f>IF(K15="","",IF(K15&lt;$L$12,"NO CUMPLE","CUMPLE"))</f>
        <v>CUMPLE</v>
      </c>
      <c r="M15" s="299" t="s">
        <v>165</v>
      </c>
      <c r="N15" s="300">
        <v>2564121534</v>
      </c>
      <c r="O15" s="78">
        <f>IF(K15="","",N15/(VLOOKUP(YEAR(K15),$AK$122:$AL$151,2,FALSE)))</f>
        <v>4162.5349577922079</v>
      </c>
      <c r="P15" s="301">
        <v>1</v>
      </c>
      <c r="Q15" s="58">
        <f>+IF(C15="","",P15*N15)</f>
        <v>2564121534</v>
      </c>
      <c r="R15" s="58"/>
      <c r="S15" s="58">
        <f t="shared" ref="S15:S18" si="0">+IF(N15="","",P15*O15)</f>
        <v>4162.5349577922079</v>
      </c>
      <c r="T15" s="628">
        <f>(SUM(S15:S18))/$D$8</f>
        <v>10.442185311878875</v>
      </c>
      <c r="U15" s="302"/>
      <c r="V15" s="631">
        <f>+IF(C15="","",COUNT(S15:S18))</f>
        <v>3</v>
      </c>
      <c r="W15" s="633" t="str">
        <f>IF(C15="","",IF(S19&gt;=$D$8,"CUMPLE","NO CUMPLE"))</f>
        <v>CUMPLE</v>
      </c>
      <c r="Y15" s="635"/>
      <c r="Z15" s="649"/>
      <c r="AB15" s="641"/>
    </row>
    <row r="16" spans="2:29" ht="73.5" customHeight="1" thickBot="1" x14ac:dyDescent="0.3">
      <c r="B16" s="644"/>
      <c r="C16" s="658"/>
      <c r="D16" s="647"/>
      <c r="E16" s="627"/>
      <c r="F16" s="17"/>
      <c r="G16" s="639"/>
      <c r="H16" s="303">
        <v>20190001</v>
      </c>
      <c r="I16" s="304">
        <v>2019</v>
      </c>
      <c r="J16" s="60">
        <v>43468</v>
      </c>
      <c r="K16" s="60">
        <v>43832</v>
      </c>
      <c r="L16" s="56" t="str">
        <f>IF(K16="","",IF(K16&lt;$L$12,"NO CUMPLE","CUMPLE"))</f>
        <v>CUMPLE</v>
      </c>
      <c r="M16" s="306" t="s">
        <v>166</v>
      </c>
      <c r="N16" s="307">
        <v>2617793146</v>
      </c>
      <c r="O16" s="78">
        <f>IF(K16="","",N16/(VLOOKUP(YEAR(K16),$AK$122:$AL$153,2,FALSE)))</f>
        <v>2982.2102977547356</v>
      </c>
      <c r="P16" s="308">
        <v>1</v>
      </c>
      <c r="Q16" s="30">
        <f>+IF(C15="","",P16*N16)</f>
        <v>2617793146</v>
      </c>
      <c r="R16" s="30">
        <f>C16</f>
        <v>0</v>
      </c>
      <c r="S16" s="30">
        <f t="shared" si="0"/>
        <v>2982.2102977547356</v>
      </c>
      <c r="T16" s="629"/>
      <c r="U16" s="309"/>
      <c r="V16" s="632"/>
      <c r="W16" s="634"/>
      <c r="Y16" s="636"/>
      <c r="Z16" s="650"/>
      <c r="AB16" s="653"/>
    </row>
    <row r="17" spans="1:28" ht="73.5" customHeight="1" thickBot="1" x14ac:dyDescent="0.3">
      <c r="B17" s="645"/>
      <c r="C17" s="659"/>
      <c r="D17" s="647"/>
      <c r="E17" s="627"/>
      <c r="F17" s="17"/>
      <c r="G17" s="639"/>
      <c r="H17" s="303">
        <v>162</v>
      </c>
      <c r="I17" s="304">
        <v>2018</v>
      </c>
      <c r="J17" s="60">
        <v>43344</v>
      </c>
      <c r="K17" s="60">
        <v>43449</v>
      </c>
      <c r="L17" s="60" t="str">
        <f t="shared" ref="L17:L18" si="1">IF(K17="","",IF(K17&lt;$L$12,"NO CUMPLE","CUMPLE"))</f>
        <v>CUMPLE</v>
      </c>
      <c r="M17" s="306" t="s">
        <v>167</v>
      </c>
      <c r="N17" s="307">
        <v>333976514</v>
      </c>
      <c r="O17" s="78">
        <f>IF(K17="","",N17/(VLOOKUP(YEAR(K17),$AK$122:$AL$151,2,FALSE)))</f>
        <v>427.49431546179034</v>
      </c>
      <c r="P17" s="308">
        <v>1</v>
      </c>
      <c r="Q17" s="30">
        <f>+IF(C15="","",P17*N17)</f>
        <v>333976514</v>
      </c>
      <c r="R17" s="30">
        <f>C16</f>
        <v>0</v>
      </c>
      <c r="S17" s="30">
        <f t="shared" si="0"/>
        <v>427.49431546179034</v>
      </c>
      <c r="T17" s="629"/>
      <c r="U17" s="309"/>
      <c r="V17" s="632"/>
      <c r="W17" s="634"/>
      <c r="Y17" s="636"/>
      <c r="Z17" s="650"/>
      <c r="AB17" s="653"/>
    </row>
    <row r="18" spans="1:28" ht="73.5" customHeight="1" thickBot="1" x14ac:dyDescent="0.3">
      <c r="B18" s="646"/>
      <c r="C18" s="664"/>
      <c r="D18" s="648"/>
      <c r="E18" s="627"/>
      <c r="F18" s="17"/>
      <c r="G18" s="665"/>
      <c r="H18" s="310"/>
      <c r="I18" s="310"/>
      <c r="J18" s="64"/>
      <c r="K18" s="64"/>
      <c r="L18" s="64" t="str">
        <f t="shared" si="1"/>
        <v/>
      </c>
      <c r="M18" s="310"/>
      <c r="N18" s="311"/>
      <c r="O18" s="78" t="str">
        <f>IF(K18="","",N18/(VLOOKUP(YEAR(K18),$AK$122:$AL$151,2,FALSE)))</f>
        <v/>
      </c>
      <c r="P18" s="312"/>
      <c r="Q18" s="31">
        <f>+IF(C15="","",P18*N18)</f>
        <v>0</v>
      </c>
      <c r="R18" s="31">
        <f>C16</f>
        <v>0</v>
      </c>
      <c r="S18" s="31" t="str">
        <f t="shared" si="0"/>
        <v/>
      </c>
      <c r="T18" s="630"/>
      <c r="U18" s="313"/>
      <c r="V18" s="632"/>
      <c r="W18" s="634"/>
      <c r="Y18" s="636"/>
      <c r="Z18" s="650"/>
      <c r="AB18" s="654"/>
    </row>
    <row r="19" spans="1:28" ht="73.5" customHeight="1" thickBot="1" x14ac:dyDescent="0.3">
      <c r="B19" s="3"/>
      <c r="C19" s="28"/>
      <c r="D19" s="66" t="str">
        <f>IF(SUM(D16:D18)=100%,"100%",IF(SUM(D16:D18)=0,"","NO CUMPLE"))</f>
        <v/>
      </c>
      <c r="E19" s="233"/>
      <c r="F19" s="239"/>
      <c r="G19" s="314"/>
      <c r="H19" s="314"/>
      <c r="I19" s="315"/>
      <c r="J19" s="316"/>
      <c r="K19" s="316"/>
      <c r="L19" s="316"/>
      <c r="M19" s="314"/>
      <c r="N19" s="317"/>
      <c r="O19" s="318"/>
      <c r="P19" s="319"/>
      <c r="Q19" s="318"/>
      <c r="R19" s="318"/>
      <c r="S19" s="320">
        <f>SUM(S15:S18)</f>
        <v>7572.2395710087339</v>
      </c>
      <c r="T19" s="321"/>
      <c r="U19" s="322"/>
      <c r="V19" s="315"/>
      <c r="W19" s="323"/>
    </row>
    <row r="20" spans="1:28" ht="73.5" customHeight="1" thickBot="1" x14ac:dyDescent="0.3">
      <c r="B20" s="3"/>
      <c r="C20" s="5"/>
      <c r="D20" s="12"/>
      <c r="E20" s="239"/>
      <c r="F20" s="239"/>
      <c r="G20" s="324"/>
      <c r="H20" s="324"/>
      <c r="I20" s="74"/>
      <c r="J20" s="325"/>
      <c r="K20" s="325"/>
      <c r="L20" s="325"/>
      <c r="M20" s="324"/>
      <c r="N20" s="326"/>
      <c r="O20" s="327"/>
      <c r="P20" s="328"/>
      <c r="Q20" s="327"/>
      <c r="R20" s="327"/>
      <c r="S20" s="329"/>
      <c r="T20" s="330"/>
      <c r="U20" s="331"/>
      <c r="V20" s="74"/>
      <c r="W20" s="332"/>
    </row>
    <row r="21" spans="1:28" ht="73.5" customHeight="1" thickBot="1" x14ac:dyDescent="0.3">
      <c r="B21" s="52">
        <v>2</v>
      </c>
      <c r="C21" s="431" t="str">
        <f>+'CONSOLIDADO HABILITANTES'!C10</f>
        <v>2. DINA POWER LTDA</v>
      </c>
      <c r="D21" s="53"/>
      <c r="E21" s="626"/>
      <c r="F21" s="54"/>
      <c r="G21" s="638" t="str">
        <f>+IF(C21="","",IF(C22="",C21,C22))</f>
        <v>2. DINA POWER LTDA</v>
      </c>
      <c r="H21" s="383">
        <v>159</v>
      </c>
      <c r="I21" s="298">
        <v>2020</v>
      </c>
      <c r="J21" s="56">
        <v>43894</v>
      </c>
      <c r="K21" s="56">
        <v>43902</v>
      </c>
      <c r="L21" s="56" t="str">
        <f>IF(K21="","",IF(K21&lt;$L$12,"NO CUMPLE","CUMPLE"))</f>
        <v>CUMPLE</v>
      </c>
      <c r="M21" s="298" t="s">
        <v>173</v>
      </c>
      <c r="N21" s="300">
        <v>23416039</v>
      </c>
      <c r="O21" s="78">
        <f>IF(K21="","",N21/(VLOOKUP(YEAR(K21),$AK$122:$AL$153,2,FALSE)))</f>
        <v>26.675733621325058</v>
      </c>
      <c r="P21" s="301">
        <v>1</v>
      </c>
      <c r="Q21" s="58">
        <f>+IF(C21="","",P21*N21)</f>
        <v>23416039</v>
      </c>
      <c r="R21" s="58"/>
      <c r="S21" s="75">
        <f t="shared" ref="S21:S24" si="2">+IF(N21="","",P21*O21)</f>
        <v>26.675733621325058</v>
      </c>
      <c r="T21" s="628">
        <f>(SUM(S21:S24))/$D$8</f>
        <v>4.3937577850830829</v>
      </c>
      <c r="U21" s="302"/>
      <c r="V21" s="631"/>
      <c r="W21" s="633" t="str">
        <f>IF(C21="","",IF(S25&gt;=$D$8,"CUMPLE","NO CUMPLE"))</f>
        <v>CUMPLE</v>
      </c>
      <c r="Y21" s="635" t="str">
        <f>C21</f>
        <v>2. DINA POWER LTDA</v>
      </c>
      <c r="Z21" s="649" t="s">
        <v>33</v>
      </c>
      <c r="AB21" s="641"/>
    </row>
    <row r="22" spans="1:28" ht="73.5" customHeight="1" thickBot="1" x14ac:dyDescent="0.3">
      <c r="B22" s="380"/>
      <c r="C22" s="227"/>
      <c r="D22" s="381"/>
      <c r="E22" s="627"/>
      <c r="F22" s="17"/>
      <c r="G22" s="639"/>
      <c r="H22" s="384" t="s">
        <v>174</v>
      </c>
      <c r="I22" s="355">
        <v>2016</v>
      </c>
      <c r="J22" s="168">
        <v>42643</v>
      </c>
      <c r="K22" s="168">
        <v>43372</v>
      </c>
      <c r="L22" s="56" t="str">
        <f>IF(K22="","",IF(K22&lt;$L$12,"NO CUMPLE","CUMPLE"))</f>
        <v>CUMPLE</v>
      </c>
      <c r="M22" s="355" t="s">
        <v>175</v>
      </c>
      <c r="N22" s="356">
        <v>2250222107</v>
      </c>
      <c r="O22" s="78">
        <f>IF(K22="","",N22/(VLOOKUP(YEAR(K22),$AK$122:$AL$151,2,FALSE)))</f>
        <v>2880.3137913732235</v>
      </c>
      <c r="P22" s="301">
        <v>1</v>
      </c>
      <c r="Q22" s="58">
        <f>+IF(C21="","",P22*N22)</f>
        <v>2250222107</v>
      </c>
      <c r="R22" s="58"/>
      <c r="S22" s="75">
        <f t="shared" ref="S22" si="3">+IF(N22="","",P22*O22)</f>
        <v>2880.3137913732235</v>
      </c>
      <c r="T22" s="629"/>
      <c r="U22" s="382"/>
      <c r="V22" s="632"/>
      <c r="W22" s="634"/>
      <c r="Y22" s="636"/>
      <c r="Z22" s="650"/>
      <c r="AB22" s="653"/>
    </row>
    <row r="23" spans="1:28" ht="73.5" customHeight="1" thickBot="1" x14ac:dyDescent="0.3">
      <c r="B23" s="644"/>
      <c r="C23" s="658"/>
      <c r="D23" s="647"/>
      <c r="E23" s="627"/>
      <c r="F23" s="17"/>
      <c r="G23" s="639"/>
      <c r="H23" s="385" t="s">
        <v>177</v>
      </c>
      <c r="I23" s="304">
        <v>2016</v>
      </c>
      <c r="J23" s="60">
        <v>42401</v>
      </c>
      <c r="K23" s="60">
        <v>42460</v>
      </c>
      <c r="L23" s="60" t="str">
        <f>IF(K23="","",IF(K23&lt;$L$12,"NO CUMPLE","CUMPLE"))</f>
        <v>CUMPLE</v>
      </c>
      <c r="M23" s="306" t="s">
        <v>178</v>
      </c>
      <c r="N23" s="307">
        <v>192482968</v>
      </c>
      <c r="O23" s="78">
        <f>IF(K23="","",N23/(VLOOKUP(YEAR(K23),$AK$122:$AL$151,2,FALSE)))</f>
        <v>279.18133598276899</v>
      </c>
      <c r="P23" s="308">
        <v>1</v>
      </c>
      <c r="Q23" s="30">
        <f>+IF(C21="","",P23*N23)</f>
        <v>192482968</v>
      </c>
      <c r="R23" s="30">
        <f>C23</f>
        <v>0</v>
      </c>
      <c r="S23" s="76">
        <f t="shared" si="2"/>
        <v>279.18133598276899</v>
      </c>
      <c r="T23" s="629"/>
      <c r="U23" s="309"/>
      <c r="V23" s="632"/>
      <c r="W23" s="634"/>
      <c r="Y23" s="636"/>
      <c r="Z23" s="650"/>
      <c r="AB23" s="653"/>
    </row>
    <row r="24" spans="1:28" ht="73.5" customHeight="1" thickBot="1" x14ac:dyDescent="0.3">
      <c r="B24" s="645"/>
      <c r="C24" s="659"/>
      <c r="D24" s="647"/>
      <c r="E24" s="627"/>
      <c r="F24" s="17"/>
      <c r="G24" s="640"/>
      <c r="H24" s="303"/>
      <c r="I24" s="304"/>
      <c r="J24" s="60"/>
      <c r="K24" s="60"/>
      <c r="L24" s="60" t="str">
        <f t="shared" ref="L24" si="4">IF(K24="","",IF(K24&lt;$L$12,"NO CUMPLE","CUMPLE"))</f>
        <v/>
      </c>
      <c r="M24" s="304"/>
      <c r="N24" s="307"/>
      <c r="O24" s="78" t="str">
        <f>IF(K24="","",N24/(VLOOKUP(YEAR(K24),$AK$122:$AL$151,2,FALSE)))</f>
        <v/>
      </c>
      <c r="P24" s="308"/>
      <c r="Q24" s="30">
        <f>+IF(C21="","",P24*N24)</f>
        <v>0</v>
      </c>
      <c r="R24" s="30">
        <f>C23</f>
        <v>0</v>
      </c>
      <c r="S24" s="76" t="str">
        <f t="shared" si="2"/>
        <v/>
      </c>
      <c r="T24" s="629"/>
      <c r="U24" s="309"/>
      <c r="V24" s="632"/>
      <c r="W24" s="634"/>
      <c r="Y24" s="636"/>
      <c r="Z24" s="650"/>
      <c r="AB24" s="654"/>
    </row>
    <row r="25" spans="1:28" ht="73.5" customHeight="1" thickBot="1" x14ac:dyDescent="0.3">
      <c r="B25" s="3"/>
      <c r="C25" s="28"/>
      <c r="D25" s="66">
        <v>1</v>
      </c>
      <c r="E25" s="233"/>
      <c r="F25" s="239"/>
      <c r="G25" s="314"/>
      <c r="H25" s="314"/>
      <c r="I25" s="315"/>
      <c r="J25" s="316"/>
      <c r="K25" s="316"/>
      <c r="L25" s="316"/>
      <c r="M25" s="314"/>
      <c r="N25" s="317"/>
      <c r="O25" s="318"/>
      <c r="P25" s="319"/>
      <c r="Q25" s="318"/>
      <c r="R25" s="318"/>
      <c r="S25" s="320">
        <f>SUM(S21:S24)</f>
        <v>3186.1708609773173</v>
      </c>
      <c r="T25" s="321"/>
      <c r="U25" s="322"/>
      <c r="V25" s="315"/>
      <c r="W25" s="323"/>
    </row>
    <row r="26" spans="1:28" s="252" customFormat="1" ht="73.5" customHeight="1" x14ac:dyDescent="0.25">
      <c r="A26" s="230"/>
      <c r="B26" s="10"/>
      <c r="C26" s="7"/>
      <c r="D26" s="11"/>
      <c r="E26" s="231"/>
      <c r="F26" s="231"/>
      <c r="G26" s="259"/>
      <c r="H26" s="230"/>
      <c r="I26" s="260"/>
      <c r="J26" s="333"/>
      <c r="M26" s="260"/>
      <c r="N26" s="261"/>
      <c r="O26" s="262"/>
      <c r="P26" s="263"/>
      <c r="Q26" s="262"/>
      <c r="R26" s="262"/>
      <c r="S26" s="230"/>
      <c r="T26" s="231"/>
      <c r="U26" s="230"/>
      <c r="V26" s="230"/>
      <c r="W26" s="230"/>
      <c r="X26" s="7"/>
      <c r="Y26" s="7"/>
      <c r="Z26" s="7"/>
      <c r="AA26" s="230"/>
      <c r="AB26" s="230"/>
    </row>
    <row r="27" spans="1:28" s="252" customFormat="1" ht="73.5" customHeight="1" x14ac:dyDescent="0.25">
      <c r="A27" s="230"/>
      <c r="B27" s="10"/>
      <c r="C27" s="7"/>
      <c r="D27" s="11"/>
      <c r="E27" s="231"/>
      <c r="F27" s="231"/>
      <c r="G27" s="259"/>
      <c r="H27" s="230"/>
      <c r="I27" s="260"/>
      <c r="J27" s="333"/>
      <c r="M27" s="260"/>
      <c r="N27" s="261"/>
      <c r="O27" s="262"/>
      <c r="P27" s="263"/>
      <c r="Q27" s="262"/>
      <c r="R27" s="262"/>
      <c r="S27" s="230"/>
      <c r="T27" s="231"/>
      <c r="U27" s="230"/>
      <c r="V27" s="230"/>
      <c r="W27" s="230"/>
      <c r="X27" s="7"/>
      <c r="Y27" s="7"/>
      <c r="Z27" s="7"/>
      <c r="AA27" s="230"/>
      <c r="AB27" s="230"/>
    </row>
    <row r="28" spans="1:28" s="252" customFormat="1" ht="73.5" customHeight="1" thickBot="1" x14ac:dyDescent="0.3">
      <c r="A28" s="230"/>
      <c r="B28" s="10"/>
      <c r="C28" s="7"/>
      <c r="D28" s="11"/>
      <c r="E28" s="231"/>
      <c r="F28" s="231"/>
      <c r="G28" s="259"/>
      <c r="H28" s="230"/>
      <c r="I28" s="260"/>
      <c r="J28" s="333"/>
      <c r="M28" s="260"/>
      <c r="N28" s="261"/>
      <c r="O28" s="262"/>
      <c r="P28" s="263"/>
      <c r="Q28" s="262"/>
      <c r="R28" s="262"/>
      <c r="S28" s="230"/>
      <c r="T28" s="231"/>
      <c r="U28" s="230"/>
      <c r="V28" s="230"/>
      <c r="W28" s="230"/>
      <c r="X28" s="7"/>
      <c r="Y28" s="7"/>
      <c r="Z28" s="334"/>
      <c r="AA28" s="230"/>
      <c r="AB28" s="230"/>
    </row>
    <row r="29" spans="1:28" ht="73.5" customHeight="1" thickBot="1" x14ac:dyDescent="0.3">
      <c r="B29" s="52">
        <v>3</v>
      </c>
      <c r="C29" s="431" t="str">
        <f>+'CONSOLIDADO HABILITANTES'!C11</f>
        <v>3. VIPCOL LTDA</v>
      </c>
      <c r="D29" s="53"/>
      <c r="E29" s="626"/>
      <c r="F29" s="17"/>
      <c r="G29" s="672" t="str">
        <f>+IF(C29="","",IF(C30="",C29,C30))</f>
        <v>3. VIPCOL LTDA</v>
      </c>
      <c r="H29" s="383">
        <v>1551</v>
      </c>
      <c r="I29" s="298">
        <v>2017</v>
      </c>
      <c r="J29" s="56">
        <v>42874</v>
      </c>
      <c r="K29" s="56">
        <v>43174</v>
      </c>
      <c r="L29" s="56" t="str">
        <f>IF(K29="","",IF(K29&lt;$L$12,"NO CUMPLE","CUMPLE"))</f>
        <v>CUMPLE</v>
      </c>
      <c r="M29" s="299" t="s">
        <v>180</v>
      </c>
      <c r="N29" s="300">
        <v>3733637789</v>
      </c>
      <c r="O29" s="78">
        <f>IF(K29="","",N29/(VLOOKUP(YEAR(K29),$AK$122:$AL$151,2,FALSE)))</f>
        <v>4779.1053079583535</v>
      </c>
      <c r="P29" s="301">
        <v>1</v>
      </c>
      <c r="Q29" s="58">
        <f>+IF(C29="","",P29*N29)</f>
        <v>3733637789</v>
      </c>
      <c r="R29" s="58"/>
      <c r="S29" s="75">
        <f t="shared" ref="S29:S32" si="5">+IF(N29="","",P29*O29)</f>
        <v>4779.1053079583535</v>
      </c>
      <c r="T29" s="628">
        <f>(SUM(S29:S32))/$D$8</f>
        <v>21.011311232319152</v>
      </c>
      <c r="U29" s="302"/>
      <c r="V29" s="631"/>
      <c r="W29" s="633" t="str">
        <f>IF(C29="","",IF(S33&gt;=$D$8,"CUMPLE","NO CUMPLE"))</f>
        <v>CUMPLE</v>
      </c>
      <c r="Y29" s="635" t="str">
        <f>C29</f>
        <v>3. VIPCOL LTDA</v>
      </c>
      <c r="Z29" s="649" t="s">
        <v>33</v>
      </c>
      <c r="AB29" s="641" t="s">
        <v>181</v>
      </c>
    </row>
    <row r="30" spans="1:28" ht="73.5" customHeight="1" thickBot="1" x14ac:dyDescent="0.3">
      <c r="B30" s="644"/>
      <c r="C30" s="392"/>
      <c r="D30" s="673"/>
      <c r="E30" s="627"/>
      <c r="F30" s="17"/>
      <c r="G30" s="672"/>
      <c r="H30" s="385">
        <v>1573</v>
      </c>
      <c r="I30" s="304">
        <v>2018</v>
      </c>
      <c r="J30" s="60">
        <v>43175</v>
      </c>
      <c r="K30" s="60">
        <v>43570</v>
      </c>
      <c r="L30" s="60" t="str">
        <f>IF(K30="","",IF(K30&lt;$L$12,"NO CUMPLE","CUMPLE"))</f>
        <v>CUMPLE</v>
      </c>
      <c r="M30" s="306" t="s">
        <v>180</v>
      </c>
      <c r="N30" s="307">
        <v>12371373863</v>
      </c>
      <c r="O30" s="78">
        <f>IF(K30="","",N30/(VLOOKUP(YEAR(K30),$AK$122:$AL$155,2,FALSE)))</f>
        <v>14939.179852822552</v>
      </c>
      <c r="P30" s="308">
        <v>0.7</v>
      </c>
      <c r="Q30" s="30">
        <f>+IF(C29="","",P30*N30)</f>
        <v>8659961704.1000004</v>
      </c>
      <c r="R30" s="30">
        <f>C30</f>
        <v>0</v>
      </c>
      <c r="S30" s="76">
        <f t="shared" si="5"/>
        <v>10457.425896975785</v>
      </c>
      <c r="T30" s="629"/>
      <c r="U30" s="309"/>
      <c r="V30" s="632"/>
      <c r="W30" s="634"/>
      <c r="Y30" s="636"/>
      <c r="Z30" s="650"/>
      <c r="AB30" s="653"/>
    </row>
    <row r="31" spans="1:28" ht="73.5" customHeight="1" thickBot="1" x14ac:dyDescent="0.3">
      <c r="B31" s="645"/>
      <c r="C31" s="393"/>
      <c r="D31" s="673"/>
      <c r="E31" s="627"/>
      <c r="F31" s="17"/>
      <c r="G31" s="672"/>
      <c r="H31" s="385"/>
      <c r="I31" s="304"/>
      <c r="J31" s="60"/>
      <c r="K31" s="60"/>
      <c r="L31" s="60" t="str">
        <f t="shared" ref="L31:L32" si="6">IF(K31="","",IF(K31&lt;$L$12,"NO CUMPLE","CUMPLE"))</f>
        <v/>
      </c>
      <c r="M31" s="304"/>
      <c r="N31" s="307"/>
      <c r="O31" s="78" t="str">
        <f>IF(K31="","",N31/(VLOOKUP(YEAR(K31),$AK$122:$AL$151,2,FALSE)))</f>
        <v/>
      </c>
      <c r="P31" s="308"/>
      <c r="Q31" s="30">
        <f>+IF(C29="","",P31*N31)</f>
        <v>0</v>
      </c>
      <c r="R31" s="30">
        <f>C30</f>
        <v>0</v>
      </c>
      <c r="S31" s="76" t="str">
        <f t="shared" si="5"/>
        <v/>
      </c>
      <c r="T31" s="629"/>
      <c r="U31" s="309"/>
      <c r="V31" s="632"/>
      <c r="W31" s="634"/>
      <c r="Y31" s="636"/>
      <c r="Z31" s="650"/>
      <c r="AB31" s="653"/>
    </row>
    <row r="32" spans="1:28" ht="73.5" customHeight="1" thickBot="1" x14ac:dyDescent="0.3">
      <c r="B32" s="645"/>
      <c r="C32" s="393"/>
      <c r="D32" s="673"/>
      <c r="E32" s="627"/>
      <c r="F32" s="17"/>
      <c r="G32" s="672"/>
      <c r="H32" s="468"/>
      <c r="I32" s="336"/>
      <c r="J32" s="337"/>
      <c r="K32" s="337"/>
      <c r="L32" s="60" t="str">
        <f t="shared" si="6"/>
        <v/>
      </c>
      <c r="M32" s="336"/>
      <c r="N32" s="338"/>
      <c r="O32" s="78" t="str">
        <f>IF(K32="","",N32/(VLOOKUP(YEAR(K32),$AK$122:$AL$151,2,FALSE)))</f>
        <v/>
      </c>
      <c r="P32" s="339"/>
      <c r="Q32" s="30">
        <f>+IF(C29="","",P32*N32)</f>
        <v>0</v>
      </c>
      <c r="R32" s="340"/>
      <c r="S32" s="76" t="str">
        <f t="shared" si="5"/>
        <v/>
      </c>
      <c r="T32" s="629"/>
      <c r="U32" s="341"/>
      <c r="V32" s="632"/>
      <c r="W32" s="634"/>
      <c r="Y32" s="636"/>
      <c r="Z32" s="650"/>
      <c r="AB32" s="654"/>
    </row>
    <row r="33" spans="1:28" ht="73.5" customHeight="1" thickBot="1" x14ac:dyDescent="0.3">
      <c r="B33" s="3"/>
      <c r="C33" s="28"/>
      <c r="D33" s="66" t="str">
        <f>IF(SUM(D30:D32)=100%,"100%",IF(SUM(D30:D32)=0,"","NO CUMPLE"))</f>
        <v/>
      </c>
      <c r="E33" s="233"/>
      <c r="F33" s="239"/>
      <c r="G33" s="324"/>
      <c r="H33" s="314"/>
      <c r="I33" s="315"/>
      <c r="J33" s="316"/>
      <c r="K33" s="316"/>
      <c r="L33" s="316"/>
      <c r="M33" s="314"/>
      <c r="N33" s="317"/>
      <c r="O33" s="318"/>
      <c r="P33" s="319"/>
      <c r="Q33" s="318"/>
      <c r="R33" s="318"/>
      <c r="S33" s="320">
        <f>SUM(S29:S32)</f>
        <v>15236.531204934137</v>
      </c>
      <c r="T33" s="321"/>
      <c r="U33" s="322"/>
      <c r="V33" s="315"/>
      <c r="W33" s="323"/>
    </row>
    <row r="34" spans="1:28" s="252" customFormat="1" ht="73.5" customHeight="1" x14ac:dyDescent="0.25">
      <c r="A34" s="230"/>
      <c r="B34" s="10"/>
      <c r="C34" s="7"/>
      <c r="D34" s="11"/>
      <c r="E34" s="231"/>
      <c r="F34" s="231"/>
      <c r="G34" s="259"/>
      <c r="H34" s="230"/>
      <c r="I34" s="260"/>
      <c r="J34" s="333"/>
      <c r="M34" s="260"/>
      <c r="N34" s="261"/>
      <c r="O34" s="262"/>
      <c r="P34" s="263"/>
      <c r="Q34" s="262"/>
      <c r="R34" s="262"/>
      <c r="S34" s="230"/>
      <c r="T34" s="231"/>
      <c r="U34" s="230"/>
      <c r="V34" s="230"/>
      <c r="W34" s="230"/>
      <c r="X34" s="7"/>
      <c r="Y34" s="7"/>
      <c r="Z34" s="7"/>
      <c r="AA34" s="230"/>
      <c r="AB34" s="230"/>
    </row>
    <row r="35" spans="1:28" s="252" customFormat="1" ht="73.5" customHeight="1" thickBot="1" x14ac:dyDescent="0.3">
      <c r="A35" s="230"/>
      <c r="B35" s="10"/>
      <c r="C35" s="7"/>
      <c r="D35" s="11"/>
      <c r="E35" s="231"/>
      <c r="F35" s="231"/>
      <c r="G35" s="259"/>
      <c r="H35" s="230"/>
      <c r="I35" s="260"/>
      <c r="J35" s="333"/>
      <c r="M35" s="260"/>
      <c r="N35" s="261"/>
      <c r="O35" s="262"/>
      <c r="P35" s="263"/>
      <c r="Q35" s="262"/>
      <c r="R35" s="262"/>
      <c r="S35" s="230"/>
      <c r="T35" s="231"/>
      <c r="U35" s="230"/>
      <c r="V35" s="230"/>
      <c r="W35" s="230"/>
      <c r="X35" s="7"/>
      <c r="Y35" s="7"/>
      <c r="Z35" s="7"/>
      <c r="AA35" s="230"/>
      <c r="AB35" s="230"/>
    </row>
    <row r="36" spans="1:28" ht="73.5" customHeight="1" thickBot="1" x14ac:dyDescent="0.3">
      <c r="B36" s="52">
        <v>4</v>
      </c>
      <c r="C36" s="431" t="str">
        <f>+'CONSOLIDADO HABILITANTES'!C12</f>
        <v>4. AZC LTDA</v>
      </c>
      <c r="D36" s="342"/>
      <c r="E36" s="204"/>
      <c r="F36" s="17"/>
      <c r="G36" s="674" t="str">
        <f>+IF(C36="","",IF(C37="",C36,C37))</f>
        <v>4. AZC LTDA</v>
      </c>
      <c r="H36" s="297">
        <v>779</v>
      </c>
      <c r="I36" s="298">
        <v>2016</v>
      </c>
      <c r="J36" s="56">
        <v>42524</v>
      </c>
      <c r="K36" s="56">
        <v>42900</v>
      </c>
      <c r="L36" s="60" t="str">
        <f t="shared" ref="L36:L39" si="7">IF(K36="","",IF(K36&lt;$L$12,"NO CUMPLE","CUMPLE"))</f>
        <v>CUMPLE</v>
      </c>
      <c r="M36" s="299" t="s">
        <v>184</v>
      </c>
      <c r="N36" s="300">
        <v>1813084772</v>
      </c>
      <c r="O36" s="78">
        <f>IF(K36="","",N36/(VLOOKUP(YEAR(K36),$AK$122:$AL$151,2,FALSE)))</f>
        <v>2457.6968837643703</v>
      </c>
      <c r="P36" s="301">
        <v>1</v>
      </c>
      <c r="Q36" s="58">
        <f>+IF(C36="","",P36*N36)</f>
        <v>1813084772</v>
      </c>
      <c r="R36" s="58"/>
      <c r="S36" s="78">
        <f t="shared" ref="S36:S39" si="8">+IF(N36="","",P36*O36)</f>
        <v>2457.6968837643703</v>
      </c>
      <c r="T36" s="628">
        <f>(SUM(S36:S39))/$D$8</f>
        <v>7.9058306667319274</v>
      </c>
      <c r="U36" s="302"/>
      <c r="V36" s="631"/>
      <c r="W36" s="633" t="str">
        <f>IF(C36="","",IF(S40&gt;=$D$8,"CUMPLE","NO CUMPLE"))</f>
        <v>CUMPLE</v>
      </c>
      <c r="Y36" s="635" t="str">
        <f>C36</f>
        <v>4. AZC LTDA</v>
      </c>
      <c r="Z36" s="649"/>
      <c r="AB36" s="655"/>
    </row>
    <row r="37" spans="1:28" ht="73.5" customHeight="1" thickBot="1" x14ac:dyDescent="0.3">
      <c r="B37" s="644"/>
      <c r="C37" s="658"/>
      <c r="D37" s="647"/>
      <c r="E37" s="228"/>
      <c r="F37" s="17"/>
      <c r="G37" s="675"/>
      <c r="H37" s="303">
        <v>863</v>
      </c>
      <c r="I37" s="304">
        <v>2015</v>
      </c>
      <c r="J37" s="60">
        <v>42091</v>
      </c>
      <c r="K37" s="60">
        <v>42425</v>
      </c>
      <c r="L37" s="60" t="str">
        <f t="shared" si="7"/>
        <v>CUMPLE</v>
      </c>
      <c r="M37" s="299" t="s">
        <v>184</v>
      </c>
      <c r="N37" s="307">
        <v>1557643689</v>
      </c>
      <c r="O37" s="78">
        <f>IF(K37="","",N37/(VLOOKUP(YEAR(K37),$AK$122:$AL$151,2,FALSE)))</f>
        <v>2259.2390931968002</v>
      </c>
      <c r="P37" s="308">
        <v>1</v>
      </c>
      <c r="Q37" s="30">
        <f>+IF(C36="","",P37*N37)</f>
        <v>1557643689</v>
      </c>
      <c r="R37" s="30">
        <f>C37</f>
        <v>0</v>
      </c>
      <c r="S37" s="79">
        <f t="shared" si="8"/>
        <v>2259.2390931968002</v>
      </c>
      <c r="T37" s="629"/>
      <c r="U37" s="309"/>
      <c r="V37" s="632"/>
      <c r="W37" s="634"/>
      <c r="Y37" s="636"/>
      <c r="Z37" s="650"/>
      <c r="AB37" s="656"/>
    </row>
    <row r="38" spans="1:28" ht="73.5" customHeight="1" thickBot="1" x14ac:dyDescent="0.3">
      <c r="B38" s="645"/>
      <c r="C38" s="659"/>
      <c r="D38" s="647"/>
      <c r="E38" s="228"/>
      <c r="F38" s="17"/>
      <c r="G38" s="675"/>
      <c r="H38" s="303">
        <v>1306</v>
      </c>
      <c r="I38" s="304">
        <v>2017</v>
      </c>
      <c r="J38" s="60">
        <v>42901</v>
      </c>
      <c r="K38" s="60">
        <v>43053</v>
      </c>
      <c r="L38" s="60" t="str">
        <f t="shared" si="7"/>
        <v>CUMPLE</v>
      </c>
      <c r="M38" s="304" t="s">
        <v>184</v>
      </c>
      <c r="N38" s="307">
        <v>749553250</v>
      </c>
      <c r="O38" s="78">
        <f>IF(K38="","",N38/(VLOOKUP(YEAR(K38),$AK$122:$AL$151,2,FALSE)))</f>
        <v>1016.044431672308</v>
      </c>
      <c r="P38" s="308">
        <v>1</v>
      </c>
      <c r="Q38" s="30">
        <f>+IF(C36="","",P38*N38)</f>
        <v>749553250</v>
      </c>
      <c r="R38" s="30">
        <f>C37</f>
        <v>0</v>
      </c>
      <c r="S38" s="76">
        <f t="shared" si="8"/>
        <v>1016.044431672308</v>
      </c>
      <c r="T38" s="629"/>
      <c r="U38" s="309"/>
      <c r="V38" s="632"/>
      <c r="W38" s="634"/>
      <c r="Y38" s="636"/>
      <c r="Z38" s="650"/>
      <c r="AB38" s="656"/>
    </row>
    <row r="39" spans="1:28" ht="73.5" customHeight="1" thickBot="1" x14ac:dyDescent="0.3">
      <c r="B39" s="661"/>
      <c r="C39" s="662"/>
      <c r="D39" s="663"/>
      <c r="E39" s="343"/>
      <c r="F39" s="17"/>
      <c r="G39" s="676"/>
      <c r="H39" s="394"/>
      <c r="I39" s="344"/>
      <c r="J39" s="173"/>
      <c r="K39" s="173"/>
      <c r="L39" s="60" t="str">
        <f t="shared" si="7"/>
        <v/>
      </c>
      <c r="M39" s="344"/>
      <c r="N39" s="345"/>
      <c r="O39" s="78" t="str">
        <f>IF(K39="","",N39/(VLOOKUP(YEAR(K39),$AK$122:$AL$151,2,FALSE)))</f>
        <v/>
      </c>
      <c r="P39" s="346"/>
      <c r="Q39" s="347">
        <f>+IF(C36="","",P39*N39)</f>
        <v>0</v>
      </c>
      <c r="R39" s="347">
        <f>C37</f>
        <v>0</v>
      </c>
      <c r="S39" s="196" t="str">
        <f t="shared" si="8"/>
        <v/>
      </c>
      <c r="T39" s="677"/>
      <c r="U39" s="348"/>
      <c r="V39" s="678"/>
      <c r="W39" s="679"/>
      <c r="Y39" s="636"/>
      <c r="Z39" s="650"/>
      <c r="AB39" s="657"/>
    </row>
    <row r="40" spans="1:28" ht="73.5" customHeight="1" thickBot="1" x14ac:dyDescent="0.3">
      <c r="B40" s="3"/>
      <c r="C40" s="5"/>
      <c r="D40" s="197" t="str">
        <f>IF(SUM(D37:D39)=100%,"100%",IF(SUM(D37:D39)=0,"","NO CUMPLE"))</f>
        <v/>
      </c>
      <c r="E40" s="239"/>
      <c r="F40" s="239"/>
      <c r="G40" s="314"/>
      <c r="H40" s="314"/>
      <c r="I40" s="315"/>
      <c r="J40" s="316"/>
      <c r="K40" s="316"/>
      <c r="L40" s="316"/>
      <c r="M40" s="314"/>
      <c r="N40" s="317"/>
      <c r="O40" s="318"/>
      <c r="P40" s="319"/>
      <c r="Q40" s="318"/>
      <c r="R40" s="318"/>
      <c r="S40" s="320">
        <f>SUM(S36:S39)</f>
        <v>5732.9804086334789</v>
      </c>
      <c r="T40" s="321"/>
      <c r="U40" s="322"/>
      <c r="V40" s="315"/>
      <c r="W40" s="323"/>
    </row>
    <row r="41" spans="1:28" s="252" customFormat="1" ht="73.5" customHeight="1" x14ac:dyDescent="0.25">
      <c r="A41" s="230"/>
      <c r="B41" s="10"/>
      <c r="C41" s="7"/>
      <c r="D41" s="11"/>
      <c r="E41" s="231"/>
      <c r="F41" s="231"/>
      <c r="G41" s="259"/>
      <c r="H41" s="230"/>
      <c r="I41" s="260"/>
      <c r="J41" s="333"/>
      <c r="M41" s="260"/>
      <c r="N41" s="261"/>
      <c r="O41" s="262"/>
      <c r="P41" s="263"/>
      <c r="Q41" s="262"/>
      <c r="R41" s="262"/>
      <c r="S41" s="230"/>
      <c r="T41" s="231"/>
      <c r="U41" s="230"/>
      <c r="V41" s="230"/>
      <c r="W41" s="230"/>
      <c r="X41" s="7"/>
      <c r="Y41" s="7"/>
      <c r="Z41" s="7"/>
      <c r="AA41" s="230"/>
      <c r="AB41" s="230"/>
    </row>
    <row r="42" spans="1:28" s="252" customFormat="1" ht="73.5" customHeight="1" thickBot="1" x14ac:dyDescent="0.3">
      <c r="A42" s="230"/>
      <c r="B42" s="10"/>
      <c r="C42" s="7"/>
      <c r="D42" s="11"/>
      <c r="E42" s="231"/>
      <c r="F42" s="231"/>
      <c r="G42" s="259"/>
      <c r="H42" s="230"/>
      <c r="I42" s="260"/>
      <c r="J42" s="333"/>
      <c r="M42" s="260"/>
      <c r="N42" s="261"/>
      <c r="O42" s="262"/>
      <c r="P42" s="263"/>
      <c r="Q42" s="262"/>
      <c r="R42" s="262"/>
      <c r="S42" s="230"/>
      <c r="T42" s="231"/>
      <c r="U42" s="230"/>
      <c r="V42" s="230"/>
      <c r="W42" s="230"/>
      <c r="X42" s="7"/>
      <c r="Y42" s="7"/>
      <c r="Z42" s="7"/>
      <c r="AA42" s="230"/>
      <c r="AB42" s="230"/>
    </row>
    <row r="43" spans="1:28" s="252" customFormat="1" ht="73.5" customHeight="1" thickBot="1" x14ac:dyDescent="0.3">
      <c r="A43" s="230"/>
      <c r="B43" s="52">
        <v>5</v>
      </c>
      <c r="C43" s="431" t="str">
        <f>+'CONSOLIDADO HABILITANTES'!C13</f>
        <v>5. SEGURIDAD THOR LTDA</v>
      </c>
      <c r="D43" s="53"/>
      <c r="E43" s="222"/>
      <c r="F43" s="54"/>
      <c r="G43" s="638" t="str">
        <f>+IF(C43="","",IF(C44="",C43,C44))</f>
        <v>5. SEGURIDAD THOR LTDA</v>
      </c>
      <c r="H43" s="297">
        <v>300</v>
      </c>
      <c r="I43" s="298">
        <v>2018</v>
      </c>
      <c r="J43" s="56">
        <v>43280</v>
      </c>
      <c r="K43" s="56">
        <v>43464</v>
      </c>
      <c r="L43" s="56" t="str">
        <f>IF(K43="","",IF(K43&lt;$L$12,"NO CUMPLE","CUMPLE"))</f>
        <v>CUMPLE</v>
      </c>
      <c r="M43" s="298" t="s">
        <v>192</v>
      </c>
      <c r="N43" s="300">
        <v>374636789</v>
      </c>
      <c r="O43" s="78">
        <f>IF(K43="","",N43/(VLOOKUP(YEAR(K43),$AK$122:$AL$151,2,FALSE)))</f>
        <v>479.5400004096042</v>
      </c>
      <c r="P43" s="301">
        <v>1</v>
      </c>
      <c r="Q43" s="58">
        <f>+IF(C43="","",P43*N43)</f>
        <v>374636789</v>
      </c>
      <c r="R43" s="58"/>
      <c r="S43" s="75">
        <f t="shared" ref="S43:S46" si="9">+IF(N43="","",P43*O43)</f>
        <v>479.5400004096042</v>
      </c>
      <c r="T43" s="628">
        <f>(SUM(S43:S46))/$D$8</f>
        <v>1.4715719120184652</v>
      </c>
      <c r="U43" s="302"/>
      <c r="V43" s="631"/>
      <c r="W43" s="633" t="str">
        <f>IF(C43="","",IF(S47&gt;=$D$8,"CUMPLE","NO CUMPLE"))</f>
        <v>CUMPLE</v>
      </c>
      <c r="X43" s="7"/>
      <c r="Y43" s="635" t="str">
        <f>C43</f>
        <v>5. SEGURIDAD THOR LTDA</v>
      </c>
      <c r="Z43" s="649"/>
      <c r="AA43" s="230"/>
      <c r="AB43" s="641"/>
    </row>
    <row r="44" spans="1:28" s="252" customFormat="1" ht="73.5" customHeight="1" thickBot="1" x14ac:dyDescent="0.3">
      <c r="A44" s="230"/>
      <c r="B44" s="644"/>
      <c r="C44" s="392"/>
      <c r="D44" s="451"/>
      <c r="E44" s="224"/>
      <c r="F44" s="17"/>
      <c r="G44" s="639"/>
      <c r="H44" s="303"/>
      <c r="I44" s="304">
        <v>2017</v>
      </c>
      <c r="J44" s="60">
        <v>43038</v>
      </c>
      <c r="K44" s="60">
        <v>43349</v>
      </c>
      <c r="L44" s="60" t="str">
        <f>IF(K44="","",IF(K44&lt;$L$12,"NO CUMPLE","CUMPLE"))</f>
        <v>CUMPLE</v>
      </c>
      <c r="M44" s="306" t="s">
        <v>193</v>
      </c>
      <c r="N44" s="307">
        <v>253448352</v>
      </c>
      <c r="O44" s="78">
        <f>IF(K44="","",N44/(VLOOKUP(YEAR(K44),$AK$122:$AL$151,2,FALSE)))</f>
        <v>324.41721259225693</v>
      </c>
      <c r="P44" s="308">
        <v>1</v>
      </c>
      <c r="Q44" s="30">
        <f>+IF(C43="","",P44*N44)</f>
        <v>253448352</v>
      </c>
      <c r="R44" s="30">
        <f>C44</f>
        <v>0</v>
      </c>
      <c r="S44" s="76">
        <f t="shared" si="9"/>
        <v>324.41721259225693</v>
      </c>
      <c r="T44" s="629"/>
      <c r="U44" s="309"/>
      <c r="V44" s="632"/>
      <c r="W44" s="634"/>
      <c r="X44" s="7"/>
      <c r="Y44" s="636"/>
      <c r="Z44" s="650"/>
      <c r="AA44" s="230"/>
      <c r="AB44" s="653"/>
    </row>
    <row r="45" spans="1:28" s="252" customFormat="1" ht="73.5" customHeight="1" thickBot="1" x14ac:dyDescent="0.3">
      <c r="A45" s="230"/>
      <c r="B45" s="645"/>
      <c r="C45" s="393"/>
      <c r="D45" s="451"/>
      <c r="E45" s="224"/>
      <c r="F45" s="17"/>
      <c r="G45" s="639"/>
      <c r="H45" s="303"/>
      <c r="I45" s="304">
        <v>2017</v>
      </c>
      <c r="J45" s="60">
        <v>43038</v>
      </c>
      <c r="K45" s="60">
        <v>43312</v>
      </c>
      <c r="L45" s="60" t="str">
        <f t="shared" ref="L45:L46" si="10">IF(K45="","",IF(K45&lt;$L$12,"NO CUMPLE","CUMPLE"))</f>
        <v>CUMPLE</v>
      </c>
      <c r="M45" s="304" t="s">
        <v>194</v>
      </c>
      <c r="N45" s="307">
        <v>205596087</v>
      </c>
      <c r="O45" s="78">
        <f>IF(K45="","",N45/(VLOOKUP(YEAR(K45),$AK$122:$AL$151,2,FALSE)))</f>
        <v>263.16568617662642</v>
      </c>
      <c r="P45" s="308">
        <v>1</v>
      </c>
      <c r="Q45" s="30">
        <f>+IF(C43="","",P45*N45)</f>
        <v>205596087</v>
      </c>
      <c r="R45" s="30">
        <f>C44</f>
        <v>0</v>
      </c>
      <c r="S45" s="76">
        <f t="shared" si="9"/>
        <v>263.16568617662642</v>
      </c>
      <c r="T45" s="629"/>
      <c r="U45" s="309"/>
      <c r="V45" s="632"/>
      <c r="W45" s="634"/>
      <c r="X45" s="7"/>
      <c r="Y45" s="636"/>
      <c r="Z45" s="650"/>
      <c r="AA45" s="230"/>
      <c r="AB45" s="653"/>
    </row>
    <row r="46" spans="1:28" s="252" customFormat="1" ht="73.5" customHeight="1" thickBot="1" x14ac:dyDescent="0.3">
      <c r="A46" s="230"/>
      <c r="B46" s="646"/>
      <c r="C46" s="395"/>
      <c r="D46" s="452"/>
      <c r="E46" s="224"/>
      <c r="F46" s="17"/>
      <c r="G46" s="640"/>
      <c r="H46" s="310"/>
      <c r="I46" s="310"/>
      <c r="J46" s="64"/>
      <c r="K46" s="64"/>
      <c r="L46" s="64" t="str">
        <f t="shared" si="10"/>
        <v/>
      </c>
      <c r="M46" s="310"/>
      <c r="N46" s="311"/>
      <c r="O46" s="78" t="str">
        <f>IF(K46="","",N46/(VLOOKUP(YEAR(K46),$AK$122:$AL$151,2,FALSE)))</f>
        <v/>
      </c>
      <c r="P46" s="312"/>
      <c r="Q46" s="31">
        <f>+IF(C43="","",P46*N46)</f>
        <v>0</v>
      </c>
      <c r="R46" s="31">
        <f>C44</f>
        <v>0</v>
      </c>
      <c r="S46" s="77" t="str">
        <f t="shared" si="9"/>
        <v/>
      </c>
      <c r="T46" s="630"/>
      <c r="U46" s="313"/>
      <c r="V46" s="632"/>
      <c r="W46" s="634"/>
      <c r="X46" s="7"/>
      <c r="Y46" s="637"/>
      <c r="Z46" s="650"/>
      <c r="AA46" s="230"/>
      <c r="AB46" s="654"/>
    </row>
    <row r="47" spans="1:28" s="252" customFormat="1" ht="73.5" customHeight="1" thickBot="1" x14ac:dyDescent="0.3">
      <c r="A47" s="230"/>
      <c r="B47" s="3"/>
      <c r="C47" s="28"/>
      <c r="D47" s="66" t="str">
        <f>IF(SUM(D43:D46)=100%,"100%",IF(SUM(D44:D46)=0,"","NO CUMPLE"))</f>
        <v/>
      </c>
      <c r="E47" s="233"/>
      <c r="F47" s="239"/>
      <c r="G47" s="314"/>
      <c r="H47" s="314"/>
      <c r="I47" s="315"/>
      <c r="J47" s="316"/>
      <c r="K47" s="316"/>
      <c r="L47" s="316"/>
      <c r="M47" s="314"/>
      <c r="N47" s="317"/>
      <c r="O47" s="318"/>
      <c r="P47" s="319"/>
      <c r="Q47" s="318"/>
      <c r="R47" s="318"/>
      <c r="S47" s="320">
        <f>SUM(S43:S46)</f>
        <v>1067.1228991784876</v>
      </c>
      <c r="T47" s="321"/>
      <c r="U47" s="322"/>
      <c r="V47" s="315"/>
      <c r="W47" s="323"/>
      <c r="X47" s="7"/>
      <c r="Y47" s="7"/>
      <c r="Z47" s="7"/>
      <c r="AA47" s="230"/>
      <c r="AB47" s="230"/>
    </row>
    <row r="48" spans="1:28" s="252" customFormat="1" ht="73.5" customHeight="1" thickBot="1" x14ac:dyDescent="0.3">
      <c r="A48" s="230"/>
      <c r="B48" s="10"/>
      <c r="C48" s="7"/>
      <c r="D48" s="11"/>
      <c r="E48" s="231"/>
      <c r="F48" s="231"/>
      <c r="G48" s="259"/>
      <c r="H48" s="230"/>
      <c r="I48" s="260"/>
      <c r="J48" s="333"/>
      <c r="M48" s="260"/>
      <c r="N48" s="261"/>
      <c r="O48" s="262"/>
      <c r="P48" s="263"/>
      <c r="Q48" s="262"/>
      <c r="R48" s="262"/>
      <c r="S48" s="230"/>
      <c r="T48" s="231"/>
      <c r="U48" s="230"/>
      <c r="V48" s="230"/>
      <c r="W48" s="230"/>
      <c r="X48" s="7"/>
      <c r="Y48" s="7"/>
      <c r="Z48" s="7"/>
      <c r="AA48" s="230"/>
      <c r="AB48" s="230"/>
    </row>
    <row r="49" spans="1:28" s="252" customFormat="1" ht="73.5" customHeight="1" thickBot="1" x14ac:dyDescent="0.3">
      <c r="A49" s="230"/>
      <c r="B49" s="52">
        <v>6</v>
      </c>
      <c r="C49" s="431" t="str">
        <f>+'CONSOLIDADO HABILITANTES'!C14</f>
        <v>6. COOVIAM CTA</v>
      </c>
      <c r="D49" s="53"/>
      <c r="E49" s="626"/>
      <c r="F49" s="54"/>
      <c r="G49" s="638" t="str">
        <f>+IF(C49="","",IF(C50="",C49,C50))</f>
        <v>6. COOVIAM CTA</v>
      </c>
      <c r="H49" s="383">
        <v>339</v>
      </c>
      <c r="I49" s="298">
        <v>2015</v>
      </c>
      <c r="J49" s="56">
        <v>42160</v>
      </c>
      <c r="K49" s="56">
        <v>42538</v>
      </c>
      <c r="L49" s="56" t="str">
        <f>IF(K49="","",IF(K49&lt;$L$12,"NO CUMPLE","CUMPLE"))</f>
        <v>CUMPLE</v>
      </c>
      <c r="M49" s="298" t="s">
        <v>199</v>
      </c>
      <c r="N49" s="300">
        <v>5434572882</v>
      </c>
      <c r="O49" s="78">
        <f>IF(K49="","",N49/(VLOOKUP(YEAR(K49),$AK$122:$AL$151,2,FALSE)))</f>
        <v>7882.4185508843939</v>
      </c>
      <c r="P49" s="301">
        <v>1</v>
      </c>
      <c r="Q49" s="58">
        <f>+IF(C49="","",P49*N49)</f>
        <v>5434572882</v>
      </c>
      <c r="R49" s="58"/>
      <c r="S49" s="75">
        <f t="shared" ref="S49:S52" si="11">+IF(N49="","",P49*O49)</f>
        <v>7882.4185508843939</v>
      </c>
      <c r="T49" s="628">
        <f>(SUM(S49:S52))/$D$8</f>
        <v>16.901587199714665</v>
      </c>
      <c r="U49" s="302"/>
      <c r="V49" s="631"/>
      <c r="W49" s="633" t="str">
        <f>IF(C49="","",IF(S53&gt;=$D$8,"CUMPLE","NO CUMPLE"))</f>
        <v>CUMPLE</v>
      </c>
      <c r="X49" s="7"/>
      <c r="Y49" s="635" t="str">
        <f>C49</f>
        <v>6. COOVIAM CTA</v>
      </c>
      <c r="Z49" s="649"/>
      <c r="AA49" s="230"/>
      <c r="AB49" s="641"/>
    </row>
    <row r="50" spans="1:28" s="252" customFormat="1" ht="73.5" customHeight="1" thickBot="1" x14ac:dyDescent="0.3">
      <c r="A50" s="230"/>
      <c r="B50" s="644"/>
      <c r="C50" s="392"/>
      <c r="D50" s="647"/>
      <c r="E50" s="627"/>
      <c r="F50" s="17"/>
      <c r="G50" s="639"/>
      <c r="H50" s="385">
        <v>869</v>
      </c>
      <c r="I50" s="304">
        <v>2017</v>
      </c>
      <c r="J50" s="60">
        <v>43090</v>
      </c>
      <c r="K50" s="60">
        <v>43435</v>
      </c>
      <c r="L50" s="60" t="str">
        <f>IF(K50="","",IF(K50&lt;$L$12,"NO CUMPLE","CUMPLE"))</f>
        <v>CUMPLE</v>
      </c>
      <c r="M50" s="298" t="s">
        <v>200</v>
      </c>
      <c r="N50" s="307">
        <v>2302447909</v>
      </c>
      <c r="O50" s="78">
        <f>IF(K50="","",N50/(VLOOKUP(YEAR(K50),$AK$122:$AL$151,2,FALSE)))</f>
        <v>2947.1635024742654</v>
      </c>
      <c r="P50" s="308">
        <v>1</v>
      </c>
      <c r="Q50" s="30">
        <f>+IF(C49="","",P50*N50)</f>
        <v>2302447909</v>
      </c>
      <c r="R50" s="30">
        <f>C50</f>
        <v>0</v>
      </c>
      <c r="S50" s="76">
        <f t="shared" si="11"/>
        <v>2947.1635024742654</v>
      </c>
      <c r="T50" s="629"/>
      <c r="U50" s="309"/>
      <c r="V50" s="632"/>
      <c r="W50" s="634"/>
      <c r="X50" s="7"/>
      <c r="Y50" s="636"/>
      <c r="Z50" s="650"/>
      <c r="AA50" s="230"/>
      <c r="AB50" s="653"/>
    </row>
    <row r="51" spans="1:28" s="252" customFormat="1" ht="73.5" customHeight="1" thickBot="1" x14ac:dyDescent="0.3">
      <c r="A51" s="230"/>
      <c r="B51" s="645"/>
      <c r="C51" s="393"/>
      <c r="D51" s="647"/>
      <c r="E51" s="627"/>
      <c r="F51" s="17"/>
      <c r="G51" s="639"/>
      <c r="H51" s="303">
        <v>209</v>
      </c>
      <c r="I51" s="304">
        <v>2018</v>
      </c>
      <c r="J51" s="60">
        <v>43461</v>
      </c>
      <c r="K51" s="60">
        <v>43777</v>
      </c>
      <c r="L51" s="60" t="str">
        <f t="shared" ref="L51:L52" si="12">IF(K51="","",IF(K51&lt;$L$12,"NO CUMPLE","CUMPLE"))</f>
        <v>CUMPLE</v>
      </c>
      <c r="M51" s="304" t="s">
        <v>201</v>
      </c>
      <c r="N51" s="307">
        <v>1181512668</v>
      </c>
      <c r="O51" s="78">
        <f>IF(K51="","",N51/(VLOOKUP(YEAR(K51),$AK$122:$AL$155,2,FALSE)))</f>
        <v>1426.7477841268615</v>
      </c>
      <c r="P51" s="308">
        <v>1</v>
      </c>
      <c r="Q51" s="30">
        <f>+IF(C49="","",P51*N51)</f>
        <v>1181512668</v>
      </c>
      <c r="R51" s="30">
        <f>C50</f>
        <v>0</v>
      </c>
      <c r="S51" s="76">
        <f t="shared" si="11"/>
        <v>1426.7477841268615</v>
      </c>
      <c r="T51" s="629"/>
      <c r="U51" s="309"/>
      <c r="V51" s="632"/>
      <c r="W51" s="634"/>
      <c r="X51" s="7"/>
      <c r="Y51" s="636"/>
      <c r="Z51" s="650"/>
      <c r="AA51" s="230"/>
      <c r="AB51" s="653"/>
    </row>
    <row r="52" spans="1:28" s="252" customFormat="1" ht="73.5" customHeight="1" thickBot="1" x14ac:dyDescent="0.3">
      <c r="A52" s="230"/>
      <c r="B52" s="646"/>
      <c r="C52" s="395"/>
      <c r="D52" s="648"/>
      <c r="E52" s="627"/>
      <c r="F52" s="17"/>
      <c r="G52" s="640"/>
      <c r="H52" s="310"/>
      <c r="I52" s="310"/>
      <c r="J52" s="64"/>
      <c r="K52" s="64"/>
      <c r="L52" s="64" t="str">
        <f t="shared" si="12"/>
        <v/>
      </c>
      <c r="M52" s="310"/>
      <c r="N52" s="311"/>
      <c r="O52" s="78" t="str">
        <f>IF(K52="","",N52/(VLOOKUP(YEAR(K52),$AK$122:$AL$151,2,FALSE)))</f>
        <v/>
      </c>
      <c r="P52" s="312"/>
      <c r="Q52" s="31">
        <f>+IF(C49="","",P52*N52)</f>
        <v>0</v>
      </c>
      <c r="R52" s="31">
        <f>C50</f>
        <v>0</v>
      </c>
      <c r="S52" s="77" t="str">
        <f t="shared" si="11"/>
        <v/>
      </c>
      <c r="T52" s="630"/>
      <c r="U52" s="313"/>
      <c r="V52" s="632"/>
      <c r="W52" s="634"/>
      <c r="X52" s="7"/>
      <c r="Y52" s="637"/>
      <c r="Z52" s="650"/>
      <c r="AA52" s="230"/>
      <c r="AB52" s="654"/>
    </row>
    <row r="53" spans="1:28" s="252" customFormat="1" ht="73.5" customHeight="1" thickBot="1" x14ac:dyDescent="0.3">
      <c r="A53" s="230"/>
      <c r="B53" s="3"/>
      <c r="C53" s="28"/>
      <c r="D53" s="66" t="str">
        <f>IF(SUM(D49:D52)=100%,"100%",IF(SUM(D50:D52)=0,"","NO CUMPLE"))</f>
        <v/>
      </c>
      <c r="E53" s="233"/>
      <c r="F53" s="239"/>
      <c r="G53" s="314"/>
      <c r="H53" s="314"/>
      <c r="I53" s="315"/>
      <c r="J53" s="316"/>
      <c r="K53" s="316"/>
      <c r="L53" s="316"/>
      <c r="M53" s="314"/>
      <c r="N53" s="317"/>
      <c r="O53" s="318"/>
      <c r="P53" s="319"/>
      <c r="Q53" s="318"/>
      <c r="R53" s="318"/>
      <c r="S53" s="320">
        <f>SUM(S49:S52)</f>
        <v>12256.32983748552</v>
      </c>
      <c r="T53" s="321"/>
      <c r="U53" s="322"/>
      <c r="V53" s="315"/>
      <c r="W53" s="323"/>
      <c r="X53" s="7"/>
      <c r="Y53" s="7"/>
      <c r="Z53" s="7"/>
      <c r="AA53" s="230"/>
      <c r="AB53" s="230"/>
    </row>
    <row r="54" spans="1:28" s="252" customFormat="1" ht="73.5" customHeight="1" thickBot="1" x14ac:dyDescent="0.3">
      <c r="A54" s="230"/>
      <c r="B54" s="10"/>
      <c r="C54" s="7"/>
      <c r="D54" s="11"/>
      <c r="E54" s="231"/>
      <c r="F54" s="231"/>
      <c r="G54" s="259"/>
      <c r="H54" s="230"/>
      <c r="I54" s="260"/>
      <c r="J54" s="333"/>
      <c r="M54" s="260"/>
      <c r="N54" s="261"/>
      <c r="O54" s="262"/>
      <c r="P54" s="263"/>
      <c r="Q54" s="262"/>
      <c r="R54" s="262"/>
      <c r="S54" s="230"/>
      <c r="T54" s="231"/>
      <c r="U54" s="230"/>
      <c r="V54" s="230"/>
      <c r="W54" s="230"/>
      <c r="X54" s="7"/>
      <c r="Y54" s="7"/>
      <c r="Z54" s="7"/>
      <c r="AA54" s="230"/>
      <c r="AB54" s="230"/>
    </row>
    <row r="55" spans="1:28" s="252" customFormat="1" ht="73.5" customHeight="1" thickBot="1" x14ac:dyDescent="0.3">
      <c r="A55" s="230"/>
      <c r="B55" s="52">
        <v>7</v>
      </c>
      <c r="C55" s="431" t="str">
        <f>+'CONSOLIDADO HABILITANTES'!C15</f>
        <v>7. UT VITEC 2020</v>
      </c>
      <c r="D55" s="53"/>
      <c r="E55" s="626"/>
      <c r="F55" s="54"/>
      <c r="G55" s="641" t="str">
        <f>+IF(C55="","",IF(C56="",C55,C56))</f>
        <v>VIGILISTA</v>
      </c>
      <c r="H55" s="383" t="s">
        <v>208</v>
      </c>
      <c r="I55" s="298">
        <v>2019</v>
      </c>
      <c r="J55" s="56">
        <v>43467</v>
      </c>
      <c r="K55" s="56">
        <v>43830</v>
      </c>
      <c r="L55" s="56" t="str">
        <f>IF(K55="","",IF(K55&lt;$L$12,"NO CUMPLE","CUMPLE"))</f>
        <v>CUMPLE</v>
      </c>
      <c r="M55" s="298" t="s">
        <v>209</v>
      </c>
      <c r="N55" s="300">
        <v>126270732</v>
      </c>
      <c r="O55" s="78">
        <f>IF(K55="","",N55/(VLOOKUP(YEAR(K55),$AK$122:$AL$155,2,FALSE)))</f>
        <v>152.47952219254307</v>
      </c>
      <c r="P55" s="301">
        <v>1</v>
      </c>
      <c r="Q55" s="58">
        <f>+IF(C55="","",P55*N55)</f>
        <v>126270732</v>
      </c>
      <c r="R55" s="58"/>
      <c r="S55" s="75">
        <f t="shared" ref="S55:S58" si="13">+IF(N55="","",P55*O55)</f>
        <v>152.47952219254307</v>
      </c>
      <c r="T55" s="628">
        <f>(SUM(S55:S58))/$D$8</f>
        <v>3.2583300371744994</v>
      </c>
      <c r="U55" s="302"/>
      <c r="V55" s="631"/>
      <c r="W55" s="633" t="str">
        <f>IF(C55="","",IF(S59&gt;=$D$8,"CUMPLE","NO CUMPLE"))</f>
        <v>CUMPLE</v>
      </c>
      <c r="X55" s="7"/>
      <c r="Y55" s="635" t="str">
        <f>C55</f>
        <v>7. UT VITEC 2020</v>
      </c>
      <c r="Z55" s="649"/>
      <c r="AA55" s="230"/>
      <c r="AB55" s="655"/>
    </row>
    <row r="56" spans="1:28" s="252" customFormat="1" ht="73.5" customHeight="1" thickBot="1" x14ac:dyDescent="0.3">
      <c r="A56" s="230"/>
      <c r="B56" s="644"/>
      <c r="C56" s="392" t="s">
        <v>205</v>
      </c>
      <c r="D56" s="451">
        <v>0.5</v>
      </c>
      <c r="E56" s="627"/>
      <c r="F56" s="17"/>
      <c r="G56" s="654"/>
      <c r="H56" s="385" t="s">
        <v>210</v>
      </c>
      <c r="I56" s="304">
        <v>2019</v>
      </c>
      <c r="J56" s="60">
        <v>43556</v>
      </c>
      <c r="K56" s="60">
        <v>43769</v>
      </c>
      <c r="L56" s="56" t="str">
        <f>IF(K56="","",IF(K56&lt;$L$12,"NO CUMPLE","CUMPLE"))</f>
        <v>CUMPLE</v>
      </c>
      <c r="M56" s="298" t="s">
        <v>211</v>
      </c>
      <c r="N56" s="307">
        <v>270007010</v>
      </c>
      <c r="O56" s="78">
        <f>IF(K56="","",N56/(VLOOKUP(YEAR(K56),$AK$122:$AL$155,2,FALSE)))</f>
        <v>326.04974423872983</v>
      </c>
      <c r="P56" s="308">
        <v>1</v>
      </c>
      <c r="Q56" s="30">
        <f>+IF(C55="","",P56*N56)</f>
        <v>270007010</v>
      </c>
      <c r="R56" s="30" t="str">
        <f>C56</f>
        <v>VIGILISTA</v>
      </c>
      <c r="S56" s="76">
        <f t="shared" si="13"/>
        <v>326.04974423872983</v>
      </c>
      <c r="T56" s="629"/>
      <c r="U56" s="309"/>
      <c r="V56" s="632"/>
      <c r="W56" s="634"/>
      <c r="X56" s="7"/>
      <c r="Y56" s="636"/>
      <c r="Z56" s="650"/>
      <c r="AA56" s="230"/>
      <c r="AB56" s="656"/>
    </row>
    <row r="57" spans="1:28" s="252" customFormat="1" ht="73.5" customHeight="1" thickBot="1" x14ac:dyDescent="0.3">
      <c r="A57" s="230"/>
      <c r="B57" s="645"/>
      <c r="C57" s="393" t="s">
        <v>206</v>
      </c>
      <c r="D57" s="451">
        <v>0.5</v>
      </c>
      <c r="E57" s="627"/>
      <c r="F57" s="17"/>
      <c r="G57" s="639" t="str">
        <f>+IF(C55="","",IF(C57="",C55,C57))</f>
        <v>TEGNOLOGIAS INTEGRALES DE SEGURIDAD</v>
      </c>
      <c r="H57" s="303">
        <v>617038</v>
      </c>
      <c r="I57" s="304">
        <v>2018</v>
      </c>
      <c r="J57" s="60">
        <v>43411</v>
      </c>
      <c r="K57" s="60">
        <v>43649</v>
      </c>
      <c r="L57" s="60" t="str">
        <f t="shared" ref="L57:L58" si="14">IF(K57="","",IF(K57&lt;$L$12,"NO CUMPLE","CUMPLE"))</f>
        <v>CUMPLE</v>
      </c>
      <c r="M57" s="304" t="s">
        <v>207</v>
      </c>
      <c r="N57" s="307">
        <f>1365702695+40433496+154263325</f>
        <v>1560399516</v>
      </c>
      <c r="O57" s="78">
        <f>IF(K57="","",N57/(VLOOKUP(YEAR(K57),$AK$122:$AL$155,2,FALSE)))</f>
        <v>1884.2764974955201</v>
      </c>
      <c r="P57" s="308">
        <v>1</v>
      </c>
      <c r="Q57" s="30">
        <f>+IF(C55="","",P57*N57)</f>
        <v>1560399516</v>
      </c>
      <c r="R57" s="30" t="str">
        <f>C56</f>
        <v>VIGILISTA</v>
      </c>
      <c r="S57" s="76">
        <f t="shared" si="13"/>
        <v>1884.2764974955201</v>
      </c>
      <c r="T57" s="629"/>
      <c r="U57" s="309"/>
      <c r="V57" s="632"/>
      <c r="W57" s="634"/>
      <c r="X57" s="7"/>
      <c r="Y57" s="636"/>
      <c r="Z57" s="650"/>
      <c r="AA57" s="230"/>
      <c r="AB57" s="656"/>
    </row>
    <row r="58" spans="1:28" s="252" customFormat="1" ht="73.5" customHeight="1" thickBot="1" x14ac:dyDescent="0.3">
      <c r="A58" s="230"/>
      <c r="B58" s="646"/>
      <c r="C58" s="395"/>
      <c r="D58" s="452"/>
      <c r="E58" s="627"/>
      <c r="F58" s="17"/>
      <c r="G58" s="640"/>
      <c r="H58" s="310"/>
      <c r="I58" s="310"/>
      <c r="J58" s="64"/>
      <c r="K58" s="64"/>
      <c r="L58" s="64" t="str">
        <f t="shared" si="14"/>
        <v/>
      </c>
      <c r="M58" s="310"/>
      <c r="N58" s="311"/>
      <c r="O58" s="78" t="str">
        <f>IF(K58="","",N58/(VLOOKUP(YEAR(K58),$AK$122:$AL$151,2,FALSE)))</f>
        <v/>
      </c>
      <c r="P58" s="312"/>
      <c r="Q58" s="31">
        <f>+IF(C55="","",P58*N58)</f>
        <v>0</v>
      </c>
      <c r="R58" s="31" t="str">
        <f>C56</f>
        <v>VIGILISTA</v>
      </c>
      <c r="S58" s="77" t="str">
        <f t="shared" si="13"/>
        <v/>
      </c>
      <c r="T58" s="630"/>
      <c r="U58" s="313"/>
      <c r="V58" s="632"/>
      <c r="W58" s="634"/>
      <c r="X58" s="7"/>
      <c r="Y58" s="637"/>
      <c r="Z58" s="652"/>
      <c r="AA58" s="230"/>
      <c r="AB58" s="657"/>
    </row>
    <row r="59" spans="1:28" s="252" customFormat="1" ht="73.5" customHeight="1" thickBot="1" x14ac:dyDescent="0.3">
      <c r="A59" s="230"/>
      <c r="B59" s="3"/>
      <c r="C59" s="28"/>
      <c r="D59" s="66" t="str">
        <f>IF(SUM(D55:D58)=100%,"100%",IF(SUM(D56:D58)=0,"","NO CUMPLE"))</f>
        <v>100%</v>
      </c>
      <c r="E59" s="233"/>
      <c r="F59" s="239"/>
      <c r="G59" s="314"/>
      <c r="H59" s="314"/>
      <c r="I59" s="315"/>
      <c r="J59" s="316"/>
      <c r="K59" s="316"/>
      <c r="L59" s="316"/>
      <c r="M59" s="314"/>
      <c r="N59" s="317"/>
      <c r="O59" s="318"/>
      <c r="P59" s="319"/>
      <c r="Q59" s="318"/>
      <c r="R59" s="318"/>
      <c r="S59" s="320">
        <f>SUM(S55:S58)</f>
        <v>2362.8057639267931</v>
      </c>
      <c r="T59" s="321"/>
      <c r="U59" s="322"/>
      <c r="V59" s="315"/>
      <c r="W59" s="323"/>
      <c r="X59" s="7"/>
      <c r="Y59" s="7"/>
      <c r="Z59" s="7"/>
      <c r="AA59" s="230"/>
      <c r="AB59" s="230"/>
    </row>
    <row r="60" spans="1:28" s="252" customFormat="1" ht="73.5" customHeight="1" thickBot="1" x14ac:dyDescent="0.3">
      <c r="A60" s="230"/>
      <c r="B60" s="10"/>
      <c r="C60" s="7"/>
      <c r="D60" s="11"/>
      <c r="E60" s="231"/>
      <c r="F60" s="231"/>
      <c r="G60" s="259"/>
      <c r="H60" s="230"/>
      <c r="I60" s="260"/>
      <c r="J60" s="333"/>
      <c r="M60" s="260"/>
      <c r="N60" s="261"/>
      <c r="O60" s="262"/>
      <c r="P60" s="263"/>
      <c r="Q60" s="262"/>
      <c r="R60" s="262"/>
      <c r="S60" s="230"/>
      <c r="T60" s="231"/>
      <c r="U60" s="230"/>
      <c r="V60" s="230"/>
      <c r="W60" s="230"/>
      <c r="X60" s="7"/>
      <c r="Y60" s="7"/>
      <c r="Z60" s="7"/>
      <c r="AA60" s="230"/>
      <c r="AB60" s="230"/>
    </row>
    <row r="61" spans="1:28" s="252" customFormat="1" ht="73.5" customHeight="1" thickBot="1" x14ac:dyDescent="0.3">
      <c r="A61" s="230"/>
      <c r="B61" s="52">
        <v>8</v>
      </c>
      <c r="C61" s="431" t="str">
        <f>+'CONSOLIDADO HABILITANTES'!C16</f>
        <v>8. COVISUR DE COLOMBIA</v>
      </c>
      <c r="D61" s="53"/>
      <c r="E61" s="626"/>
      <c r="F61" s="54"/>
      <c r="G61" s="638" t="str">
        <f>+IF(C61="","",IF(C62="",C61,C62))</f>
        <v>8. COVISUR DE COLOMBIA</v>
      </c>
      <c r="H61" s="297">
        <v>244</v>
      </c>
      <c r="I61" s="298">
        <v>2012</v>
      </c>
      <c r="J61" s="56">
        <v>41259</v>
      </c>
      <c r="K61" s="56">
        <v>41993</v>
      </c>
      <c r="L61" s="60" t="str">
        <f>IF(K61="","",IF(K61&lt;$L$12,"NO CUMPLE","CUMPLE"))</f>
        <v>CUMPLE</v>
      </c>
      <c r="M61" s="298" t="s">
        <v>222</v>
      </c>
      <c r="N61" s="300">
        <v>9382997796</v>
      </c>
      <c r="O61" s="78">
        <f>IF(K61="","",N61/(VLOOKUP(YEAR(K61),$AK$122:$AL$151,2,FALSE)))</f>
        <v>15232.139279220779</v>
      </c>
      <c r="P61" s="301">
        <v>0.5</v>
      </c>
      <c r="Q61" s="58">
        <f>+IF(C61="","",P61*N61)</f>
        <v>4691498898</v>
      </c>
      <c r="R61" s="58"/>
      <c r="S61" s="75">
        <f t="shared" ref="S61:S64" si="15">+IF(N61="","",P61*O61)</f>
        <v>7616.0696396103895</v>
      </c>
      <c r="T61" s="628">
        <f>(SUM(S61:S64))/$D$8</f>
        <v>17.212966884190401</v>
      </c>
      <c r="U61" s="302"/>
      <c r="V61" s="631"/>
      <c r="W61" s="633" t="str">
        <f>IF(C61="","",IF(S65&gt;=$D$8,"CUMPLE","NO CUMPLE"))</f>
        <v>CUMPLE</v>
      </c>
      <c r="X61" s="7"/>
      <c r="Y61" s="635" t="str">
        <f>C61</f>
        <v>8. COVISUR DE COLOMBIA</v>
      </c>
      <c r="Z61" s="649"/>
      <c r="AA61" s="230"/>
      <c r="AB61" s="651"/>
    </row>
    <row r="62" spans="1:28" s="252" customFormat="1" ht="73.5" customHeight="1" thickBot="1" x14ac:dyDescent="0.3">
      <c r="A62" s="230"/>
      <c r="B62" s="644"/>
      <c r="C62" s="658"/>
      <c r="D62" s="647"/>
      <c r="E62" s="627"/>
      <c r="F62" s="17"/>
      <c r="G62" s="639"/>
      <c r="H62" s="303">
        <v>352</v>
      </c>
      <c r="I62" s="304">
        <v>2014</v>
      </c>
      <c r="J62" s="60">
        <v>41974</v>
      </c>
      <c r="K62" s="60">
        <v>42704</v>
      </c>
      <c r="L62" s="60" t="str">
        <f>IF(K62="","",IF(K62&lt;$L$12,"NO CUMPLE","CUMPLE"))</f>
        <v>CUMPLE</v>
      </c>
      <c r="M62" s="306" t="s">
        <v>223</v>
      </c>
      <c r="N62" s="307">
        <v>10455540671</v>
      </c>
      <c r="O62" s="78">
        <f>IF(K62="","",N62/(VLOOKUP(YEAR(K62),$AK$122:$AL$151,2,FALSE)))</f>
        <v>15164.935595506597</v>
      </c>
      <c r="P62" s="308">
        <v>0.25</v>
      </c>
      <c r="Q62" s="30">
        <f>+IF(C61="","",P62*N62)</f>
        <v>2613885167.75</v>
      </c>
      <c r="R62" s="30">
        <f>C62</f>
        <v>0</v>
      </c>
      <c r="S62" s="76">
        <f t="shared" si="15"/>
        <v>3791.2338988766492</v>
      </c>
      <c r="T62" s="629"/>
      <c r="U62" s="309"/>
      <c r="V62" s="632"/>
      <c r="W62" s="634"/>
      <c r="X62" s="7"/>
      <c r="Y62" s="636"/>
      <c r="Z62" s="650"/>
      <c r="AA62" s="230"/>
      <c r="AB62" s="642"/>
    </row>
    <row r="63" spans="1:28" s="252" customFormat="1" ht="73.5" customHeight="1" thickBot="1" x14ac:dyDescent="0.3">
      <c r="A63" s="230"/>
      <c r="B63" s="645"/>
      <c r="C63" s="659"/>
      <c r="D63" s="647"/>
      <c r="E63" s="627"/>
      <c r="F63" s="17"/>
      <c r="G63" s="639"/>
      <c r="H63" s="303">
        <v>117</v>
      </c>
      <c r="I63" s="304">
        <v>2012</v>
      </c>
      <c r="J63" s="60">
        <v>41255</v>
      </c>
      <c r="K63" s="60">
        <v>41554</v>
      </c>
      <c r="L63" s="60" t="str">
        <f t="shared" ref="L63:L64" si="16">IF(K63="","",IF(K63&lt;$L$12,"NO CUMPLE","CUMPLE"))</f>
        <v>CUMPLE</v>
      </c>
      <c r="M63" s="304" t="s">
        <v>224</v>
      </c>
      <c r="N63" s="307">
        <v>1267219769</v>
      </c>
      <c r="O63" s="78">
        <f>IF(K63="","",N63/(VLOOKUP(YEAR(K63),$AK$122:$AL$151,2,FALSE)))</f>
        <v>2149.6518558100083</v>
      </c>
      <c r="P63" s="308">
        <v>0.5</v>
      </c>
      <c r="Q63" s="30">
        <f>+IF(C61="","",P63*N63)</f>
        <v>633609884.5</v>
      </c>
      <c r="R63" s="30">
        <f>C62</f>
        <v>0</v>
      </c>
      <c r="S63" s="76">
        <f t="shared" si="15"/>
        <v>1074.8259279050042</v>
      </c>
      <c r="T63" s="629"/>
      <c r="U63" s="309"/>
      <c r="V63" s="632"/>
      <c r="W63" s="634"/>
      <c r="X63" s="7"/>
      <c r="Y63" s="636"/>
      <c r="Z63" s="650"/>
      <c r="AA63" s="230"/>
      <c r="AB63" s="642"/>
    </row>
    <row r="64" spans="1:28" s="252" customFormat="1" ht="73.5" customHeight="1" thickBot="1" x14ac:dyDescent="0.3">
      <c r="A64" s="230"/>
      <c r="B64" s="646"/>
      <c r="C64" s="664"/>
      <c r="D64" s="648"/>
      <c r="E64" s="627"/>
      <c r="F64" s="17"/>
      <c r="G64" s="665"/>
      <c r="H64" s="310"/>
      <c r="I64" s="310"/>
      <c r="J64" s="64"/>
      <c r="K64" s="64"/>
      <c r="L64" s="64" t="str">
        <f t="shared" si="16"/>
        <v/>
      </c>
      <c r="M64" s="310"/>
      <c r="N64" s="311"/>
      <c r="O64" s="78" t="str">
        <f>IF(K64="","",N64/(VLOOKUP(YEAR(K64),$AK$122:$AL$151,2,FALSE)))</f>
        <v/>
      </c>
      <c r="P64" s="312"/>
      <c r="Q64" s="31">
        <f>+IF(C61="","",P64*N64)</f>
        <v>0</v>
      </c>
      <c r="R64" s="31">
        <f>C62</f>
        <v>0</v>
      </c>
      <c r="S64" s="77" t="str">
        <f t="shared" si="15"/>
        <v/>
      </c>
      <c r="T64" s="630"/>
      <c r="U64" s="313"/>
      <c r="V64" s="632"/>
      <c r="W64" s="634"/>
      <c r="X64" s="7"/>
      <c r="Y64" s="637"/>
      <c r="Z64" s="650"/>
      <c r="AA64" s="230"/>
      <c r="AB64" s="643"/>
    </row>
    <row r="65" spans="1:28" s="252" customFormat="1" ht="73.5" customHeight="1" thickBot="1" x14ac:dyDescent="0.3">
      <c r="A65" s="230"/>
      <c r="B65" s="3"/>
      <c r="C65" s="28"/>
      <c r="D65" s="66" t="str">
        <f>IF(SUM(D61:D64)=100%,"100%",IF(SUM(D62:D64)=0,"","NO CUMPLE"))</f>
        <v/>
      </c>
      <c r="E65" s="233"/>
      <c r="F65" s="239"/>
      <c r="G65" s="314"/>
      <c r="H65" s="314"/>
      <c r="I65" s="315"/>
      <c r="J65" s="316"/>
      <c r="K65" s="316"/>
      <c r="L65" s="316"/>
      <c r="M65" s="314"/>
      <c r="N65" s="317"/>
      <c r="O65" s="318"/>
      <c r="P65" s="319"/>
      <c r="Q65" s="318"/>
      <c r="R65" s="318"/>
      <c r="S65" s="320">
        <f>SUM(S61:S64)</f>
        <v>12482.129466392042</v>
      </c>
      <c r="T65" s="321"/>
      <c r="U65" s="322"/>
      <c r="V65" s="315"/>
      <c r="W65" s="323"/>
      <c r="X65" s="7"/>
      <c r="Y65" s="7"/>
      <c r="Z65" s="7"/>
      <c r="AA65" s="230"/>
      <c r="AB65" s="230"/>
    </row>
    <row r="66" spans="1:28" s="252" customFormat="1" ht="73.5" customHeight="1" thickBot="1" x14ac:dyDescent="0.3">
      <c r="A66" s="230"/>
      <c r="B66" s="10"/>
      <c r="C66" s="7"/>
      <c r="D66" s="11"/>
      <c r="E66" s="231"/>
      <c r="F66" s="231"/>
      <c r="G66" s="259"/>
      <c r="H66" s="230"/>
      <c r="I66" s="260"/>
      <c r="J66" s="333"/>
      <c r="M66" s="260"/>
      <c r="N66" s="261"/>
      <c r="O66" s="262"/>
      <c r="P66" s="263"/>
      <c r="Q66" s="262"/>
      <c r="R66" s="262"/>
      <c r="S66" s="230"/>
      <c r="T66" s="231"/>
      <c r="U66" s="230"/>
      <c r="V66" s="230"/>
      <c r="W66" s="230"/>
      <c r="X66" s="7"/>
      <c r="Y66" s="7"/>
      <c r="Z66" s="7"/>
      <c r="AA66" s="230"/>
      <c r="AB66" s="230"/>
    </row>
    <row r="67" spans="1:28" s="252" customFormat="1" ht="73.5" customHeight="1" thickBot="1" x14ac:dyDescent="0.3">
      <c r="A67" s="230"/>
      <c r="B67" s="52">
        <v>9</v>
      </c>
      <c r="C67" s="431" t="str">
        <f>+'CONSOLIDADO HABILITANTES'!C17</f>
        <v>9. UNION TEMPORAL ENGATIVA JP 2020</v>
      </c>
      <c r="D67" s="53"/>
      <c r="E67" s="626"/>
      <c r="F67" s="54"/>
      <c r="G67" s="641" t="str">
        <f>+IF(C67="","",IF(C68="",C67,C68))</f>
        <v>COMPAÑÍA DE
VIGILANCIA PPH
LIMITADA</v>
      </c>
      <c r="H67" s="297"/>
      <c r="I67" s="298"/>
      <c r="J67" s="349"/>
      <c r="K67" s="349"/>
      <c r="L67" s="56" t="str">
        <f>IF(K67="","",IF(K67&lt;$L$12,"NO CUMPLE","CUMPLE"))</f>
        <v/>
      </c>
      <c r="M67" s="298"/>
      <c r="N67" s="300"/>
      <c r="O67" s="78" t="str">
        <f>IF(K67="","",N67/(VLOOKUP(YEAR(K67),$AK$122:$AL$151,2,FALSE)))</f>
        <v/>
      </c>
      <c r="P67" s="301"/>
      <c r="Q67" s="58">
        <f>+IF(C67="","",P67*N67)</f>
        <v>0</v>
      </c>
      <c r="R67" s="58"/>
      <c r="S67" s="75" t="str">
        <f t="shared" ref="S67:S71" si="17">+IF(N67="","",P67*O67)</f>
        <v/>
      </c>
      <c r="T67" s="628">
        <f>(SUM(S67:S71))/$D$8</f>
        <v>43.674462981323117</v>
      </c>
      <c r="U67" s="302"/>
      <c r="V67" s="631"/>
      <c r="W67" s="633" t="str">
        <f>IF(C67="","",IF(S72&gt;=$D$8,"CUMPLE","NO CUMPLE"))</f>
        <v>CUMPLE</v>
      </c>
      <c r="X67" s="7"/>
      <c r="Y67" s="635" t="str">
        <f>C67</f>
        <v>9. UNION TEMPORAL ENGATIVA JP 2020</v>
      </c>
      <c r="Z67" s="649"/>
      <c r="AA67" s="230"/>
      <c r="AB67" s="641"/>
    </row>
    <row r="68" spans="1:28" s="252" customFormat="1" ht="73.5" customHeight="1" thickBot="1" x14ac:dyDescent="0.3">
      <c r="A68" s="230"/>
      <c r="B68" s="644"/>
      <c r="C68" s="392" t="s">
        <v>225</v>
      </c>
      <c r="D68" s="451">
        <v>0.5</v>
      </c>
      <c r="E68" s="627"/>
      <c r="F68" s="17"/>
      <c r="G68" s="654"/>
      <c r="H68" s="303"/>
      <c r="I68" s="304"/>
      <c r="J68" s="60"/>
      <c r="K68" s="60"/>
      <c r="L68" s="60" t="str">
        <f>IF(K68="","",IF(K68&lt;$L$12,"NO CUMPLE","CUMPLE"))</f>
        <v/>
      </c>
      <c r="M68" s="298"/>
      <c r="N68" s="307"/>
      <c r="O68" s="78" t="str">
        <f>IF(K68="","",N68/(VLOOKUP(YEAR(K68),$AK$122:$AL$151,2,FALSE)))</f>
        <v/>
      </c>
      <c r="P68" s="308"/>
      <c r="Q68" s="30">
        <f>+IF(C67="","",P68*N68)</f>
        <v>0</v>
      </c>
      <c r="R68" s="30" t="str">
        <f>C68</f>
        <v>COMPAÑÍA DE
VIGILANCIA PPH
LIMITADA</v>
      </c>
      <c r="S68" s="76" t="str">
        <f t="shared" si="17"/>
        <v/>
      </c>
      <c r="T68" s="629"/>
      <c r="U68" s="309"/>
      <c r="V68" s="632"/>
      <c r="W68" s="634"/>
      <c r="X68" s="7"/>
      <c r="Y68" s="636"/>
      <c r="Z68" s="650"/>
      <c r="AA68" s="230"/>
      <c r="AB68" s="653"/>
    </row>
    <row r="69" spans="1:28" s="252" customFormat="1" ht="73.5" customHeight="1" thickBot="1" x14ac:dyDescent="0.3">
      <c r="A69" s="230"/>
      <c r="B69" s="645"/>
      <c r="C69" s="393" t="s">
        <v>226</v>
      </c>
      <c r="D69" s="451">
        <v>0.5</v>
      </c>
      <c r="E69" s="627"/>
      <c r="F69" s="17"/>
      <c r="G69" s="639" t="str">
        <f>+IF(C67="","",IF(C69="",C67,C69))</f>
        <v>SEGURIDAD JANO
LTDA</v>
      </c>
      <c r="H69" s="303">
        <v>1332</v>
      </c>
      <c r="I69" s="304">
        <v>2014</v>
      </c>
      <c r="J69" s="60">
        <v>42006</v>
      </c>
      <c r="K69" s="60">
        <v>42400</v>
      </c>
      <c r="L69" s="60" t="str">
        <f t="shared" ref="L69:L71" si="18">IF(K69="","",IF(K69&lt;$L$12,"NO CUMPLE","CUMPLE"))</f>
        <v>CUMPLE</v>
      </c>
      <c r="M69" s="298" t="s">
        <v>227</v>
      </c>
      <c r="N69" s="307">
        <v>7458311965</v>
      </c>
      <c r="O69" s="78">
        <f>IF(K69="","",N69/(VLOOKUP(YEAR(K69),$AK$122:$AL$151,2,FALSE)))</f>
        <v>10817.692184406524</v>
      </c>
      <c r="P69" s="308">
        <v>1</v>
      </c>
      <c r="Q69" s="30">
        <f>+IF(C67="","",P69*N69)</f>
        <v>7458311965</v>
      </c>
      <c r="R69" s="30" t="str">
        <f>C68</f>
        <v>COMPAÑÍA DE
VIGILANCIA PPH
LIMITADA</v>
      </c>
      <c r="S69" s="76">
        <f t="shared" si="17"/>
        <v>10817.692184406524</v>
      </c>
      <c r="T69" s="629"/>
      <c r="U69" s="309"/>
      <c r="V69" s="632"/>
      <c r="W69" s="634"/>
      <c r="X69" s="7"/>
      <c r="Y69" s="636"/>
      <c r="Z69" s="650"/>
      <c r="AA69" s="230"/>
      <c r="AB69" s="653"/>
    </row>
    <row r="70" spans="1:28" s="252" customFormat="1" ht="73.5" customHeight="1" thickBot="1" x14ac:dyDescent="0.3">
      <c r="A70" s="230"/>
      <c r="B70" s="645"/>
      <c r="C70" s="393"/>
      <c r="D70" s="451"/>
      <c r="E70" s="627"/>
      <c r="F70" s="17"/>
      <c r="G70" s="639"/>
      <c r="H70" s="335">
        <v>142</v>
      </c>
      <c r="I70" s="336">
        <v>2014</v>
      </c>
      <c r="J70" s="337">
        <v>41663</v>
      </c>
      <c r="K70" s="337">
        <v>42004</v>
      </c>
      <c r="L70" s="60" t="str">
        <f t="shared" si="18"/>
        <v>CUMPLE</v>
      </c>
      <c r="M70" s="475" t="s">
        <v>227</v>
      </c>
      <c r="N70" s="338">
        <v>6156070676</v>
      </c>
      <c r="O70" s="78">
        <f>IF(K70="","",N70/(VLOOKUP(YEAR(K70),$AK$122:$AL$151,2,FALSE)))</f>
        <v>9993.621227272728</v>
      </c>
      <c r="P70" s="339">
        <v>1</v>
      </c>
      <c r="Q70" s="30">
        <f>+IF(C68="","",P70*N70)</f>
        <v>6156070676</v>
      </c>
      <c r="R70" s="30" t="str">
        <f>C69</f>
        <v>SEGURIDAD JANO
LTDA</v>
      </c>
      <c r="S70" s="76">
        <f t="shared" ref="S70" si="19">+IF(N70="","",P70*O70)</f>
        <v>9993.621227272728</v>
      </c>
      <c r="T70" s="629"/>
      <c r="U70" s="341"/>
      <c r="V70" s="632"/>
      <c r="W70" s="634"/>
      <c r="X70" s="7"/>
      <c r="Y70" s="636"/>
      <c r="Z70" s="650"/>
      <c r="AA70" s="230"/>
      <c r="AB70" s="653"/>
    </row>
    <row r="71" spans="1:28" s="252" customFormat="1" ht="73.5" customHeight="1" thickBot="1" x14ac:dyDescent="0.3">
      <c r="A71" s="230"/>
      <c r="B71" s="646"/>
      <c r="C71" s="395"/>
      <c r="D71" s="452"/>
      <c r="E71" s="627"/>
      <c r="F71" s="17"/>
      <c r="G71" s="640"/>
      <c r="H71" s="310">
        <v>1016</v>
      </c>
      <c r="I71" s="310">
        <v>2016</v>
      </c>
      <c r="J71" s="64">
        <v>42739</v>
      </c>
      <c r="K71" s="64">
        <v>43100</v>
      </c>
      <c r="L71" s="64" t="str">
        <f t="shared" si="18"/>
        <v>CUMPLE</v>
      </c>
      <c r="M71" s="310" t="s">
        <v>227</v>
      </c>
      <c r="N71" s="311">
        <v>8011308000</v>
      </c>
      <c r="O71" s="78">
        <f>IF(K71="","",N71/(VLOOKUP(YEAR(K71),$AK$122:$AL$151,2,FALSE)))</f>
        <v>10859.59521062955</v>
      </c>
      <c r="P71" s="312">
        <v>1</v>
      </c>
      <c r="Q71" s="31">
        <f>+IF(C67="","",P71*N71)</f>
        <v>8011308000</v>
      </c>
      <c r="R71" s="31" t="str">
        <f>C68</f>
        <v>COMPAÑÍA DE
VIGILANCIA PPH
LIMITADA</v>
      </c>
      <c r="S71" s="77">
        <f t="shared" si="17"/>
        <v>10859.59521062955</v>
      </c>
      <c r="T71" s="630"/>
      <c r="U71" s="313"/>
      <c r="V71" s="632"/>
      <c r="W71" s="634"/>
      <c r="X71" s="7"/>
      <c r="Y71" s="637"/>
      <c r="Z71" s="650"/>
      <c r="AA71" s="230"/>
      <c r="AB71" s="654"/>
    </row>
    <row r="72" spans="1:28" s="252" customFormat="1" ht="73.5" customHeight="1" thickBot="1" x14ac:dyDescent="0.3">
      <c r="A72" s="230"/>
      <c r="B72" s="3"/>
      <c r="C72" s="28"/>
      <c r="D72" s="66" t="str">
        <f>IF(SUM(D67:D71)=100%,"100%",IF(SUM(D68:D71)=0,"","NO CUMPLE"))</f>
        <v>100%</v>
      </c>
      <c r="E72" s="233"/>
      <c r="F72" s="239"/>
      <c r="G72" s="314"/>
      <c r="H72" s="314"/>
      <c r="I72" s="315"/>
      <c r="J72" s="316"/>
      <c r="K72" s="316"/>
      <c r="L72" s="316"/>
      <c r="M72" s="314"/>
      <c r="N72" s="317"/>
      <c r="O72" s="318"/>
      <c r="P72" s="319"/>
      <c r="Q72" s="318"/>
      <c r="R72" s="318"/>
      <c r="S72" s="320">
        <f>SUM(S67:S71)</f>
        <v>31670.908622308802</v>
      </c>
      <c r="T72" s="321"/>
      <c r="U72" s="322"/>
      <c r="V72" s="315"/>
      <c r="W72" s="323"/>
      <c r="X72" s="7"/>
      <c r="Y72" s="7"/>
      <c r="Z72" s="7"/>
      <c r="AA72" s="230"/>
      <c r="AB72" s="230"/>
    </row>
    <row r="73" spans="1:28" s="252" customFormat="1" ht="73.5" customHeight="1" x14ac:dyDescent="0.25">
      <c r="A73" s="230"/>
      <c r="B73" s="10"/>
      <c r="C73" s="7"/>
      <c r="D73" s="11"/>
      <c r="E73" s="231"/>
      <c r="F73" s="231"/>
      <c r="G73" s="259"/>
      <c r="H73" s="230"/>
      <c r="I73" s="260"/>
      <c r="J73" s="333"/>
      <c r="M73" s="260"/>
      <c r="N73" s="261"/>
      <c r="O73" s="262"/>
      <c r="P73" s="263"/>
      <c r="Q73" s="262"/>
      <c r="R73" s="262"/>
      <c r="S73" s="230"/>
      <c r="T73" s="231"/>
      <c r="U73" s="230"/>
      <c r="V73" s="230"/>
      <c r="W73" s="230"/>
      <c r="X73" s="7"/>
      <c r="Y73" s="7"/>
      <c r="Z73" s="7"/>
      <c r="AA73" s="230"/>
      <c r="AB73" s="230"/>
    </row>
    <row r="74" spans="1:28" s="252" customFormat="1" ht="73.5" customHeight="1" thickBot="1" x14ac:dyDescent="0.3">
      <c r="A74" s="230"/>
      <c r="B74" s="10"/>
      <c r="C74" s="7"/>
      <c r="D74" s="11"/>
      <c r="E74" s="231"/>
      <c r="F74" s="231"/>
      <c r="G74" s="259"/>
      <c r="H74" s="230"/>
      <c r="I74" s="260"/>
      <c r="J74" s="333"/>
      <c r="M74" s="260"/>
      <c r="N74" s="261"/>
      <c r="O74" s="262"/>
      <c r="P74" s="263"/>
      <c r="Q74" s="262"/>
      <c r="R74" s="262"/>
      <c r="S74" s="230"/>
      <c r="T74" s="231"/>
      <c r="U74" s="230"/>
      <c r="V74" s="230"/>
      <c r="W74" s="230"/>
      <c r="X74" s="7"/>
      <c r="Y74" s="7"/>
      <c r="Z74" s="7"/>
      <c r="AA74" s="230"/>
      <c r="AB74" s="230"/>
    </row>
    <row r="75" spans="1:28" ht="73.5" customHeight="1" thickBot="1" x14ac:dyDescent="0.3">
      <c r="B75" s="52">
        <v>10</v>
      </c>
      <c r="C75" s="431" t="str">
        <f>+'CONSOLIDADO HABILITANTES'!C18</f>
        <v>10. UNIÓN TEMPORAL S.A. 2020</v>
      </c>
      <c r="D75" s="53"/>
      <c r="E75" s="626"/>
      <c r="F75" s="54"/>
      <c r="G75" s="641" t="str">
        <f>+IF(C75="","",IF(C76="",C75,C76))</f>
        <v>ADPORT</v>
      </c>
      <c r="H75" s="297" t="s">
        <v>232</v>
      </c>
      <c r="I75" s="298">
        <v>2015</v>
      </c>
      <c r="J75" s="56">
        <v>42217</v>
      </c>
      <c r="K75" s="56">
        <v>42947</v>
      </c>
      <c r="L75" s="56" t="str">
        <f>IF(K75="","",IF(K75&lt;$L$12,"NO CUMPLE","CUMPLE"))</f>
        <v>CUMPLE</v>
      </c>
      <c r="M75" s="298" t="s">
        <v>233</v>
      </c>
      <c r="N75" s="300">
        <v>681535698</v>
      </c>
      <c r="O75" s="78">
        <f>IF(K75="","",N75/(VLOOKUP(YEAR(K75),$AK$122:$AL$151,2,FALSE)))</f>
        <v>923.84437121552037</v>
      </c>
      <c r="P75" s="301">
        <v>1</v>
      </c>
      <c r="Q75" s="58">
        <f>+IF(C75="","",P75*N75)</f>
        <v>681535698</v>
      </c>
      <c r="R75" s="58"/>
      <c r="S75" s="75">
        <f t="shared" ref="S75:S78" si="20">+IF(N75="","",P75*O75)</f>
        <v>923.84437121552037</v>
      </c>
      <c r="T75" s="628">
        <f>(SUM(S75:S78))/$D$8</f>
        <v>3.6018100382252944</v>
      </c>
      <c r="U75" s="302"/>
      <c r="V75" s="631"/>
      <c r="W75" s="633" t="str">
        <f>IF(C75="","",IF(S79&gt;=$D$8,"CUMPLE","NO CUMPLE"))</f>
        <v>CUMPLE</v>
      </c>
      <c r="Y75" s="635" t="str">
        <f>C75</f>
        <v>10. UNIÓN TEMPORAL S.A. 2020</v>
      </c>
      <c r="Z75" s="649"/>
      <c r="AB75" s="651"/>
    </row>
    <row r="76" spans="1:28" ht="73.5" customHeight="1" thickBot="1" x14ac:dyDescent="0.3">
      <c r="B76" s="644"/>
      <c r="C76" s="392" t="s">
        <v>237</v>
      </c>
      <c r="D76" s="451">
        <v>0.5</v>
      </c>
      <c r="E76" s="627"/>
      <c r="F76" s="17"/>
      <c r="G76" s="654"/>
      <c r="H76" s="303" t="s">
        <v>236</v>
      </c>
      <c r="I76" s="304">
        <v>2017</v>
      </c>
      <c r="J76" s="60">
        <v>42887</v>
      </c>
      <c r="K76" s="60">
        <v>43251</v>
      </c>
      <c r="L76" s="60" t="str">
        <f>IF(K76="","",IF(K76&lt;$L$12,"NO CUMPLE","CUMPLE"))</f>
        <v>CUMPLE</v>
      </c>
      <c r="M76" s="306" t="s">
        <v>235</v>
      </c>
      <c r="N76" s="307">
        <v>326099227</v>
      </c>
      <c r="O76" s="78">
        <f>IF(K76="","",N76/(VLOOKUP(YEAR(K76),$AK$122:$AL$151,2,FALSE)))</f>
        <v>417.4112848515569</v>
      </c>
      <c r="P76" s="308">
        <v>1</v>
      </c>
      <c r="Q76" s="30">
        <f>+IF(C75="","",P76*N76)</f>
        <v>326099227</v>
      </c>
      <c r="R76" s="30" t="str">
        <f>C76</f>
        <v>ADPORT</v>
      </c>
      <c r="S76" s="76">
        <f t="shared" si="20"/>
        <v>417.4112848515569</v>
      </c>
      <c r="T76" s="629"/>
      <c r="U76" s="309"/>
      <c r="V76" s="632"/>
      <c r="W76" s="634"/>
      <c r="Y76" s="636"/>
      <c r="Z76" s="650"/>
      <c r="AB76" s="642"/>
    </row>
    <row r="77" spans="1:28" ht="73.5" customHeight="1" thickBot="1" x14ac:dyDescent="0.3">
      <c r="B77" s="645"/>
      <c r="C77" s="393" t="s">
        <v>231</v>
      </c>
      <c r="D77" s="451">
        <v>0.5</v>
      </c>
      <c r="E77" s="627"/>
      <c r="F77" s="17"/>
      <c r="G77" s="639" t="str">
        <f>+IF(C75="","",IF(C77="",C75,C77))</f>
        <v>SERVICONCEL</v>
      </c>
      <c r="H77" s="303">
        <v>227</v>
      </c>
      <c r="I77" s="304">
        <v>2018</v>
      </c>
      <c r="J77" s="60">
        <v>43250</v>
      </c>
      <c r="K77" s="60">
        <v>43584</v>
      </c>
      <c r="L77" s="60" t="str">
        <f t="shared" ref="L77:L78" si="21">IF(K77="","",IF(K77&lt;$L$12,"NO CUMPLE","CUMPLE"))</f>
        <v>CUMPLE</v>
      </c>
      <c r="M77" s="304" t="s">
        <v>234</v>
      </c>
      <c r="N77" s="307">
        <f>765256005+191314002+95657001</f>
        <v>1052227008</v>
      </c>
      <c r="O77" s="78">
        <f>IF(K77="","",N77/(VLOOKUP(YEAR(K77),$AK$122:$AL$154,2,FALSE)))</f>
        <v>1270.6275545938008</v>
      </c>
      <c r="P77" s="308">
        <v>1</v>
      </c>
      <c r="Q77" s="30">
        <f>+IF(C75="","",P77*N77)</f>
        <v>1052227008</v>
      </c>
      <c r="R77" s="30" t="str">
        <f>C76</f>
        <v>ADPORT</v>
      </c>
      <c r="S77" s="76">
        <f t="shared" si="20"/>
        <v>1270.6275545938008</v>
      </c>
      <c r="T77" s="629"/>
      <c r="U77" s="309"/>
      <c r="V77" s="632"/>
      <c r="W77" s="634"/>
      <c r="Y77" s="636"/>
      <c r="Z77" s="650"/>
      <c r="AB77" s="642"/>
    </row>
    <row r="78" spans="1:28" ht="73.5" customHeight="1" thickBot="1" x14ac:dyDescent="0.3">
      <c r="B78" s="646"/>
      <c r="C78" s="395"/>
      <c r="D78" s="452"/>
      <c r="E78" s="627"/>
      <c r="F78" s="17"/>
      <c r="G78" s="640"/>
      <c r="H78" s="310"/>
      <c r="I78" s="310"/>
      <c r="J78" s="60"/>
      <c r="K78" s="60"/>
      <c r="L78" s="64" t="str">
        <f t="shared" si="21"/>
        <v/>
      </c>
      <c r="M78" s="310"/>
      <c r="N78" s="311"/>
      <c r="O78" s="78" t="str">
        <f>IF(K78="","",N78/(VLOOKUP(YEAR(K78),$AK$122:$AL$151,2,FALSE)))</f>
        <v/>
      </c>
      <c r="P78" s="312"/>
      <c r="Q78" s="31">
        <f>+IF(C75="","",P78*N78)</f>
        <v>0</v>
      </c>
      <c r="R78" s="31" t="str">
        <f>C76</f>
        <v>ADPORT</v>
      </c>
      <c r="S78" s="77" t="str">
        <f t="shared" si="20"/>
        <v/>
      </c>
      <c r="T78" s="630"/>
      <c r="U78" s="313"/>
      <c r="V78" s="632"/>
      <c r="W78" s="634"/>
      <c r="Y78" s="637"/>
      <c r="Z78" s="652"/>
      <c r="AB78" s="643"/>
    </row>
    <row r="79" spans="1:28" ht="73.5" customHeight="1" thickBot="1" x14ac:dyDescent="0.3">
      <c r="B79" s="3"/>
      <c r="C79" s="28"/>
      <c r="D79" s="66" t="str">
        <f>IF(SUM(D75:D78)=100%,"100%",IF(SUM(D76:D78)=0,"","NO CUMPLE"))</f>
        <v>100%</v>
      </c>
      <c r="E79" s="233"/>
      <c r="F79" s="239"/>
      <c r="G79" s="417"/>
      <c r="H79" s="314"/>
      <c r="I79" s="315"/>
      <c r="J79" s="316"/>
      <c r="K79" s="316"/>
      <c r="L79" s="316"/>
      <c r="M79" s="314"/>
      <c r="N79" s="317"/>
      <c r="O79" s="318"/>
      <c r="P79" s="319"/>
      <c r="Q79" s="318"/>
      <c r="R79" s="318"/>
      <c r="S79" s="320">
        <f>SUM(S75:S78)</f>
        <v>2611.8832106608779</v>
      </c>
      <c r="T79" s="321"/>
      <c r="U79" s="322"/>
      <c r="V79" s="315"/>
      <c r="W79" s="323"/>
    </row>
    <row r="80" spans="1:28" s="252" customFormat="1" ht="73.5" customHeight="1" thickBot="1" x14ac:dyDescent="0.3">
      <c r="A80" s="230"/>
      <c r="B80" s="10"/>
      <c r="C80" s="7"/>
      <c r="D80" s="11"/>
      <c r="E80" s="231"/>
      <c r="F80" s="231"/>
      <c r="G80" s="259"/>
      <c r="H80" s="230"/>
      <c r="I80" s="260"/>
      <c r="J80" s="333"/>
      <c r="M80" s="260"/>
      <c r="N80" s="261"/>
      <c r="O80" s="262"/>
      <c r="P80" s="263"/>
      <c r="Q80" s="262"/>
      <c r="R80" s="262"/>
      <c r="S80" s="230"/>
      <c r="T80" s="231"/>
      <c r="U80" s="230"/>
      <c r="V80" s="230"/>
      <c r="W80" s="230"/>
      <c r="X80" s="7"/>
      <c r="Y80" s="7"/>
      <c r="Z80" s="7"/>
      <c r="AA80" s="230"/>
      <c r="AB80" s="230"/>
    </row>
    <row r="81" spans="1:28" ht="73.5" customHeight="1" thickBot="1" x14ac:dyDescent="0.3">
      <c r="B81" s="52">
        <v>11</v>
      </c>
      <c r="C81" s="431" t="str">
        <f>+'CONSOLIDADO HABILITANTES'!C19</f>
        <v>11. SEGURIDAD COSMOS LTDA</v>
      </c>
      <c r="D81" s="53"/>
      <c r="E81" s="626"/>
      <c r="F81" s="54"/>
      <c r="G81" s="638" t="str">
        <f>+IF(C81="","",IF(C82="",C81,C82))</f>
        <v>11. SEGURIDAD COSMOS LTDA</v>
      </c>
      <c r="H81" s="297"/>
      <c r="I81" s="298">
        <v>2011</v>
      </c>
      <c r="J81" s="56">
        <v>40695</v>
      </c>
      <c r="K81" s="56">
        <v>41516</v>
      </c>
      <c r="L81" s="56" t="str">
        <f>IF(K81="","",IF(K81&lt;$L$12,"NO CUMPLE","CUMPLE"))</f>
        <v>CUMPLE</v>
      </c>
      <c r="M81" s="298" t="s">
        <v>239</v>
      </c>
      <c r="N81" s="300">
        <v>696109871</v>
      </c>
      <c r="O81" s="78">
        <f>IF(K81="","",N81/(VLOOKUP(YEAR(K81),$AK$122:$AL$151,2,FALSE)))</f>
        <v>1180.847957591179</v>
      </c>
      <c r="P81" s="301">
        <v>1</v>
      </c>
      <c r="Q81" s="58">
        <f>+IF(C81="","",P81*N81)</f>
        <v>696109871</v>
      </c>
      <c r="R81" s="58"/>
      <c r="S81" s="75">
        <f t="shared" ref="S81:S84" si="22">+IF(N81="","",P81*O81)</f>
        <v>1180.847957591179</v>
      </c>
      <c r="T81" s="628">
        <f>(SUM(S81:S84))/$D$8</f>
        <v>9.4727330700671502</v>
      </c>
      <c r="U81" s="302"/>
      <c r="V81" s="631"/>
      <c r="W81" s="633" t="str">
        <f>IF(C81="","",IF(S85&gt;=$D$8,"CUMPLE","NO CUMPLE"))</f>
        <v>CUMPLE</v>
      </c>
      <c r="Y81" s="635" t="str">
        <f>C81</f>
        <v>11. SEGURIDAD COSMOS LTDA</v>
      </c>
      <c r="Z81" s="649"/>
      <c r="AB81" s="641"/>
    </row>
    <row r="82" spans="1:28" ht="73.5" customHeight="1" thickBot="1" x14ac:dyDescent="0.3">
      <c r="B82" s="644"/>
      <c r="C82" s="392"/>
      <c r="D82" s="647"/>
      <c r="E82" s="627"/>
      <c r="F82" s="17"/>
      <c r="G82" s="639"/>
      <c r="H82" s="303"/>
      <c r="I82" s="304">
        <v>2016</v>
      </c>
      <c r="J82" s="60">
        <v>42604</v>
      </c>
      <c r="K82" s="60">
        <v>43890</v>
      </c>
      <c r="L82" s="60" t="str">
        <f>IF(K82="","",IF(K82&lt;$L$12,"NO CUMPLE","CUMPLE"))</f>
        <v>CUMPLE</v>
      </c>
      <c r="M82" s="306" t="s">
        <v>240</v>
      </c>
      <c r="N82" s="307">
        <v>2875830341</v>
      </c>
      <c r="O82" s="78">
        <f>IF(K82="","",N82/(VLOOKUP(YEAR(K82),$AK$122:$AL$154,2,FALSE)))</f>
        <v>3276.1682757976446</v>
      </c>
      <c r="P82" s="308">
        <v>1</v>
      </c>
      <c r="Q82" s="30">
        <f>+IF(C81="","",P82*N82)</f>
        <v>2875830341</v>
      </c>
      <c r="R82" s="30">
        <f>C82</f>
        <v>0</v>
      </c>
      <c r="S82" s="76">
        <f t="shared" si="22"/>
        <v>3276.1682757976446</v>
      </c>
      <c r="T82" s="629"/>
      <c r="U82" s="309"/>
      <c r="V82" s="632"/>
      <c r="W82" s="634"/>
      <c r="Y82" s="636"/>
      <c r="Z82" s="650"/>
      <c r="AB82" s="653"/>
    </row>
    <row r="83" spans="1:28" ht="73.5" customHeight="1" thickBot="1" x14ac:dyDescent="0.3">
      <c r="B83" s="645"/>
      <c r="C83" s="393"/>
      <c r="D83" s="647"/>
      <c r="E83" s="627"/>
      <c r="F83" s="17"/>
      <c r="G83" s="639"/>
      <c r="H83" s="303">
        <v>1201</v>
      </c>
      <c r="I83" s="304">
        <v>2018</v>
      </c>
      <c r="J83" s="60">
        <v>43412</v>
      </c>
      <c r="K83" s="60">
        <v>43784</v>
      </c>
      <c r="L83" s="60" t="str">
        <f t="shared" ref="L83:L84" si="23">IF(K83="","",IF(K83&lt;$L$12,"NO CUMPLE","CUMPLE"))</f>
        <v>CUMPLE</v>
      </c>
      <c r="M83" s="304" t="s">
        <v>241</v>
      </c>
      <c r="N83" s="307">
        <v>6658651069</v>
      </c>
      <c r="O83" s="78">
        <f>IF(K83="","",N83/(VLOOKUP(YEAR(K83),$AK$122:$AL$154,2,FALSE)))</f>
        <v>8040.7226390988699</v>
      </c>
      <c r="P83" s="308">
        <v>0.3</v>
      </c>
      <c r="Q83" s="30">
        <f>+IF(C81="","",P83*N83)</f>
        <v>1997595320.6999998</v>
      </c>
      <c r="R83" s="30">
        <f>C82</f>
        <v>0</v>
      </c>
      <c r="S83" s="76">
        <f t="shared" si="22"/>
        <v>2412.2167917296611</v>
      </c>
      <c r="T83" s="629"/>
      <c r="U83" s="309"/>
      <c r="V83" s="632"/>
      <c r="W83" s="634"/>
      <c r="Y83" s="636"/>
      <c r="Z83" s="650"/>
      <c r="AB83" s="653"/>
    </row>
    <row r="84" spans="1:28" ht="73.5" customHeight="1" thickBot="1" x14ac:dyDescent="0.3">
      <c r="B84" s="646"/>
      <c r="C84" s="395"/>
      <c r="D84" s="648"/>
      <c r="E84" s="627"/>
      <c r="F84" s="17"/>
      <c r="G84" s="640"/>
      <c r="H84" s="350"/>
      <c r="I84" s="350"/>
      <c r="J84" s="64"/>
      <c r="K84" s="64"/>
      <c r="L84" s="64" t="str">
        <f t="shared" si="23"/>
        <v/>
      </c>
      <c r="M84" s="310"/>
      <c r="N84" s="311"/>
      <c r="O84" s="78" t="str">
        <f>IF(K84="","",N84/(VLOOKUP(YEAR(K84),$AK$122:$AL$151,2,FALSE)))</f>
        <v/>
      </c>
      <c r="P84" s="312"/>
      <c r="Q84" s="31">
        <f>+IF(C81="","",P84*N84)</f>
        <v>0</v>
      </c>
      <c r="R84" s="31">
        <f>C82</f>
        <v>0</v>
      </c>
      <c r="S84" s="77" t="str">
        <f t="shared" si="22"/>
        <v/>
      </c>
      <c r="T84" s="630"/>
      <c r="U84" s="313"/>
      <c r="V84" s="632"/>
      <c r="W84" s="634"/>
      <c r="Y84" s="637"/>
      <c r="Z84" s="650"/>
      <c r="AB84" s="654"/>
    </row>
    <row r="85" spans="1:28" ht="73.5" customHeight="1" thickBot="1" x14ac:dyDescent="0.3">
      <c r="B85" s="3"/>
      <c r="C85" s="28"/>
      <c r="D85" s="66" t="str">
        <f>IF(SUM(D82:D84)=100%,"100%",IF(SUM(D82:D84)=0,"","NO CUMPLE"))</f>
        <v/>
      </c>
      <c r="E85" s="233"/>
      <c r="F85" s="239"/>
      <c r="G85" s="314"/>
      <c r="H85" s="314"/>
      <c r="I85" s="315"/>
      <c r="J85" s="316"/>
      <c r="K85" s="316"/>
      <c r="L85" s="316"/>
      <c r="M85" s="314"/>
      <c r="N85" s="317"/>
      <c r="O85" s="318"/>
      <c r="P85" s="319"/>
      <c r="Q85" s="318"/>
      <c r="R85" s="318"/>
      <c r="S85" s="320">
        <f>SUM(S81:S84)</f>
        <v>6869.2330251184849</v>
      </c>
      <c r="T85" s="321"/>
      <c r="U85" s="322"/>
      <c r="V85" s="315"/>
      <c r="W85" s="323"/>
    </row>
    <row r="86" spans="1:28" s="252" customFormat="1" ht="73.5" customHeight="1" thickBot="1" x14ac:dyDescent="0.3">
      <c r="A86" s="230"/>
      <c r="B86" s="10"/>
      <c r="C86" s="7"/>
      <c r="D86" s="11"/>
      <c r="E86" s="231"/>
      <c r="F86" s="231"/>
      <c r="G86" s="259"/>
      <c r="H86" s="230"/>
      <c r="I86" s="260"/>
      <c r="J86" s="333"/>
      <c r="M86" s="260"/>
      <c r="N86" s="261"/>
      <c r="O86" s="262"/>
      <c r="P86" s="263"/>
      <c r="Q86" s="262"/>
      <c r="R86" s="262"/>
      <c r="S86" s="230"/>
      <c r="T86" s="231"/>
      <c r="U86" s="230"/>
      <c r="V86" s="230"/>
      <c r="W86" s="230"/>
      <c r="X86" s="7"/>
      <c r="Y86" s="7"/>
      <c r="Z86" s="7"/>
      <c r="AA86" s="230"/>
      <c r="AB86" s="230"/>
    </row>
    <row r="87" spans="1:28" ht="73.5" customHeight="1" thickBot="1" x14ac:dyDescent="0.3">
      <c r="B87" s="52">
        <v>12</v>
      </c>
      <c r="C87" s="431" t="str">
        <f>+'CONSOLIDADO HABILITANTES'!C20</f>
        <v>12. MEGASEGURIDAD LA PROVEEDORA</v>
      </c>
      <c r="D87" s="53"/>
      <c r="E87" s="626"/>
      <c r="F87" s="54"/>
      <c r="G87" s="638" t="str">
        <f>+IF(C87="","",IF(C88="",C87,C88))</f>
        <v>12. MEGASEGURIDAD LA PROVEEDORA</v>
      </c>
      <c r="H87" s="297">
        <v>12039</v>
      </c>
      <c r="I87" s="298">
        <v>2016</v>
      </c>
      <c r="J87" s="56">
        <v>42662</v>
      </c>
      <c r="K87" s="56">
        <v>42826</v>
      </c>
      <c r="L87" s="56" t="str">
        <f>IF(K87="","",IF(K87&lt;$L$12,"NO CUMPLE","CUMPLE"))</f>
        <v>CUMPLE</v>
      </c>
      <c r="M87" s="298" t="s">
        <v>247</v>
      </c>
      <c r="N87" s="300">
        <v>2625246592</v>
      </c>
      <c r="O87" s="78">
        <f>IF(K87="","",N87/(VLOOKUP(YEAR(K87),$AK$122:$AL$151,2,FALSE)))</f>
        <v>3558.6093203762416</v>
      </c>
      <c r="P87" s="301">
        <v>1</v>
      </c>
      <c r="Q87" s="58">
        <f>+IF(C87="","",P87*N87)</f>
        <v>2625246592</v>
      </c>
      <c r="R87" s="58"/>
      <c r="S87" s="77">
        <f t="shared" ref="S87:S89" si="24">+IF(N87="","",P87*O87)</f>
        <v>3558.6093203762416</v>
      </c>
      <c r="T87" s="628">
        <f>(SUM(S87:S90))/$D$8</f>
        <v>33.263474864091371</v>
      </c>
      <c r="U87" s="302"/>
      <c r="V87" s="631"/>
      <c r="W87" s="633" t="str">
        <f>IF(C87="","",IF(S91&gt;=$D$8,"CUMPLE","NO CUMPLE"))</f>
        <v>CUMPLE</v>
      </c>
      <c r="Y87" s="635" t="str">
        <f>C87</f>
        <v>12. MEGASEGURIDAD LA PROVEEDORA</v>
      </c>
      <c r="Z87" s="649"/>
      <c r="AB87" s="641"/>
    </row>
    <row r="88" spans="1:28" ht="73.5" customHeight="1" thickBot="1" x14ac:dyDescent="0.3">
      <c r="B88" s="644"/>
      <c r="C88" s="392"/>
      <c r="D88" s="647"/>
      <c r="E88" s="627"/>
      <c r="F88" s="17"/>
      <c r="G88" s="639"/>
      <c r="H88" s="303" t="s">
        <v>248</v>
      </c>
      <c r="I88" s="304">
        <v>2014</v>
      </c>
      <c r="J88" s="60">
        <v>41974</v>
      </c>
      <c r="K88" s="60">
        <v>42704</v>
      </c>
      <c r="L88" s="56" t="str">
        <f>IF(K88="","",IF(K88&lt;$L$12,"NO CUMPLE","CUMPLE"))</f>
        <v>CUMPLE</v>
      </c>
      <c r="M88" s="306" t="s">
        <v>249</v>
      </c>
      <c r="N88" s="307">
        <v>2666523603</v>
      </c>
      <c r="O88" s="78">
        <f>IF(K88="","",N88/(VLOOKUP(YEAR(K88),$AK$122:$AL$151,2,FALSE)))</f>
        <v>3867.5817899645372</v>
      </c>
      <c r="P88" s="308">
        <v>1</v>
      </c>
      <c r="Q88" s="30">
        <f>+IF(C87="","",P88*N88)</f>
        <v>2666523603</v>
      </c>
      <c r="R88" s="30">
        <f>C88</f>
        <v>0</v>
      </c>
      <c r="S88" s="77">
        <f t="shared" si="24"/>
        <v>3867.5817899645372</v>
      </c>
      <c r="T88" s="629"/>
      <c r="U88" s="309"/>
      <c r="V88" s="632"/>
      <c r="W88" s="634"/>
      <c r="Y88" s="636"/>
      <c r="Z88" s="650"/>
      <c r="AB88" s="642"/>
    </row>
    <row r="89" spans="1:28" ht="73.5" customHeight="1" thickBot="1" x14ac:dyDescent="0.3">
      <c r="B89" s="645"/>
      <c r="C89" s="393"/>
      <c r="D89" s="647"/>
      <c r="E89" s="627"/>
      <c r="F89" s="17"/>
      <c r="G89" s="639"/>
      <c r="H89" s="303">
        <v>957</v>
      </c>
      <c r="I89" s="304">
        <v>2017</v>
      </c>
      <c r="J89" s="60">
        <v>42948</v>
      </c>
      <c r="K89" s="60">
        <v>43463</v>
      </c>
      <c r="L89" s="60" t="str">
        <f t="shared" ref="L89:L90" si="25">IF(K89="","",IF(K89&lt;$L$12,"NO CUMPLE","CUMPLE"))</f>
        <v>CUMPLE</v>
      </c>
      <c r="M89" s="304" t="s">
        <v>250</v>
      </c>
      <c r="N89" s="307">
        <v>26085827960</v>
      </c>
      <c r="O89" s="78">
        <f>IF(K89="","",N89/(VLOOKUP(YEAR(K89),$AK$122:$AL$151,2,FALSE)))</f>
        <v>33390.201704465457</v>
      </c>
      <c r="P89" s="308">
        <v>0.5</v>
      </c>
      <c r="Q89" s="30">
        <f>+IF(C87="","",P89*N89)</f>
        <v>13042913980</v>
      </c>
      <c r="R89" s="30">
        <f>C88</f>
        <v>0</v>
      </c>
      <c r="S89" s="77">
        <f t="shared" si="24"/>
        <v>16695.100852232728</v>
      </c>
      <c r="T89" s="629"/>
      <c r="U89" s="309"/>
      <c r="V89" s="632"/>
      <c r="W89" s="634"/>
      <c r="Y89" s="636"/>
      <c r="Z89" s="650"/>
      <c r="AB89" s="642"/>
    </row>
    <row r="90" spans="1:28" ht="73.5" customHeight="1" thickBot="1" x14ac:dyDescent="0.3">
      <c r="B90" s="646"/>
      <c r="C90" s="395"/>
      <c r="D90" s="648"/>
      <c r="E90" s="627"/>
      <c r="F90" s="17"/>
      <c r="G90" s="640"/>
      <c r="H90" s="350"/>
      <c r="I90" s="310"/>
      <c r="J90" s="64"/>
      <c r="K90" s="64"/>
      <c r="L90" s="64" t="str">
        <f t="shared" si="25"/>
        <v/>
      </c>
      <c r="M90" s="310"/>
      <c r="N90" s="311"/>
      <c r="O90" s="78" t="str">
        <f>IF(K90="","",N90/(VLOOKUP(YEAR(K90),$AK$122:$AL$151,2,FALSE)))</f>
        <v/>
      </c>
      <c r="P90" s="312"/>
      <c r="Q90" s="31">
        <f>+IF(C87="","",P90*N90)</f>
        <v>0</v>
      </c>
      <c r="R90" s="31">
        <f>C88</f>
        <v>0</v>
      </c>
      <c r="S90" s="77" t="str">
        <f t="shared" ref="S90" si="26">+IF(N90="","",P90*O90)</f>
        <v/>
      </c>
      <c r="T90" s="630"/>
      <c r="U90" s="313"/>
      <c r="V90" s="632"/>
      <c r="W90" s="634"/>
      <c r="Y90" s="637"/>
      <c r="Z90" s="650"/>
      <c r="AB90" s="643"/>
    </row>
    <row r="91" spans="1:28" ht="73.5" customHeight="1" thickBot="1" x14ac:dyDescent="0.3">
      <c r="B91" s="3"/>
      <c r="C91" s="28"/>
      <c r="D91" s="66" t="str">
        <f>IF(SUM(D87:D90)=100%,"100%",IF(SUM(D88:D90)=0,"","NO CUMPLE"))</f>
        <v/>
      </c>
      <c r="E91" s="233"/>
      <c r="F91" s="239"/>
      <c r="G91" s="314"/>
      <c r="H91" s="314"/>
      <c r="I91" s="315"/>
      <c r="J91" s="316"/>
      <c r="K91" s="316"/>
      <c r="L91" s="316"/>
      <c r="M91" s="314"/>
      <c r="N91" s="317"/>
      <c r="O91" s="318"/>
      <c r="P91" s="319"/>
      <c r="Q91" s="318"/>
      <c r="R91" s="318"/>
      <c r="S91" s="320">
        <f>SUM(S87:S90)</f>
        <v>24121.291962573508</v>
      </c>
      <c r="T91" s="321"/>
      <c r="U91" s="322"/>
      <c r="V91" s="315"/>
      <c r="W91" s="323"/>
    </row>
    <row r="92" spans="1:28" s="252" customFormat="1" ht="73.5" customHeight="1" thickBot="1" x14ac:dyDescent="0.3">
      <c r="A92" s="230"/>
      <c r="B92" s="10"/>
      <c r="C92" s="7"/>
      <c r="D92" s="11"/>
      <c r="E92" s="231"/>
      <c r="F92" s="231"/>
      <c r="G92" s="259"/>
      <c r="H92" s="230"/>
      <c r="I92" s="260"/>
      <c r="J92" s="333"/>
      <c r="M92" s="260"/>
      <c r="N92" s="261"/>
      <c r="O92" s="262"/>
      <c r="P92" s="263"/>
      <c r="Q92" s="262"/>
      <c r="R92" s="262"/>
      <c r="S92" s="230"/>
      <c r="T92" s="231"/>
      <c r="U92" s="230"/>
      <c r="V92" s="230"/>
      <c r="W92" s="230"/>
      <c r="X92" s="7"/>
      <c r="Y92" s="7"/>
      <c r="Z92" s="7"/>
      <c r="AA92" s="230"/>
      <c r="AB92" s="230"/>
    </row>
    <row r="93" spans="1:28" ht="73.5" customHeight="1" thickBot="1" x14ac:dyDescent="0.3">
      <c r="B93" s="52">
        <v>13</v>
      </c>
      <c r="C93" s="431" t="str">
        <f>+'CONSOLIDADO HABILITANTES'!C21</f>
        <v>13. SEGURIDAD NUEVA ERA</v>
      </c>
      <c r="D93" s="53"/>
      <c r="E93" s="626"/>
      <c r="F93" s="54"/>
      <c r="G93" s="638" t="str">
        <f>+IF(C93="","",IF(C94="",C93,C94))</f>
        <v>13. SEGURIDAD NUEVA ERA</v>
      </c>
      <c r="H93" s="383">
        <v>24157888</v>
      </c>
      <c r="I93" s="298">
        <v>2015</v>
      </c>
      <c r="J93" s="56">
        <v>42293</v>
      </c>
      <c r="K93" s="56">
        <v>42655</v>
      </c>
      <c r="L93" s="56" t="str">
        <f>IF(K93="","",IF(K93&lt;$L$12,"NO CUMPLE","CUMPLE"))</f>
        <v>CUMPLE</v>
      </c>
      <c r="M93" s="298" t="s">
        <v>251</v>
      </c>
      <c r="N93" s="300">
        <v>1780346573</v>
      </c>
      <c r="O93" s="78">
        <f>IF(K93="","",N93/(VLOOKUP(YEAR(K93),$AK$122:$AL$151,2,FALSE)))</f>
        <v>2582.2520295015629</v>
      </c>
      <c r="P93" s="301">
        <v>1</v>
      </c>
      <c r="Q93" s="58">
        <f>+IF(C93="","",P93*N93)</f>
        <v>1780346573</v>
      </c>
      <c r="R93" s="58"/>
      <c r="S93" s="75">
        <f t="shared" ref="S93:S96" si="27">+IF(N93="","",P93*O93)</f>
        <v>2582.2520295015629</v>
      </c>
      <c r="T93" s="628">
        <f>(SUM(S93:S96))/$D$8</f>
        <v>8.126582576068957</v>
      </c>
      <c r="U93" s="302"/>
      <c r="V93" s="631"/>
      <c r="W93" s="633" t="str">
        <f>IF(C93="","",IF(S97&gt;=$D$8,"CUMPLE","NO CUMPLE"))</f>
        <v>CUMPLE</v>
      </c>
      <c r="Y93" s="635" t="str">
        <f>C93</f>
        <v>13. SEGURIDAD NUEVA ERA</v>
      </c>
      <c r="Z93" s="649"/>
      <c r="AB93" s="641"/>
    </row>
    <row r="94" spans="1:28" ht="73.5" customHeight="1" thickBot="1" x14ac:dyDescent="0.3">
      <c r="B94" s="644"/>
      <c r="C94" s="392"/>
      <c r="D94" s="647"/>
      <c r="E94" s="627"/>
      <c r="F94" s="17"/>
      <c r="G94" s="639"/>
      <c r="H94" s="385">
        <v>340</v>
      </c>
      <c r="I94" s="304">
        <v>2018</v>
      </c>
      <c r="J94" s="60">
        <v>43282</v>
      </c>
      <c r="K94" s="60">
        <v>43449</v>
      </c>
      <c r="L94" s="60" t="str">
        <f>IF(K94="","",IF(K94&lt;$L$12,"NO CUMPLE","CUMPLE"))</f>
        <v>CUMPLE</v>
      </c>
      <c r="M94" s="306" t="s">
        <v>252</v>
      </c>
      <c r="N94" s="307">
        <v>307986197</v>
      </c>
      <c r="O94" s="78">
        <f>IF(K94="","",N94/(VLOOKUP(YEAR(K94),$AK$122:$AL$151,2,FALSE)))</f>
        <v>394.22636903801896</v>
      </c>
      <c r="P94" s="308">
        <v>1</v>
      </c>
      <c r="Q94" s="30">
        <f>+IF(C93="","",P94*N94)</f>
        <v>307986197</v>
      </c>
      <c r="R94" s="30">
        <f>C94</f>
        <v>0</v>
      </c>
      <c r="S94" s="76">
        <f t="shared" si="27"/>
        <v>394.22636903801896</v>
      </c>
      <c r="T94" s="629"/>
      <c r="U94" s="309"/>
      <c r="V94" s="632"/>
      <c r="W94" s="634"/>
      <c r="Y94" s="636"/>
      <c r="Z94" s="650"/>
      <c r="AB94" s="653"/>
    </row>
    <row r="95" spans="1:28" ht="73.5" customHeight="1" thickBot="1" x14ac:dyDescent="0.3">
      <c r="B95" s="645"/>
      <c r="C95" s="393"/>
      <c r="D95" s="647"/>
      <c r="E95" s="627"/>
      <c r="F95" s="17"/>
      <c r="G95" s="639"/>
      <c r="H95" s="385">
        <v>194</v>
      </c>
      <c r="I95" s="304">
        <v>2013</v>
      </c>
      <c r="J95" s="60">
        <v>41389</v>
      </c>
      <c r="K95" s="60">
        <v>41807</v>
      </c>
      <c r="L95" s="60" t="str">
        <f t="shared" ref="L95:L96" si="28">IF(K95="","",IF(K95&lt;$L$12,"NO CUMPLE","CUMPLE"))</f>
        <v>CUMPLE</v>
      </c>
      <c r="M95" s="304" t="s">
        <v>253</v>
      </c>
      <c r="N95" s="300">
        <v>1796614596</v>
      </c>
      <c r="O95" s="78">
        <f>IF(K95="","",N95/(VLOOKUP(YEAR(K95),$AK$122:$AL$151,2,FALSE)))</f>
        <v>2916.5821363636364</v>
      </c>
      <c r="P95" s="308">
        <v>1</v>
      </c>
      <c r="Q95" s="30">
        <f>+IF(C93="","",P95*N95)</f>
        <v>1796614596</v>
      </c>
      <c r="R95" s="30">
        <f>C94</f>
        <v>0</v>
      </c>
      <c r="S95" s="76">
        <f t="shared" si="27"/>
        <v>2916.5821363636364</v>
      </c>
      <c r="T95" s="629"/>
      <c r="U95" s="309"/>
      <c r="V95" s="632"/>
      <c r="W95" s="634"/>
      <c r="Y95" s="636"/>
      <c r="Z95" s="650"/>
      <c r="AB95" s="653"/>
    </row>
    <row r="96" spans="1:28" ht="73.5" customHeight="1" thickBot="1" x14ac:dyDescent="0.3">
      <c r="B96" s="646"/>
      <c r="C96" s="395"/>
      <c r="D96" s="648"/>
      <c r="E96" s="627"/>
      <c r="F96" s="17"/>
      <c r="G96" s="640"/>
      <c r="H96" s="386"/>
      <c r="I96" s="310"/>
      <c r="J96" s="64"/>
      <c r="K96" s="64"/>
      <c r="L96" s="64" t="str">
        <f t="shared" si="28"/>
        <v/>
      </c>
      <c r="M96" s="310"/>
      <c r="N96" s="311"/>
      <c r="O96" s="78" t="str">
        <f>IF(K96="","",N96/(VLOOKUP(YEAR(K96),$AK$122:$AL$151,2,FALSE)))</f>
        <v/>
      </c>
      <c r="P96" s="312"/>
      <c r="Q96" s="31">
        <f>+IF(C93="","",P96*N96)</f>
        <v>0</v>
      </c>
      <c r="R96" s="31">
        <f>C94</f>
        <v>0</v>
      </c>
      <c r="S96" s="77" t="str">
        <f t="shared" si="27"/>
        <v/>
      </c>
      <c r="T96" s="630"/>
      <c r="U96" s="313"/>
      <c r="V96" s="632"/>
      <c r="W96" s="634"/>
      <c r="Y96" s="637"/>
      <c r="Z96" s="652"/>
      <c r="AB96" s="654"/>
    </row>
    <row r="97" spans="1:28" ht="73.5" customHeight="1" thickBot="1" x14ac:dyDescent="0.3">
      <c r="B97" s="3"/>
      <c r="C97" s="28"/>
      <c r="D97" s="66" t="str">
        <f>IF(SUM(D93:D96)=100%,"100%",IF(SUM(D94:D96)=0,"","NO CUMPLE"))</f>
        <v/>
      </c>
      <c r="E97" s="233"/>
      <c r="F97" s="239"/>
      <c r="G97" s="314"/>
      <c r="H97" s="314"/>
      <c r="I97" s="315"/>
      <c r="J97" s="316"/>
      <c r="K97" s="316"/>
      <c r="L97" s="316"/>
      <c r="M97" s="314"/>
      <c r="N97" s="317"/>
      <c r="O97" s="318"/>
      <c r="P97" s="319"/>
      <c r="Q97" s="318"/>
      <c r="R97" s="318"/>
      <c r="S97" s="320">
        <f>SUM(S93:S96)</f>
        <v>5893.0605349032185</v>
      </c>
      <c r="T97" s="321"/>
      <c r="U97" s="322"/>
      <c r="V97" s="315"/>
      <c r="W97" s="323"/>
    </row>
    <row r="98" spans="1:28" ht="73.5" customHeight="1" thickBot="1" x14ac:dyDescent="0.3">
      <c r="B98" s="52">
        <v>14</v>
      </c>
      <c r="C98" s="431" t="str">
        <f>+'CONSOLIDADO HABILITANTES'!C22</f>
        <v>14. UNION TEMPORAL TELEGRAN SEGURIDAD</v>
      </c>
      <c r="D98" s="53"/>
      <c r="E98" s="626"/>
      <c r="F98" s="54"/>
      <c r="G98" s="641" t="str">
        <f>+IF(C98="","",IF(C99="",C98,C99))</f>
        <v>GRANADINA DE VIGILANCIA LIMITADA</v>
      </c>
      <c r="H98" s="297">
        <v>13</v>
      </c>
      <c r="I98" s="298">
        <v>2018</v>
      </c>
      <c r="J98" s="56">
        <v>43189</v>
      </c>
      <c r="K98" s="56">
        <v>43404</v>
      </c>
      <c r="L98" s="56" t="str">
        <f>IF(K98="","",IF(K98&lt;$L$12,"NO CUMPLE","CUMPLE"))</f>
        <v>CUMPLE</v>
      </c>
      <c r="M98" s="298" t="s">
        <v>260</v>
      </c>
      <c r="N98" s="300">
        <v>1593705235</v>
      </c>
      <c r="O98" s="78">
        <f>IF(K98="","",N98/(VLOOKUP(YEAR(K98),$AK$122:$AL$151,2,FALSE)))</f>
        <v>2039.9635900271619</v>
      </c>
      <c r="P98" s="301">
        <v>1</v>
      </c>
      <c r="Q98" s="58">
        <f>+IF(C98="","",P98*N98)</f>
        <v>1593705235</v>
      </c>
      <c r="R98" s="58"/>
      <c r="S98" s="75">
        <f t="shared" ref="S98:S101" si="29">+IF(N98="","",P98*O98)</f>
        <v>2039.9635900271619</v>
      </c>
      <c r="T98" s="628">
        <f>(SUM(S98:S101))/$D$8</f>
        <v>3.7068867191707935</v>
      </c>
      <c r="U98" s="302"/>
      <c r="V98" s="631"/>
      <c r="W98" s="633" t="str">
        <f>IF(C98="","",IF(S102&gt;=$D$8,"CUMPLE","NO CUMPLE"))</f>
        <v>CUMPLE</v>
      </c>
      <c r="Y98" s="635" t="str">
        <f>C98</f>
        <v>14. UNION TEMPORAL TELEGRAN SEGURIDAD</v>
      </c>
      <c r="Z98" s="649"/>
      <c r="AB98" s="651"/>
    </row>
    <row r="99" spans="1:28" ht="73.5" customHeight="1" thickBot="1" x14ac:dyDescent="0.3">
      <c r="B99" s="644"/>
      <c r="C99" s="392" t="s">
        <v>258</v>
      </c>
      <c r="D99" s="451">
        <v>0.5</v>
      </c>
      <c r="E99" s="627"/>
      <c r="F99" s="17"/>
      <c r="G99" s="654"/>
      <c r="H99" s="297"/>
      <c r="I99" s="304"/>
      <c r="J99" s="60"/>
      <c r="K99" s="60"/>
      <c r="L99" s="60" t="str">
        <f>IF(K99="","",IF(K99&lt;$L$12,"NO CUMPLE","CUMPLE"))</f>
        <v/>
      </c>
      <c r="M99" s="298"/>
      <c r="N99" s="307"/>
      <c r="O99" s="78" t="str">
        <f>IF(K99="","",N99/(VLOOKUP(YEAR(K99),$AK$122:$AL$151,2,FALSE)))</f>
        <v/>
      </c>
      <c r="P99" s="308"/>
      <c r="Q99" s="30">
        <f>+IF(C98="","",P99*N99)</f>
        <v>0</v>
      </c>
      <c r="R99" s="30" t="str">
        <f>C99</f>
        <v>GRANADINA DE VIGILANCIA LIMITADA</v>
      </c>
      <c r="S99" s="76" t="str">
        <f t="shared" si="29"/>
        <v/>
      </c>
      <c r="T99" s="629"/>
      <c r="U99" s="309"/>
      <c r="V99" s="632"/>
      <c r="W99" s="634"/>
      <c r="Y99" s="636"/>
      <c r="Z99" s="650"/>
      <c r="AB99" s="642"/>
    </row>
    <row r="100" spans="1:28" ht="73.5" customHeight="1" thickBot="1" x14ac:dyDescent="0.3">
      <c r="B100" s="645"/>
      <c r="C100" s="393" t="s">
        <v>259</v>
      </c>
      <c r="D100" s="451">
        <v>0.5</v>
      </c>
      <c r="E100" s="627"/>
      <c r="F100" s="17"/>
      <c r="G100" s="639" t="str">
        <f>+IF(C98="","",IF(C100="",C98,C100))</f>
        <v>TELEVIGILANCIA LTDA. PROTECCION Y SEGURIDAD..</v>
      </c>
      <c r="H100" s="303">
        <v>758</v>
      </c>
      <c r="I100" s="304">
        <v>2018</v>
      </c>
      <c r="J100" s="60">
        <v>43221</v>
      </c>
      <c r="K100" s="60">
        <v>43343</v>
      </c>
      <c r="L100" s="60" t="str">
        <f t="shared" ref="L100:L101" si="30">IF(K100="","",IF(K100&lt;$L$12,"NO CUMPLE","CUMPLE"))</f>
        <v>CUMPLE</v>
      </c>
      <c r="M100" s="298" t="s">
        <v>261</v>
      </c>
      <c r="N100" s="307">
        <v>340552146</v>
      </c>
      <c r="O100" s="78">
        <f>IF(K100="","",N100/(VLOOKUP(YEAR(K100),$AK$122:$AL$151,2,FALSE)))</f>
        <v>435.91121061079667</v>
      </c>
      <c r="P100" s="308">
        <v>1</v>
      </c>
      <c r="Q100" s="30">
        <f>+IF(C98="","",P100*N100)</f>
        <v>340552146</v>
      </c>
      <c r="R100" s="30" t="str">
        <f>C99</f>
        <v>GRANADINA DE VIGILANCIA LIMITADA</v>
      </c>
      <c r="S100" s="76">
        <f t="shared" si="29"/>
        <v>435.91121061079667</v>
      </c>
      <c r="T100" s="629"/>
      <c r="U100" s="309"/>
      <c r="V100" s="632"/>
      <c r="W100" s="634"/>
      <c r="Y100" s="636"/>
      <c r="Z100" s="650"/>
      <c r="AB100" s="642"/>
    </row>
    <row r="101" spans="1:28" ht="73.5" customHeight="1" thickBot="1" x14ac:dyDescent="0.3">
      <c r="B101" s="646"/>
      <c r="C101" s="395"/>
      <c r="D101" s="452"/>
      <c r="E101" s="627"/>
      <c r="F101" s="17"/>
      <c r="G101" s="640"/>
      <c r="H101" s="350" t="s">
        <v>262</v>
      </c>
      <c r="I101" s="310">
        <v>2018</v>
      </c>
      <c r="J101" s="64">
        <v>43221</v>
      </c>
      <c r="K101" s="64">
        <v>43281</v>
      </c>
      <c r="L101" s="64" t="str">
        <f t="shared" si="30"/>
        <v>CUMPLE</v>
      </c>
      <c r="M101" s="310" t="s">
        <v>263</v>
      </c>
      <c r="N101" s="311">
        <v>331567948</v>
      </c>
      <c r="O101" s="78">
        <f>IF(K101="","",N101/(VLOOKUP(YEAR(K101),$AK$122:$AL$151,2,FALSE)))</f>
        <v>424.41131941191077</v>
      </c>
      <c r="P101" s="312">
        <v>0.5</v>
      </c>
      <c r="Q101" s="31">
        <f>+IF(C98="","",P101*N101)</f>
        <v>165783974</v>
      </c>
      <c r="R101" s="31" t="str">
        <f>C99</f>
        <v>GRANADINA DE VIGILANCIA LIMITADA</v>
      </c>
      <c r="S101" s="77">
        <f t="shared" si="29"/>
        <v>212.20565970595538</v>
      </c>
      <c r="T101" s="630"/>
      <c r="U101" s="313"/>
      <c r="V101" s="632"/>
      <c r="W101" s="634"/>
      <c r="Y101" s="637"/>
      <c r="Z101" s="650"/>
      <c r="AB101" s="642"/>
    </row>
    <row r="102" spans="1:28" ht="73.5" customHeight="1" thickBot="1" x14ac:dyDescent="0.3">
      <c r="B102" s="3"/>
      <c r="C102" s="28"/>
      <c r="D102" s="66" t="str">
        <f>IF(SUM(D98:D101)=100%,"100%",IF(SUM(D99:D101)=0,"","NO CUMPLE"))</f>
        <v>100%</v>
      </c>
      <c r="E102" s="233"/>
      <c r="F102" s="239"/>
      <c r="G102" s="361"/>
      <c r="H102" s="361"/>
      <c r="I102" s="315"/>
      <c r="J102" s="316"/>
      <c r="K102" s="316"/>
      <c r="L102" s="316"/>
      <c r="M102" s="361"/>
      <c r="N102" s="317"/>
      <c r="O102" s="318"/>
      <c r="P102" s="319"/>
      <c r="Q102" s="318"/>
      <c r="R102" s="318"/>
      <c r="S102" s="320">
        <f>SUM(S98:S101)</f>
        <v>2688.0804603439142</v>
      </c>
      <c r="T102" s="321"/>
      <c r="U102" s="322"/>
      <c r="V102" s="315"/>
      <c r="W102" s="323"/>
    </row>
    <row r="103" spans="1:28" s="252" customFormat="1" ht="73.5" customHeight="1" thickBot="1" x14ac:dyDescent="0.3">
      <c r="A103" s="230"/>
      <c r="B103" s="10"/>
      <c r="C103" s="7"/>
      <c r="D103" s="11"/>
      <c r="E103" s="231"/>
      <c r="F103" s="231"/>
      <c r="G103" s="259"/>
      <c r="H103" s="230"/>
      <c r="I103" s="260"/>
      <c r="J103" s="333"/>
      <c r="M103" s="260"/>
      <c r="N103" s="261"/>
      <c r="O103" s="262"/>
      <c r="P103" s="263"/>
      <c r="Q103" s="262"/>
      <c r="R103" s="262"/>
      <c r="S103" s="230"/>
      <c r="T103" s="231"/>
      <c r="U103" s="230"/>
      <c r="V103" s="230"/>
      <c r="W103" s="230"/>
      <c r="X103" s="7"/>
      <c r="Y103" s="7"/>
      <c r="Z103" s="7"/>
      <c r="AA103" s="230"/>
      <c r="AB103" s="230"/>
    </row>
    <row r="104" spans="1:28" ht="73.5" customHeight="1" thickBot="1" x14ac:dyDescent="0.3">
      <c r="B104" s="52">
        <v>15</v>
      </c>
      <c r="C104" s="431" t="str">
        <f>+'CONSOLIDADO HABILITANTES'!C23</f>
        <v>15. SERVIGTEC LTDA</v>
      </c>
      <c r="D104" s="53"/>
      <c r="E104" s="626"/>
      <c r="F104" s="54"/>
      <c r="G104" s="638" t="str">
        <f>+IF(C104="","",IF(C105="",C104,C105))</f>
        <v>15. SERVIGTEC LTDA</v>
      </c>
      <c r="H104" s="351">
        <v>8796</v>
      </c>
      <c r="I104" s="298">
        <v>2016</v>
      </c>
      <c r="J104" s="56">
        <v>42511</v>
      </c>
      <c r="K104" s="56">
        <v>42661</v>
      </c>
      <c r="L104" s="60" t="str">
        <f t="shared" ref="L104:L105" si="31">IF(K104="","",IF(K104&lt;$L$12,"NO CUMPLE","CUMPLE"))</f>
        <v>CUMPLE</v>
      </c>
      <c r="M104" s="298" t="s">
        <v>247</v>
      </c>
      <c r="N104" s="307">
        <v>3601905512</v>
      </c>
      <c r="O104" s="78">
        <f>IF(K104="","",N104/(VLOOKUP(YEAR(K104),$AK$122:$AL$151,2,FALSE)))</f>
        <v>5224.2793394782839</v>
      </c>
      <c r="P104" s="301"/>
      <c r="Q104" s="58">
        <f>+IF(C104="","",P104*N104)</f>
        <v>0</v>
      </c>
      <c r="R104" s="58"/>
      <c r="S104" s="171">
        <f>+IF(N104="","",P104*O104)</f>
        <v>0</v>
      </c>
      <c r="T104" s="628">
        <f>(SUM(S104:S107))/$D$8</f>
        <v>37.179769059349965</v>
      </c>
      <c r="U104" s="302"/>
      <c r="V104" s="631"/>
      <c r="W104" s="633" t="str">
        <f>IF(C104="","",IF(S108&gt;=$D$8,"CUMPLE","NO CUMPLE"))</f>
        <v>CUMPLE</v>
      </c>
      <c r="Y104" s="635" t="str">
        <f>C104</f>
        <v>15. SERVIGTEC LTDA</v>
      </c>
      <c r="Z104" s="649"/>
      <c r="AB104" s="655"/>
    </row>
    <row r="105" spans="1:28" ht="73.5" customHeight="1" thickBot="1" x14ac:dyDescent="0.3">
      <c r="B105" s="644"/>
      <c r="C105" s="658"/>
      <c r="D105" s="660"/>
      <c r="E105" s="627"/>
      <c r="F105" s="17"/>
      <c r="G105" s="639"/>
      <c r="H105" s="352">
        <v>12036</v>
      </c>
      <c r="I105" s="344">
        <v>2016</v>
      </c>
      <c r="J105" s="173">
        <v>42662</v>
      </c>
      <c r="K105" s="173">
        <v>42826</v>
      </c>
      <c r="L105" s="60" t="str">
        <f t="shared" si="31"/>
        <v>CUMPLE</v>
      </c>
      <c r="M105" s="353" t="s">
        <v>247</v>
      </c>
      <c r="N105" s="345">
        <v>3455818805</v>
      </c>
      <c r="O105" s="78">
        <f>IF(K105="","",N105/(VLOOKUP(YEAR(K105),$AK$122:$AL$151,2,FALSE)))</f>
        <v>4684.4776587770111</v>
      </c>
      <c r="P105" s="346">
        <v>1</v>
      </c>
      <c r="Q105" s="347">
        <f>+IF(C104="","",P105*N105)</f>
        <v>3455818805</v>
      </c>
      <c r="R105" s="347">
        <f>C105</f>
        <v>0</v>
      </c>
      <c r="S105" s="174">
        <f t="shared" ref="S105:S107" si="32">+IF(N105="","",P105*O105)</f>
        <v>4684.4776587770111</v>
      </c>
      <c r="T105" s="629"/>
      <c r="U105" s="309"/>
      <c r="V105" s="632"/>
      <c r="W105" s="634"/>
      <c r="Y105" s="636"/>
      <c r="Z105" s="650"/>
      <c r="AB105" s="656"/>
    </row>
    <row r="106" spans="1:28" ht="73.5" customHeight="1" thickBot="1" x14ac:dyDescent="0.3">
      <c r="B106" s="645"/>
      <c r="C106" s="659"/>
      <c r="D106" s="647"/>
      <c r="E106" s="627"/>
      <c r="F106" s="17"/>
      <c r="G106" s="639"/>
      <c r="H106" s="354"/>
      <c r="I106" s="355">
        <v>2012</v>
      </c>
      <c r="J106" s="168">
        <v>41125</v>
      </c>
      <c r="K106" s="168">
        <v>42585</v>
      </c>
      <c r="L106" s="168" t="str">
        <f t="shared" ref="L106:L107" si="33">IF(K106="","",IF(K106&lt;$L$12,"NO CUMPLE","CUMPLE"))</f>
        <v>CUMPLE</v>
      </c>
      <c r="M106" s="355" t="s">
        <v>266</v>
      </c>
      <c r="N106" s="356">
        <v>11886427682</v>
      </c>
      <c r="O106" s="78">
        <f>IF(K106="","",N106/(VLOOKUP(YEAR(K106),$AK$122:$AL$151,2,FALSE)))</f>
        <v>17240.324142982499</v>
      </c>
      <c r="P106" s="357">
        <v>1</v>
      </c>
      <c r="Q106" s="358">
        <f>+IF(C104="","",P106*N106)</f>
        <v>11886427682</v>
      </c>
      <c r="R106" s="358">
        <f>C105</f>
        <v>0</v>
      </c>
      <c r="S106" s="170">
        <f t="shared" si="32"/>
        <v>17240.324142982499</v>
      </c>
      <c r="T106" s="629"/>
      <c r="U106" s="309"/>
      <c r="V106" s="632"/>
      <c r="W106" s="634"/>
      <c r="Y106" s="636"/>
      <c r="Z106" s="650"/>
      <c r="AB106" s="656"/>
    </row>
    <row r="107" spans="1:28" ht="73.5" customHeight="1" thickBot="1" x14ac:dyDescent="0.3">
      <c r="B107" s="646"/>
      <c r="C107" s="362"/>
      <c r="D107" s="363"/>
      <c r="E107" s="627"/>
      <c r="F107" s="17"/>
      <c r="G107" s="640"/>
      <c r="H107" s="350">
        <v>2208</v>
      </c>
      <c r="I107" s="310">
        <v>2015</v>
      </c>
      <c r="J107" s="64">
        <v>42157</v>
      </c>
      <c r="K107" s="64">
        <v>42458</v>
      </c>
      <c r="L107" s="64" t="str">
        <f t="shared" si="33"/>
        <v>CUMPLE</v>
      </c>
      <c r="M107" s="310" t="s">
        <v>267</v>
      </c>
      <c r="N107" s="311">
        <v>3472387871</v>
      </c>
      <c r="O107" s="78">
        <f>IF(K107="","",N107/(VLOOKUP(YEAR(K107),$AK$122:$AL$151,2,FALSE)))</f>
        <v>5036.4242350842333</v>
      </c>
      <c r="P107" s="312">
        <v>1</v>
      </c>
      <c r="Q107" s="31">
        <f>+IF(C104="","",P107*N107)</f>
        <v>3472387871</v>
      </c>
      <c r="R107" s="31">
        <f>C105</f>
        <v>0</v>
      </c>
      <c r="S107" s="77">
        <f t="shared" si="32"/>
        <v>5036.4242350842333</v>
      </c>
      <c r="T107" s="630"/>
      <c r="U107" s="313"/>
      <c r="V107" s="632"/>
      <c r="W107" s="634"/>
      <c r="Y107" s="637"/>
      <c r="Z107" s="652"/>
      <c r="AB107" s="657"/>
    </row>
    <row r="108" spans="1:28" ht="73.5" customHeight="1" thickBot="1" x14ac:dyDescent="0.3">
      <c r="B108" s="3"/>
      <c r="C108" s="28"/>
      <c r="D108" s="66" t="str">
        <f>IF(SUM(D104:D107)=100%,"100%",IF(SUM(D105:D107)=0,"","NO CUMPLE"))</f>
        <v/>
      </c>
      <c r="E108" s="233"/>
      <c r="F108" s="239"/>
      <c r="G108" s="314"/>
      <c r="H108" s="314"/>
      <c r="I108" s="315"/>
      <c r="J108" s="316"/>
      <c r="K108" s="316"/>
      <c r="L108" s="316"/>
      <c r="M108" s="314"/>
      <c r="N108" s="317"/>
      <c r="O108" s="318"/>
      <c r="P108" s="319"/>
      <c r="Q108" s="318"/>
      <c r="R108" s="318"/>
      <c r="S108" s="320">
        <f>SUM(S104:S107)</f>
        <v>26961.226036843742</v>
      </c>
      <c r="T108" s="321"/>
      <c r="U108" s="322"/>
      <c r="V108" s="315"/>
      <c r="W108" s="323"/>
    </row>
    <row r="109" spans="1:28" ht="73.5" customHeight="1" thickBot="1" x14ac:dyDescent="0.3"/>
    <row r="110" spans="1:28" ht="73.5" customHeight="1" thickBot="1" x14ac:dyDescent="0.3">
      <c r="B110" s="52">
        <v>16</v>
      </c>
      <c r="C110" s="431" t="str">
        <f>+'CONSOLIDADO HABILITANTES'!C24</f>
        <v>16. UNION TEMPORAL SEGURIDAD SE 2020</v>
      </c>
      <c r="D110" s="53"/>
      <c r="E110" s="626"/>
      <c r="F110" s="54"/>
      <c r="G110" s="641" t="str">
        <f>+IF(C110="","",IF(C111="",C110,C111))</f>
        <v>SEVIN</v>
      </c>
      <c r="H110" s="297">
        <v>2960</v>
      </c>
      <c r="I110" s="298">
        <v>2017</v>
      </c>
      <c r="J110" s="56">
        <v>43050</v>
      </c>
      <c r="K110" s="56">
        <v>43418</v>
      </c>
      <c r="L110" s="56" t="str">
        <f>IF(K110="","",IF(K110&lt;$L$12,"NO CUMPLE","CUMPLE"))</f>
        <v>CUMPLE</v>
      </c>
      <c r="M110" s="299" t="s">
        <v>272</v>
      </c>
      <c r="N110" s="300">
        <v>6264787701</v>
      </c>
      <c r="O110" s="78">
        <f>IF(K110="","",N110/(VLOOKUP(YEAR(K110),$AK$122:$AL$151,2,FALSE)))</f>
        <v>8019.0103719462086</v>
      </c>
      <c r="P110" s="301">
        <v>1</v>
      </c>
      <c r="Q110" s="58">
        <f>+IF(C110="","",P110*N110)</f>
        <v>6264787701</v>
      </c>
      <c r="R110" s="58"/>
      <c r="S110" s="58">
        <f t="shared" ref="S110:S113" si="34">+IF(N110="","",P110*O110)</f>
        <v>8019.0103719462086</v>
      </c>
      <c r="T110" s="628">
        <f>(SUM(S110:S113))/$D$8</f>
        <v>25.41844829557121</v>
      </c>
      <c r="U110" s="302"/>
      <c r="V110" s="631">
        <f>+IF(C110="","",COUNT(S110:S113))</f>
        <v>3</v>
      </c>
      <c r="W110" s="633" t="str">
        <f>IF(C110="","",IF(S114&gt;=$D$8,"CUMPLE","NO CUMPLE"))</f>
        <v>CUMPLE</v>
      </c>
      <c r="Y110" s="635"/>
      <c r="Z110" s="649"/>
      <c r="AB110" s="641"/>
    </row>
    <row r="111" spans="1:28" ht="73.5" customHeight="1" thickBot="1" x14ac:dyDescent="0.3">
      <c r="B111" s="644"/>
      <c r="C111" s="458" t="s">
        <v>271</v>
      </c>
      <c r="D111" s="451">
        <v>0.3</v>
      </c>
      <c r="E111" s="627"/>
      <c r="F111" s="17"/>
      <c r="G111" s="653"/>
      <c r="H111" s="303" t="s">
        <v>324</v>
      </c>
      <c r="I111" s="304">
        <v>2016</v>
      </c>
      <c r="J111" s="60">
        <v>42713</v>
      </c>
      <c r="K111" s="60">
        <v>43434</v>
      </c>
      <c r="L111" s="56" t="str">
        <f>IF(K111="","",IF(K111&lt;$L$12,"NO CUMPLE","CUMPLE"))</f>
        <v>CUMPLE</v>
      </c>
      <c r="M111" s="306" t="s">
        <v>249</v>
      </c>
      <c r="N111" s="307">
        <v>8636811539</v>
      </c>
      <c r="O111" s="78">
        <f>IF(K111="","",N111/(VLOOKUP(YEAR(K111),$AK$122:$AL$151,2,FALSE)))</f>
        <v>11055.23197549543</v>
      </c>
      <c r="P111" s="308">
        <v>0.6</v>
      </c>
      <c r="Q111" s="30">
        <f>+IF(C110="","",P111*N111)</f>
        <v>5182086923.3999996</v>
      </c>
      <c r="R111" s="30" t="str">
        <f>C111</f>
        <v>SEVIN</v>
      </c>
      <c r="S111" s="30">
        <f t="shared" si="34"/>
        <v>6633.1391852972574</v>
      </c>
      <c r="T111" s="629"/>
      <c r="U111" s="309"/>
      <c r="V111" s="632"/>
      <c r="W111" s="634"/>
      <c r="Y111" s="636"/>
      <c r="Z111" s="650"/>
      <c r="AB111" s="653"/>
    </row>
    <row r="112" spans="1:28" ht="73.5" customHeight="1" thickBot="1" x14ac:dyDescent="0.3">
      <c r="B112" s="645"/>
      <c r="C112" s="459" t="s">
        <v>270</v>
      </c>
      <c r="D112" s="451">
        <v>0.7</v>
      </c>
      <c r="E112" s="627"/>
      <c r="F112" s="17"/>
      <c r="G112" s="641" t="str">
        <f>+IF(C110="","",IF(C112="",C110,C112))</f>
        <v>SEGURIDAD ESTELAR</v>
      </c>
      <c r="H112" s="303">
        <v>434</v>
      </c>
      <c r="I112" s="304">
        <v>2017</v>
      </c>
      <c r="J112" s="60">
        <v>42824</v>
      </c>
      <c r="K112" s="60">
        <v>43182</v>
      </c>
      <c r="L112" s="60" t="str">
        <f t="shared" ref="L112:L113" si="35">IF(K112="","",IF(K112&lt;$L$12,"NO CUMPLE","CUMPLE"))</f>
        <v>CUMPLE</v>
      </c>
      <c r="M112" s="306" t="s">
        <v>273</v>
      </c>
      <c r="N112" s="307">
        <v>2953293669</v>
      </c>
      <c r="O112" s="78">
        <f>IF(K112="","",N112/(VLOOKUP(YEAR(K112),$AK$122:$AL$151,2,FALSE)))</f>
        <v>3780.2546061271669</v>
      </c>
      <c r="P112" s="308">
        <v>1</v>
      </c>
      <c r="Q112" s="30">
        <f>+IF(C110="","",P112*N112)</f>
        <v>2953293669</v>
      </c>
      <c r="R112" s="30" t="str">
        <f>C111</f>
        <v>SEVIN</v>
      </c>
      <c r="S112" s="30">
        <f t="shared" si="34"/>
        <v>3780.2546061271669</v>
      </c>
      <c r="T112" s="629"/>
      <c r="U112" s="309"/>
      <c r="V112" s="632"/>
      <c r="W112" s="634"/>
      <c r="Y112" s="636"/>
      <c r="Z112" s="650"/>
      <c r="AB112" s="653"/>
    </row>
    <row r="113" spans="2:39" ht="73.5" customHeight="1" thickBot="1" x14ac:dyDescent="0.3">
      <c r="B113" s="646"/>
      <c r="C113" s="460"/>
      <c r="D113" s="452"/>
      <c r="E113" s="627"/>
      <c r="F113" s="17"/>
      <c r="G113" s="653"/>
      <c r="H113" s="310"/>
      <c r="I113" s="310"/>
      <c r="J113" s="64"/>
      <c r="K113" s="64"/>
      <c r="L113" s="64" t="str">
        <f t="shared" si="35"/>
        <v/>
      </c>
      <c r="M113" s="310"/>
      <c r="N113" s="311"/>
      <c r="O113" s="78" t="str">
        <f>IF(K113="","",N113/(VLOOKUP(YEAR(K113),$AK$122:$AL$151,2,FALSE)))</f>
        <v/>
      </c>
      <c r="P113" s="312"/>
      <c r="Q113" s="31">
        <f>+IF(C110="","",P113*N113)</f>
        <v>0</v>
      </c>
      <c r="R113" s="31" t="str">
        <f>C111</f>
        <v>SEVIN</v>
      </c>
      <c r="S113" s="31" t="str">
        <f t="shared" si="34"/>
        <v/>
      </c>
      <c r="T113" s="630"/>
      <c r="U113" s="313"/>
      <c r="V113" s="632"/>
      <c r="W113" s="634"/>
      <c r="Y113" s="636"/>
      <c r="Z113" s="650"/>
      <c r="AB113" s="654"/>
    </row>
    <row r="114" spans="2:39" ht="73.5" customHeight="1" thickBot="1" x14ac:dyDescent="0.3">
      <c r="B114" s="3"/>
      <c r="C114" s="28"/>
      <c r="D114" s="66" t="str">
        <f>IF(SUM(D111:D113)=100%,"100%",IF(SUM(D111:D113)=0,"","NO CUMPLE"))</f>
        <v>100%</v>
      </c>
      <c r="E114" s="233"/>
      <c r="F114" s="239"/>
      <c r="G114" s="417"/>
      <c r="H114" s="417"/>
      <c r="I114" s="315"/>
      <c r="J114" s="316"/>
      <c r="K114" s="316"/>
      <c r="L114" s="316"/>
      <c r="M114" s="417"/>
      <c r="N114" s="317"/>
      <c r="O114" s="318"/>
      <c r="P114" s="319"/>
      <c r="Q114" s="318"/>
      <c r="R114" s="318"/>
      <c r="S114" s="320">
        <f>SUM(S110:S113)</f>
        <v>18432.404163370633</v>
      </c>
      <c r="T114" s="321"/>
      <c r="U114" s="322"/>
      <c r="V114" s="315"/>
      <c r="W114" s="323"/>
    </row>
    <row r="115" spans="2:39" ht="73.5" customHeight="1" thickBot="1" x14ac:dyDescent="0.3">
      <c r="B115" s="3"/>
      <c r="C115" s="5"/>
      <c r="D115" s="12"/>
      <c r="E115" s="239"/>
      <c r="F115" s="239"/>
      <c r="G115" s="324"/>
      <c r="H115" s="324"/>
      <c r="I115" s="74"/>
      <c r="J115" s="325"/>
      <c r="K115" s="325"/>
      <c r="L115" s="325"/>
      <c r="M115" s="324"/>
      <c r="N115" s="326"/>
      <c r="O115" s="327"/>
      <c r="P115" s="328"/>
      <c r="Q115" s="327"/>
      <c r="R115" s="327"/>
      <c r="S115" s="329"/>
      <c r="T115" s="330"/>
      <c r="U115" s="331"/>
      <c r="V115" s="74"/>
      <c r="W115" s="332"/>
    </row>
    <row r="116" spans="2:39" ht="73.5" customHeight="1" thickBot="1" x14ac:dyDescent="0.3">
      <c r="B116" s="52">
        <v>17</v>
      </c>
      <c r="C116" s="431" t="str">
        <f>+'CONSOLIDADO HABILITANTES'!C25</f>
        <v>17. CUSTODIAR LIMITADA</v>
      </c>
      <c r="D116" s="53"/>
      <c r="E116" s="626"/>
      <c r="F116" s="54"/>
      <c r="G116" s="638" t="str">
        <f>+IF(C116="","",IF(C117="",C116,C117))</f>
        <v>17. CUSTODIAR LIMITADA</v>
      </c>
      <c r="H116" s="383">
        <v>9305</v>
      </c>
      <c r="I116" s="298">
        <v>2015</v>
      </c>
      <c r="J116" s="56">
        <v>42103</v>
      </c>
      <c r="K116" s="56">
        <v>42510</v>
      </c>
      <c r="L116" s="56" t="str">
        <f>IF(K116="","",IF(K116&lt;$L$12,"NO CUMPLE","CUMPLE"))</f>
        <v>CUMPLE</v>
      </c>
      <c r="M116" s="298" t="s">
        <v>247</v>
      </c>
      <c r="N116" s="300">
        <v>8772719940</v>
      </c>
      <c r="O116" s="78">
        <f>IF(K116="","",N116/(VLOOKUP(YEAR(K116),$AK$122:$AL$151,2,FALSE)))</f>
        <v>12724.137093791473</v>
      </c>
      <c r="P116" s="301">
        <v>0.4</v>
      </c>
      <c r="Q116" s="58">
        <f>+IF(C116="","",P116*N116)</f>
        <v>3509087976</v>
      </c>
      <c r="R116" s="58"/>
      <c r="S116" s="75">
        <f t="shared" ref="S116:S120" si="36">+IF(N116="","",P116*O116)</f>
        <v>5089.6548375165894</v>
      </c>
      <c r="T116" s="628">
        <f>(SUM(S116:S120))/$D$8</f>
        <v>18.429070480264407</v>
      </c>
      <c r="U116" s="302"/>
      <c r="V116" s="631"/>
      <c r="W116" s="633" t="str">
        <f>IF(C116="","",IF(S121&gt;=$D$8,"CUMPLE","NO CUMPLE"))</f>
        <v>CUMPLE</v>
      </c>
      <c r="Y116" s="635" t="str">
        <f>C116</f>
        <v>17. CUSTODIAR LIMITADA</v>
      </c>
      <c r="Z116" s="649"/>
      <c r="AB116" s="641"/>
    </row>
    <row r="117" spans="2:39" ht="73.5" customHeight="1" thickBot="1" x14ac:dyDescent="0.3">
      <c r="B117" s="418"/>
      <c r="C117" s="227"/>
      <c r="D117" s="381"/>
      <c r="E117" s="627"/>
      <c r="F117" s="17"/>
      <c r="G117" s="639"/>
      <c r="H117" s="384">
        <v>865</v>
      </c>
      <c r="I117" s="355">
        <v>2016</v>
      </c>
      <c r="J117" s="168">
        <v>42491</v>
      </c>
      <c r="K117" s="168">
        <v>42794</v>
      </c>
      <c r="L117" s="56" t="str">
        <f>IF(K117="","",IF(K117&lt;$L$12,"NO CUMPLE","CUMPLE"))</f>
        <v>CUMPLE</v>
      </c>
      <c r="M117" s="355" t="s">
        <v>276</v>
      </c>
      <c r="N117" s="356">
        <v>5207336479</v>
      </c>
      <c r="O117" s="78">
        <f>IF(K117="","",N117/(VLOOKUP(YEAR(K117),$AK$122:$AL$151,2,FALSE)))</f>
        <v>7058.7182876360448</v>
      </c>
      <c r="P117" s="301">
        <v>0.5</v>
      </c>
      <c r="Q117" s="58">
        <f>+IF(C116="","",P117*N117)</f>
        <v>2603668239.5</v>
      </c>
      <c r="R117" s="58"/>
      <c r="S117" s="75">
        <f t="shared" si="36"/>
        <v>3529.3591438180224</v>
      </c>
      <c r="T117" s="629"/>
      <c r="U117" s="382"/>
      <c r="V117" s="632"/>
      <c r="W117" s="634"/>
      <c r="Y117" s="636"/>
      <c r="Z117" s="650"/>
      <c r="AB117" s="653"/>
    </row>
    <row r="118" spans="2:39" ht="73.5" customHeight="1" thickBot="1" x14ac:dyDescent="0.3">
      <c r="B118" s="644"/>
      <c r="C118" s="658"/>
      <c r="D118" s="647"/>
      <c r="E118" s="627"/>
      <c r="F118" s="17"/>
      <c r="G118" s="639"/>
      <c r="H118" s="385">
        <v>300</v>
      </c>
      <c r="I118" s="304">
        <v>2018</v>
      </c>
      <c r="J118" s="60">
        <v>43293</v>
      </c>
      <c r="K118" s="60">
        <v>43596</v>
      </c>
      <c r="L118" s="60" t="str">
        <f>IF(K118="","",IF(K118&lt;$L$12,"NO CUMPLE","CUMPLE"))</f>
        <v>CUMPLE</v>
      </c>
      <c r="M118" s="306" t="s">
        <v>277</v>
      </c>
      <c r="N118" s="307">
        <v>13097988801</v>
      </c>
      <c r="O118" s="78">
        <f>IF(K118="","",N118/(VLOOKUP(YEAR(K118),$AK$122:$AL$154,2,FALSE)))</f>
        <v>15816.611200604746</v>
      </c>
      <c r="P118" s="308">
        <v>0.3</v>
      </c>
      <c r="Q118" s="30">
        <f>+IF(C116="","",P118*N118)</f>
        <v>3929396640.2999997</v>
      </c>
      <c r="R118" s="30">
        <f>C118</f>
        <v>0</v>
      </c>
      <c r="S118" s="76">
        <f t="shared" si="36"/>
        <v>4744.9833601814234</v>
      </c>
      <c r="T118" s="629"/>
      <c r="U118" s="309"/>
      <c r="V118" s="632"/>
      <c r="W118" s="634"/>
      <c r="Y118" s="636"/>
      <c r="Z118" s="650"/>
      <c r="AB118" s="653"/>
    </row>
    <row r="119" spans="2:39" ht="73.5" customHeight="1" thickBot="1" x14ac:dyDescent="0.3">
      <c r="B119" s="645"/>
      <c r="C119" s="659"/>
      <c r="D119" s="647"/>
      <c r="E119" s="627"/>
      <c r="F119" s="17"/>
      <c r="G119" s="639"/>
      <c r="H119" s="303"/>
      <c r="I119" s="304"/>
      <c r="J119" s="60"/>
      <c r="K119" s="60"/>
      <c r="L119" s="60" t="str">
        <f>IF(K119="","",IF(K119&lt;$L$12,"NO CUMPLE","CUMPLE"))</f>
        <v/>
      </c>
      <c r="M119" s="306"/>
      <c r="N119" s="307"/>
      <c r="O119" s="78" t="str">
        <f>IF(K119="","",N119/(VLOOKUP(YEAR(K119),$AK$122:$AL$151,2,FALSE)))</f>
        <v/>
      </c>
      <c r="P119" s="308"/>
      <c r="Q119" s="30">
        <f>+IF(C116="","",P119*N119)</f>
        <v>0</v>
      </c>
      <c r="R119" s="30"/>
      <c r="S119" s="76" t="str">
        <f t="shared" si="36"/>
        <v/>
      </c>
      <c r="T119" s="629"/>
      <c r="U119" s="309"/>
      <c r="V119" s="632"/>
      <c r="W119" s="634"/>
      <c r="Y119" s="636"/>
      <c r="Z119" s="650"/>
      <c r="AB119" s="653"/>
    </row>
    <row r="120" spans="2:39" ht="73.5" customHeight="1" thickBot="1" x14ac:dyDescent="0.3">
      <c r="B120" s="645"/>
      <c r="C120" s="659"/>
      <c r="D120" s="647"/>
      <c r="E120" s="627"/>
      <c r="F120" s="17"/>
      <c r="G120" s="640"/>
      <c r="H120" s="303"/>
      <c r="I120" s="304"/>
      <c r="J120" s="60"/>
      <c r="K120" s="60"/>
      <c r="L120" s="60" t="str">
        <f t="shared" ref="L120" si="37">IF(K120="","",IF(K120&lt;$L$12,"NO CUMPLE","CUMPLE"))</f>
        <v/>
      </c>
      <c r="M120" s="304"/>
      <c r="N120" s="307"/>
      <c r="O120" s="78" t="str">
        <f>IF(K120="","",N120/(VLOOKUP(YEAR(K120),$AK$122:$AL$151,2,FALSE)))</f>
        <v/>
      </c>
      <c r="P120" s="308"/>
      <c r="Q120" s="30">
        <f>+IF(C116="","",P120*N120)</f>
        <v>0</v>
      </c>
      <c r="R120" s="30">
        <f>C118</f>
        <v>0</v>
      </c>
      <c r="S120" s="76" t="str">
        <f t="shared" si="36"/>
        <v/>
      </c>
      <c r="T120" s="629"/>
      <c r="U120" s="309"/>
      <c r="V120" s="632"/>
      <c r="W120" s="634"/>
      <c r="Y120" s="636"/>
      <c r="Z120" s="650"/>
      <c r="AB120" s="654"/>
    </row>
    <row r="121" spans="2:39" ht="73.5" customHeight="1" thickBot="1" x14ac:dyDescent="0.3">
      <c r="B121" s="3"/>
      <c r="C121" s="28"/>
      <c r="D121" s="66">
        <v>1</v>
      </c>
      <c r="E121" s="233"/>
      <c r="F121" s="239"/>
      <c r="G121" s="417"/>
      <c r="H121" s="417"/>
      <c r="I121" s="315"/>
      <c r="J121" s="316"/>
      <c r="K121" s="316"/>
      <c r="L121" s="316"/>
      <c r="M121" s="417"/>
      <c r="N121" s="317"/>
      <c r="O121" s="318"/>
      <c r="P121" s="319"/>
      <c r="Q121" s="318"/>
      <c r="R121" s="318"/>
      <c r="S121" s="320">
        <f>SUM(S116:S120)</f>
        <v>13363.997341516035</v>
      </c>
      <c r="T121" s="321"/>
      <c r="U121" s="322"/>
      <c r="V121" s="315"/>
      <c r="W121" s="323"/>
    </row>
    <row r="122" spans="2:39" ht="73.5" customHeight="1" thickBot="1" x14ac:dyDescent="0.3">
      <c r="J122" s="333"/>
      <c r="AK122" s="305" t="s">
        <v>3</v>
      </c>
      <c r="AL122" s="305" t="s">
        <v>17</v>
      </c>
      <c r="AM122" s="359"/>
    </row>
    <row r="123" spans="2:39" ht="73.5" customHeight="1" thickBot="1" x14ac:dyDescent="0.3">
      <c r="B123" s="52">
        <v>18</v>
      </c>
      <c r="C123" s="431" t="str">
        <f>+'CONSOLIDADO HABILITANTES'!C26</f>
        <v>18. UNIÓN TEMPORAL CP ALIANZA</v>
      </c>
      <c r="D123" s="53"/>
      <c r="E123" s="626"/>
      <c r="F123" s="54"/>
      <c r="G123" s="641" t="str">
        <f>+IF(C123="","",IF(C124="",C123,C124))</f>
        <v>EMPRESA DE SEGURIDAD Y VIGILANCIA PRIVADA PUMA LTDA</v>
      </c>
      <c r="H123" s="383">
        <v>285</v>
      </c>
      <c r="I123" s="298">
        <v>2017</v>
      </c>
      <c r="J123" s="56">
        <v>42787</v>
      </c>
      <c r="K123" s="56">
        <v>43095</v>
      </c>
      <c r="L123" s="56" t="str">
        <f>IF(K123="","",IF(K123&lt;$L$12,"NO CUMPLE","CUMPLE"))</f>
        <v>CUMPLE</v>
      </c>
      <c r="M123" s="299" t="s">
        <v>284</v>
      </c>
      <c r="N123" s="300">
        <v>3650526493</v>
      </c>
      <c r="O123" s="78">
        <f>IF(K123="","",N123/(VLOOKUP(YEAR(K123),$AK$122:$AL$151,2,FALSE)))</f>
        <v>4948.4104243226056</v>
      </c>
      <c r="P123" s="301">
        <v>0.4</v>
      </c>
      <c r="Q123" s="58">
        <f>+IF(C123="","",P123*N123)</f>
        <v>1460210597.2</v>
      </c>
      <c r="R123" s="58"/>
      <c r="S123" s="75">
        <f t="shared" ref="S123:S126" si="38">+IF(N123="","",P123*O123)</f>
        <v>1979.3641697290423</v>
      </c>
      <c r="T123" s="628">
        <f>(SUM(S123:S126))/$D$8</f>
        <v>13.719220371451884</v>
      </c>
      <c r="U123" s="302"/>
      <c r="V123" s="631"/>
      <c r="W123" s="633" t="str">
        <f>IF(C123="","",IF(S127&gt;=$D$8,"CUMPLE","NO CUMPLE"))</f>
        <v>CUMPLE</v>
      </c>
      <c r="Y123" s="635" t="str">
        <f>C123</f>
        <v>18. UNIÓN TEMPORAL CP ALIANZA</v>
      </c>
      <c r="Z123" s="649"/>
      <c r="AB123" s="641"/>
      <c r="AK123" s="305">
        <v>1985</v>
      </c>
      <c r="AL123" s="360">
        <v>13558</v>
      </c>
      <c r="AM123" s="359"/>
    </row>
    <row r="124" spans="2:39" ht="73.5" customHeight="1" thickBot="1" x14ac:dyDescent="0.3">
      <c r="B124" s="644"/>
      <c r="C124" s="392" t="s">
        <v>281</v>
      </c>
      <c r="D124" s="476">
        <v>0.6</v>
      </c>
      <c r="E124" s="627"/>
      <c r="F124" s="17"/>
      <c r="G124" s="653"/>
      <c r="H124" s="385"/>
      <c r="I124" s="304"/>
      <c r="J124" s="60"/>
      <c r="K124" s="60"/>
      <c r="L124" s="60" t="str">
        <f>IF(K124="","",IF(K124&lt;$L$12,"NO CUMPLE","CUMPLE"))</f>
        <v/>
      </c>
      <c r="M124" s="306"/>
      <c r="N124" s="307"/>
      <c r="O124" s="78" t="str">
        <f>IF(K124="","",N124/(VLOOKUP(YEAR(K124),$AK$122:$AL$151,2,FALSE)))</f>
        <v/>
      </c>
      <c r="P124" s="308"/>
      <c r="Q124" s="30">
        <f>+IF(C123="","",P124*N124)</f>
        <v>0</v>
      </c>
      <c r="R124" s="30" t="str">
        <f>C124</f>
        <v>EMPRESA DE SEGURIDAD Y VIGILANCIA PRIVADA PUMA LTDA</v>
      </c>
      <c r="S124" s="76" t="str">
        <f t="shared" si="38"/>
        <v/>
      </c>
      <c r="T124" s="629"/>
      <c r="U124" s="309"/>
      <c r="V124" s="632"/>
      <c r="W124" s="634"/>
      <c r="Y124" s="636"/>
      <c r="Z124" s="650"/>
      <c r="AB124" s="653"/>
      <c r="AK124" s="305">
        <v>1986</v>
      </c>
      <c r="AL124" s="360">
        <v>16811</v>
      </c>
      <c r="AM124" s="359"/>
    </row>
    <row r="125" spans="2:39" ht="73.5" customHeight="1" thickBot="1" x14ac:dyDescent="0.3">
      <c r="B125" s="645"/>
      <c r="C125" s="393" t="s">
        <v>282</v>
      </c>
      <c r="D125" s="476">
        <v>0.4</v>
      </c>
      <c r="E125" s="627"/>
      <c r="F125" s="17"/>
      <c r="G125" s="641" t="str">
        <f>+IF(C123="","",IF(C125="",C123,C125))</f>
        <v>VIGILANCIA Y SEGURIDAD ELECTRONICA CAXAR LTDA</v>
      </c>
      <c r="H125" s="303"/>
      <c r="I125" s="304">
        <v>2017</v>
      </c>
      <c r="J125" s="60">
        <v>42887</v>
      </c>
      <c r="K125" s="60">
        <v>43452</v>
      </c>
      <c r="L125" s="60" t="str">
        <f t="shared" ref="L125:L126" si="39">IF(K125="","",IF(K125&lt;$L$12,"NO CUMPLE","CUMPLE"))</f>
        <v>CUMPLE</v>
      </c>
      <c r="M125" s="304" t="s">
        <v>283</v>
      </c>
      <c r="N125" s="307">
        <v>1647095456</v>
      </c>
      <c r="O125" s="78">
        <f>IF(K125="","",N125/(VLOOKUP(YEAR(K125),$AK$122:$AL$151,2,FALSE)))</f>
        <v>2108.3037727106325</v>
      </c>
      <c r="P125" s="308">
        <v>1</v>
      </c>
      <c r="Q125" s="30">
        <f>+IF(C123="","",P125*N125)</f>
        <v>1647095456</v>
      </c>
      <c r="R125" s="30" t="str">
        <f>C124</f>
        <v>EMPRESA DE SEGURIDAD Y VIGILANCIA PRIVADA PUMA LTDA</v>
      </c>
      <c r="S125" s="76">
        <f t="shared" si="38"/>
        <v>2108.3037727106325</v>
      </c>
      <c r="T125" s="629"/>
      <c r="U125" s="309"/>
      <c r="V125" s="632"/>
      <c r="W125" s="634"/>
      <c r="Y125" s="636"/>
      <c r="Z125" s="650"/>
      <c r="AB125" s="653"/>
      <c r="AK125" s="305">
        <v>1987</v>
      </c>
      <c r="AL125" s="360">
        <v>20510</v>
      </c>
      <c r="AM125" s="359"/>
    </row>
    <row r="126" spans="2:39" ht="73.5" customHeight="1" thickBot="1" x14ac:dyDescent="0.3">
      <c r="B126" s="645"/>
      <c r="C126" s="393"/>
      <c r="D126" s="476"/>
      <c r="E126" s="627"/>
      <c r="F126" s="17"/>
      <c r="G126" s="653"/>
      <c r="H126" s="335"/>
      <c r="I126" s="336">
        <v>2012</v>
      </c>
      <c r="J126" s="337">
        <v>40909</v>
      </c>
      <c r="K126" s="337">
        <v>42735</v>
      </c>
      <c r="L126" s="60" t="str">
        <f t="shared" si="39"/>
        <v>CUMPLE</v>
      </c>
      <c r="M126" s="336" t="s">
        <v>326</v>
      </c>
      <c r="N126" s="338">
        <v>4040855421</v>
      </c>
      <c r="O126" s="78">
        <f>IF(K126="","",N126/(VLOOKUP(YEAR(K126),$AK$122:$AL$151,2,FALSE)))</f>
        <v>5860.9414987200034</v>
      </c>
      <c r="P126" s="339">
        <v>1</v>
      </c>
      <c r="Q126" s="30">
        <f>+IF(C123="","",P126*N126)</f>
        <v>4040855421</v>
      </c>
      <c r="R126" s="340"/>
      <c r="S126" s="76">
        <f t="shared" si="38"/>
        <v>5860.9414987200034</v>
      </c>
      <c r="T126" s="629"/>
      <c r="U126" s="341"/>
      <c r="V126" s="632"/>
      <c r="W126" s="634"/>
      <c r="Y126" s="636"/>
      <c r="Z126" s="650"/>
      <c r="AB126" s="654"/>
      <c r="AK126" s="305">
        <v>1988</v>
      </c>
      <c r="AL126" s="360">
        <v>25637</v>
      </c>
      <c r="AM126" s="359"/>
    </row>
    <row r="127" spans="2:39" ht="73.5" customHeight="1" thickBot="1" x14ac:dyDescent="0.3">
      <c r="B127" s="3"/>
      <c r="C127" s="28"/>
      <c r="D127" s="66" t="str">
        <f>IF(SUM(D124:D126)=100%,"100%",IF(SUM(D124:D126)=0,"","NO CUMPLE"))</f>
        <v>100%</v>
      </c>
      <c r="E127" s="233"/>
      <c r="F127" s="239"/>
      <c r="G127" s="417"/>
      <c r="H127" s="417"/>
      <c r="I127" s="315"/>
      <c r="J127" s="316"/>
      <c r="K127" s="316"/>
      <c r="L127" s="316"/>
      <c r="M127" s="417"/>
      <c r="N127" s="317"/>
      <c r="O127" s="318"/>
      <c r="P127" s="319"/>
      <c r="Q127" s="318"/>
      <c r="R127" s="318"/>
      <c r="S127" s="320">
        <f>SUM(S123:S126)</f>
        <v>9948.6094411596787</v>
      </c>
      <c r="T127" s="321"/>
      <c r="U127" s="322"/>
      <c r="V127" s="315"/>
      <c r="W127" s="323"/>
      <c r="AK127" s="305">
        <v>1991</v>
      </c>
      <c r="AL127" s="360">
        <v>51716</v>
      </c>
      <c r="AM127" s="359"/>
    </row>
    <row r="128" spans="2:39" ht="73.5" customHeight="1" thickBot="1" x14ac:dyDescent="0.3">
      <c r="J128" s="333"/>
      <c r="AK128" s="305">
        <v>1992</v>
      </c>
      <c r="AL128" s="360">
        <v>65190</v>
      </c>
      <c r="AM128" s="359"/>
    </row>
    <row r="129" spans="2:39" ht="73.5" customHeight="1" thickBot="1" x14ac:dyDescent="0.3">
      <c r="B129" s="52">
        <v>19</v>
      </c>
      <c r="C129" s="431" t="str">
        <f>+'CONSOLIDADO HABILITANTES'!C27</f>
        <v>19. SEGURIDAD PENTA LTDA</v>
      </c>
      <c r="D129" s="342"/>
      <c r="E129" s="204"/>
      <c r="F129" s="17"/>
      <c r="G129" s="674" t="str">
        <f>+IF(C129="","",IF(C130="",C129,C130))</f>
        <v>19. SEGURIDAD PENTA LTDA</v>
      </c>
      <c r="H129" s="297">
        <v>1010</v>
      </c>
      <c r="I129" s="298">
        <v>2014</v>
      </c>
      <c r="J129" s="56">
        <v>42003</v>
      </c>
      <c r="K129" s="56">
        <v>42947</v>
      </c>
      <c r="L129" s="60" t="str">
        <f t="shared" ref="L129:L132" si="40">IF(K129="","",IF(K129&lt;$L$12,"NO CUMPLE","CUMPLE"))</f>
        <v>CUMPLE</v>
      </c>
      <c r="M129" s="299" t="s">
        <v>250</v>
      </c>
      <c r="N129" s="300">
        <v>61173131422</v>
      </c>
      <c r="O129" s="78">
        <f>IF(K129="","",N129/(VLOOKUP(YEAR(K129),$AK$122:$AL$151,2,FALSE)))</f>
        <v>82922.2200681291</v>
      </c>
      <c r="P129" s="301">
        <v>0.15</v>
      </c>
      <c r="Q129" s="58">
        <f>+IF(C129="","",P129*N129)</f>
        <v>9175969713.2999992</v>
      </c>
      <c r="R129" s="58"/>
      <c r="S129" s="78">
        <f t="shared" ref="S129:S132" si="41">+IF(N129="","",P129*O129)</f>
        <v>12438.333010219365</v>
      </c>
      <c r="T129" s="628">
        <f>(SUM(S129:S132))/$D$8</f>
        <v>31.758521211352985</v>
      </c>
      <c r="U129" s="302"/>
      <c r="V129" s="631"/>
      <c r="W129" s="633" t="str">
        <f>IF(C129="","",IF(S133&gt;=$D$8,"CUMPLE","NO CUMPLE"))</f>
        <v>CUMPLE</v>
      </c>
      <c r="Y129" s="635" t="str">
        <f>C129</f>
        <v>19. SEGURIDAD PENTA LTDA</v>
      </c>
      <c r="Z129" s="649"/>
      <c r="AB129" s="655"/>
      <c r="AK129" s="305">
        <v>1994</v>
      </c>
      <c r="AL129" s="360">
        <v>98700</v>
      </c>
      <c r="AM129" s="359"/>
    </row>
    <row r="130" spans="2:39" ht="73.5" customHeight="1" thickBot="1" x14ac:dyDescent="0.3">
      <c r="B130" s="644"/>
      <c r="C130" s="658"/>
      <c r="D130" s="647"/>
      <c r="E130" s="416"/>
      <c r="F130" s="17"/>
      <c r="G130" s="675"/>
      <c r="H130" s="303"/>
      <c r="I130" s="304">
        <v>2016</v>
      </c>
      <c r="J130" s="60">
        <v>42675</v>
      </c>
      <c r="K130" s="60">
        <v>43434</v>
      </c>
      <c r="L130" s="60" t="str">
        <f t="shared" si="40"/>
        <v>CUMPLE</v>
      </c>
      <c r="M130" s="299" t="s">
        <v>287</v>
      </c>
      <c r="N130" s="307">
        <v>5549768094</v>
      </c>
      <c r="O130" s="78">
        <f>IF(K130="","",N130/(VLOOKUP(YEAR(K130),$AK$122:$AL$151,2,FALSE)))</f>
        <v>7103.7759029852468</v>
      </c>
      <c r="P130" s="308">
        <v>1</v>
      </c>
      <c r="Q130" s="30">
        <f>+IF(C129="","",P130*N130)</f>
        <v>5549768094</v>
      </c>
      <c r="R130" s="30">
        <f>C130</f>
        <v>0</v>
      </c>
      <c r="S130" s="79">
        <f t="shared" si="41"/>
        <v>7103.7759029852468</v>
      </c>
      <c r="T130" s="629"/>
      <c r="U130" s="309"/>
      <c r="V130" s="632"/>
      <c r="W130" s="634"/>
      <c r="Y130" s="636"/>
      <c r="Z130" s="650"/>
      <c r="AB130" s="656"/>
      <c r="AK130" s="305">
        <v>1995</v>
      </c>
      <c r="AL130" s="360">
        <v>118934</v>
      </c>
      <c r="AM130" s="359"/>
    </row>
    <row r="131" spans="2:39" ht="73.5" customHeight="1" thickBot="1" x14ac:dyDescent="0.3">
      <c r="B131" s="645"/>
      <c r="C131" s="659"/>
      <c r="D131" s="647"/>
      <c r="E131" s="416"/>
      <c r="F131" s="17"/>
      <c r="G131" s="675"/>
      <c r="H131" s="303"/>
      <c r="I131" s="304">
        <v>2016</v>
      </c>
      <c r="J131" s="60">
        <v>42705</v>
      </c>
      <c r="K131" s="60">
        <v>43434</v>
      </c>
      <c r="L131" s="60" t="str">
        <f t="shared" si="40"/>
        <v>CUMPLE</v>
      </c>
      <c r="M131" s="304" t="s">
        <v>287</v>
      </c>
      <c r="N131" s="307">
        <v>2724857329</v>
      </c>
      <c r="O131" s="78">
        <f>IF(K131="","",N131/(VLOOKUP(YEAR(K131),$AK$122:$AL$151,2,FALSE)))</f>
        <v>3487.8530967357106</v>
      </c>
      <c r="P131" s="308">
        <v>1</v>
      </c>
      <c r="Q131" s="30">
        <f>+IF(C129="","",P131*N131)</f>
        <v>2724857329</v>
      </c>
      <c r="R131" s="30">
        <f>C130</f>
        <v>0</v>
      </c>
      <c r="S131" s="76">
        <f t="shared" si="41"/>
        <v>3487.8530967357106</v>
      </c>
      <c r="T131" s="629"/>
      <c r="U131" s="309"/>
      <c r="V131" s="632"/>
      <c r="W131" s="634"/>
      <c r="Y131" s="636"/>
      <c r="Z131" s="650"/>
      <c r="AB131" s="656"/>
      <c r="AK131" s="305">
        <v>1996</v>
      </c>
      <c r="AL131" s="360">
        <v>142125</v>
      </c>
      <c r="AM131" s="359"/>
    </row>
    <row r="132" spans="2:39" ht="73.5" customHeight="1" thickBot="1" x14ac:dyDescent="0.3">
      <c r="B132" s="661"/>
      <c r="C132" s="662"/>
      <c r="D132" s="663"/>
      <c r="E132" s="343"/>
      <c r="F132" s="17"/>
      <c r="G132" s="676"/>
      <c r="H132" s="394"/>
      <c r="I132" s="344"/>
      <c r="J132" s="173"/>
      <c r="K132" s="173"/>
      <c r="L132" s="60" t="str">
        <f t="shared" si="40"/>
        <v/>
      </c>
      <c r="M132" s="344"/>
      <c r="N132" s="345"/>
      <c r="O132" s="78" t="str">
        <f>IF(K132="","",N132/(VLOOKUP(YEAR(K132),$AK$122:$AL$151,2,FALSE)))</f>
        <v/>
      </c>
      <c r="P132" s="346"/>
      <c r="Q132" s="347">
        <f>+IF(C129="","",P132*N132)</f>
        <v>0</v>
      </c>
      <c r="R132" s="347">
        <f>C130</f>
        <v>0</v>
      </c>
      <c r="S132" s="196" t="str">
        <f t="shared" si="41"/>
        <v/>
      </c>
      <c r="T132" s="677"/>
      <c r="U132" s="348"/>
      <c r="V132" s="678"/>
      <c r="W132" s="679"/>
      <c r="Y132" s="636"/>
      <c r="Z132" s="650"/>
      <c r="AB132" s="657"/>
      <c r="AK132" s="305">
        <v>1997</v>
      </c>
      <c r="AL132" s="360">
        <v>172005</v>
      </c>
      <c r="AM132" s="359"/>
    </row>
    <row r="133" spans="2:39" ht="73.5" customHeight="1" thickBot="1" x14ac:dyDescent="0.3">
      <c r="B133" s="3"/>
      <c r="C133" s="5"/>
      <c r="D133" s="197" t="str">
        <f>IF(SUM(D130:D132)=100%,"100%",IF(SUM(D130:D132)=0,"","NO CUMPLE"))</f>
        <v/>
      </c>
      <c r="E133" s="239"/>
      <c r="F133" s="239"/>
      <c r="G133" s="417"/>
      <c r="H133" s="417"/>
      <c r="I133" s="315"/>
      <c r="J133" s="316"/>
      <c r="K133" s="316"/>
      <c r="L133" s="316"/>
      <c r="M133" s="417"/>
      <c r="N133" s="317"/>
      <c r="O133" s="318"/>
      <c r="P133" s="319"/>
      <c r="Q133" s="318"/>
      <c r="R133" s="318"/>
      <c r="S133" s="320">
        <f>SUM(S129:S132)</f>
        <v>23029.962009940322</v>
      </c>
      <c r="T133" s="321"/>
      <c r="U133" s="322"/>
      <c r="V133" s="315"/>
      <c r="W133" s="323"/>
      <c r="AK133" s="305">
        <v>1998</v>
      </c>
      <c r="AL133" s="360">
        <v>203826</v>
      </c>
      <c r="AM133" s="359"/>
    </row>
    <row r="134" spans="2:39" ht="73.5" customHeight="1" thickBot="1" x14ac:dyDescent="0.3">
      <c r="J134" s="333"/>
      <c r="AK134" s="305">
        <v>1999</v>
      </c>
      <c r="AL134" s="360">
        <v>236460</v>
      </c>
      <c r="AM134" s="359"/>
    </row>
    <row r="135" spans="2:39" ht="73.5" customHeight="1" thickBot="1" x14ac:dyDescent="0.3">
      <c r="B135" s="52">
        <v>20</v>
      </c>
      <c r="C135" s="431" t="str">
        <f>+'CONSOLIDADO HABILITANTES'!C28</f>
        <v>20. UNIÓN TEMPORAL ENGATIVA SAGAL 2020</v>
      </c>
      <c r="D135" s="53"/>
      <c r="E135" s="626"/>
      <c r="F135" s="54"/>
      <c r="G135" s="641" t="str">
        <f>+IF(C135="","",IF(C136="",C135,C136))</f>
        <v>MAGAL VIGILANCIA Y SEGURIDAD PRIVADA LTDA</v>
      </c>
      <c r="H135" s="297">
        <v>23</v>
      </c>
      <c r="I135" s="298">
        <v>2013</v>
      </c>
      <c r="J135" s="56">
        <v>41275</v>
      </c>
      <c r="K135" s="56">
        <v>43100</v>
      </c>
      <c r="L135" s="56" t="str">
        <f>IF(K135="","",IF(K135&lt;$L$12,"NO CUMPLE","CUMPLE"))</f>
        <v>CUMPLE</v>
      </c>
      <c r="M135" s="298" t="s">
        <v>292</v>
      </c>
      <c r="N135" s="300">
        <v>6606741440</v>
      </c>
      <c r="O135" s="78">
        <f>IF(K135="","",N135/(VLOOKUP(YEAR(K135),$AK$122:$AL$151,2,FALSE)))</f>
        <v>8955.6583893281568</v>
      </c>
      <c r="P135" s="301">
        <v>1</v>
      </c>
      <c r="Q135" s="58">
        <f>+IF(C135="","",P135*N135)</f>
        <v>6606741440</v>
      </c>
      <c r="R135" s="58"/>
      <c r="S135" s="75">
        <f t="shared" ref="S135:S138" si="42">+IF(N135="","",P135*O135)</f>
        <v>8955.6583893281568</v>
      </c>
      <c r="T135" s="628">
        <f>(SUM(S135:S138))/$D$8</f>
        <v>19.766537985768391</v>
      </c>
      <c r="U135" s="302"/>
      <c r="V135" s="631"/>
      <c r="W135" s="633" t="str">
        <f>IF(C135="","",IF(S139&gt;=$D$8,"CUMPLE","NO CUMPLE"))</f>
        <v>CUMPLE</v>
      </c>
      <c r="Y135" s="635" t="str">
        <f>C135</f>
        <v>20. UNIÓN TEMPORAL ENGATIVA SAGAL 2020</v>
      </c>
      <c r="Z135" s="649"/>
      <c r="AB135" s="641"/>
      <c r="AK135" s="305">
        <v>2001</v>
      </c>
      <c r="AL135" s="360">
        <v>286000</v>
      </c>
      <c r="AM135" s="359"/>
    </row>
    <row r="136" spans="2:39" ht="73.5" customHeight="1" thickBot="1" x14ac:dyDescent="0.3">
      <c r="B136" s="644"/>
      <c r="C136" s="392" t="s">
        <v>290</v>
      </c>
      <c r="D136" s="451">
        <v>0.5</v>
      </c>
      <c r="E136" s="627"/>
      <c r="F136" s="17"/>
      <c r="G136" s="654"/>
      <c r="H136" s="303"/>
      <c r="I136" s="304"/>
      <c r="J136" s="60"/>
      <c r="K136" s="60"/>
      <c r="L136" s="60" t="str">
        <f>IF(K136="","",IF(K136&lt;$L$12,"NO CUMPLE","CUMPLE"))</f>
        <v/>
      </c>
      <c r="M136" s="306"/>
      <c r="N136" s="307"/>
      <c r="O136" s="78" t="str">
        <f>IF(K136="","",N136/(VLOOKUP(YEAR(K136),$AK$122:$AL$151,2,FALSE)))</f>
        <v/>
      </c>
      <c r="P136" s="308"/>
      <c r="Q136" s="30">
        <f>+IF(C135="","",P136*N136)</f>
        <v>0</v>
      </c>
      <c r="R136" s="30" t="str">
        <f>C136</f>
        <v>MAGAL VIGILANCIA Y SEGURIDAD PRIVADA LTDA</v>
      </c>
      <c r="S136" s="76" t="str">
        <f t="shared" si="42"/>
        <v/>
      </c>
      <c r="T136" s="629"/>
      <c r="U136" s="309"/>
      <c r="V136" s="632"/>
      <c r="W136" s="634"/>
      <c r="Y136" s="636"/>
      <c r="Z136" s="650"/>
      <c r="AB136" s="653"/>
      <c r="AK136" s="305">
        <v>2002</v>
      </c>
      <c r="AL136" s="360">
        <v>309000</v>
      </c>
      <c r="AM136" s="359"/>
    </row>
    <row r="137" spans="2:39" ht="73.5" customHeight="1" thickBot="1" x14ac:dyDescent="0.3">
      <c r="B137" s="645"/>
      <c r="C137" s="393" t="s">
        <v>291</v>
      </c>
      <c r="D137" s="451">
        <v>0.5</v>
      </c>
      <c r="E137" s="627"/>
      <c r="F137" s="17"/>
      <c r="G137" s="675" t="str">
        <f>+IF(C135="","",IF(C137="",C135,C137))</f>
        <v>SEGURIDAD SAN
CARLOS LTDA</v>
      </c>
      <c r="H137" s="303">
        <v>1812</v>
      </c>
      <c r="I137" s="304">
        <v>2017</v>
      </c>
      <c r="J137" s="60">
        <v>42842</v>
      </c>
      <c r="K137" s="60">
        <v>43117</v>
      </c>
      <c r="L137" s="60" t="str">
        <f t="shared" ref="L137:L138" si="43">IF(K137="","",IF(K137&lt;$L$12,"NO CUMPLE","CUMPLE"))</f>
        <v>CUMPLE</v>
      </c>
      <c r="M137" s="304" t="s">
        <v>293</v>
      </c>
      <c r="N137" s="307">
        <v>17610042924</v>
      </c>
      <c r="O137" s="78">
        <f>IF(K137="","",N137/(VLOOKUP(YEAR(K137),$AK$122:$AL$151,2,FALSE)))</f>
        <v>22541.085763438219</v>
      </c>
      <c r="P137" s="308">
        <v>0.2</v>
      </c>
      <c r="Q137" s="30">
        <f>+IF(C135="","",P137*N137)</f>
        <v>3522008584.8000002</v>
      </c>
      <c r="R137" s="30" t="str">
        <f>C136</f>
        <v>MAGAL VIGILANCIA Y SEGURIDAD PRIVADA LTDA</v>
      </c>
      <c r="S137" s="76">
        <f t="shared" si="42"/>
        <v>4508.2171526876436</v>
      </c>
      <c r="T137" s="629"/>
      <c r="U137" s="309"/>
      <c r="V137" s="632"/>
      <c r="W137" s="634"/>
      <c r="Y137" s="636"/>
      <c r="Z137" s="650"/>
      <c r="AB137" s="653"/>
      <c r="AK137" s="305">
        <v>2003</v>
      </c>
      <c r="AL137" s="360">
        <v>332000</v>
      </c>
      <c r="AM137" s="359"/>
    </row>
    <row r="138" spans="2:39" ht="73.5" customHeight="1" thickBot="1" x14ac:dyDescent="0.3">
      <c r="B138" s="646"/>
      <c r="C138" s="395"/>
      <c r="D138" s="452"/>
      <c r="E138" s="627"/>
      <c r="F138" s="17"/>
      <c r="G138" s="676"/>
      <c r="H138" s="350" t="s">
        <v>294</v>
      </c>
      <c r="I138" s="310">
        <v>2019</v>
      </c>
      <c r="J138" s="64">
        <v>43531</v>
      </c>
      <c r="K138" s="64">
        <v>43830</v>
      </c>
      <c r="L138" s="64" t="str">
        <f t="shared" si="43"/>
        <v>CUMPLE</v>
      </c>
      <c r="M138" s="310" t="s">
        <v>295</v>
      </c>
      <c r="N138" s="311">
        <v>720459054</v>
      </c>
      <c r="O138" s="78">
        <f>IF(K138="","",N138/(VLOOKUP(YEAR(K138),$AK$122:$AL$154,2,FALSE)))</f>
        <v>869.99774669249234</v>
      </c>
      <c r="P138" s="312">
        <v>1</v>
      </c>
      <c r="Q138" s="31">
        <f>+IF(C135="","",P138*N138)</f>
        <v>720459054</v>
      </c>
      <c r="R138" s="31" t="str">
        <f>C136</f>
        <v>MAGAL VIGILANCIA Y SEGURIDAD PRIVADA LTDA</v>
      </c>
      <c r="S138" s="77">
        <f t="shared" si="42"/>
        <v>869.99774669249234</v>
      </c>
      <c r="T138" s="630"/>
      <c r="U138" s="313"/>
      <c r="V138" s="632"/>
      <c r="W138" s="634"/>
      <c r="Y138" s="637"/>
      <c r="Z138" s="650"/>
      <c r="AB138" s="654"/>
      <c r="AK138" s="305">
        <v>2004</v>
      </c>
      <c r="AL138" s="360">
        <v>358000</v>
      </c>
      <c r="AM138" s="359"/>
    </row>
    <row r="139" spans="2:39" ht="73.5" customHeight="1" thickBot="1" x14ac:dyDescent="0.3">
      <c r="B139" s="3"/>
      <c r="C139" s="28"/>
      <c r="D139" s="66" t="str">
        <f>IF(SUM(D135:D138)=100%,"100%",IF(SUM(D136:D138)=0,"","NO CUMPLE"))</f>
        <v>100%</v>
      </c>
      <c r="E139" s="233"/>
      <c r="F139" s="239"/>
      <c r="G139" s="417"/>
      <c r="H139" s="417"/>
      <c r="I139" s="315"/>
      <c r="J139" s="316"/>
      <c r="K139" s="316"/>
      <c r="L139" s="316"/>
      <c r="M139" s="417"/>
      <c r="N139" s="317"/>
      <c r="O139" s="318"/>
      <c r="P139" s="319"/>
      <c r="Q139" s="318"/>
      <c r="R139" s="318"/>
      <c r="S139" s="320">
        <f>SUM(S135:S138)</f>
        <v>14333.873288708293</v>
      </c>
      <c r="T139" s="321"/>
      <c r="U139" s="322"/>
      <c r="V139" s="315"/>
      <c r="W139" s="323"/>
      <c r="AK139" s="305">
        <v>2005</v>
      </c>
      <c r="AL139" s="360">
        <v>381500</v>
      </c>
      <c r="AM139" s="359"/>
    </row>
    <row r="140" spans="2:39" ht="73.5" customHeight="1" thickBot="1" x14ac:dyDescent="0.3">
      <c r="J140" s="333"/>
      <c r="AK140" s="305">
        <v>2006</v>
      </c>
      <c r="AL140" s="360">
        <v>408000</v>
      </c>
      <c r="AM140" s="359"/>
    </row>
    <row r="141" spans="2:39" ht="73.5" customHeight="1" thickBot="1" x14ac:dyDescent="0.3">
      <c r="B141" s="52">
        <v>21</v>
      </c>
      <c r="C141" s="431" t="str">
        <f>+'CONSOLIDADO HABILITANTES'!C29</f>
        <v>21. SEGURIDAD Y VIGILANCIA ÉXITO DE COLOMBIA</v>
      </c>
      <c r="D141" s="53"/>
      <c r="E141" s="626"/>
      <c r="F141" s="54"/>
      <c r="G141" s="638" t="str">
        <f>+IF(C141="","",IF(C142="",C141,C142))</f>
        <v>21. SEGURIDAD Y VIGILANCIA ÉXITO DE COLOMBIA</v>
      </c>
      <c r="H141" s="383" t="s">
        <v>299</v>
      </c>
      <c r="I141" s="298">
        <v>2017</v>
      </c>
      <c r="J141" s="56">
        <v>43009</v>
      </c>
      <c r="K141" s="56">
        <v>43738</v>
      </c>
      <c r="L141" s="56" t="str">
        <f>IF(K141="","",IF(K141&lt;$L$12,"NO CUMPLE","CUMPLE"))</f>
        <v>CUMPLE</v>
      </c>
      <c r="M141" s="298" t="s">
        <v>300</v>
      </c>
      <c r="N141" s="300">
        <v>1146604003</v>
      </c>
      <c r="O141" s="78">
        <f>IF(K141="","",N141/(VLOOKUP(YEAR(K141),$AK$122:$AL$154,2,FALSE)))</f>
        <v>1384.593466374276</v>
      </c>
      <c r="P141" s="301">
        <v>1</v>
      </c>
      <c r="Q141" s="58">
        <f>+IF(C141="","",P141*N141)</f>
        <v>1146604003</v>
      </c>
      <c r="R141" s="58"/>
      <c r="S141" s="75">
        <f t="shared" ref="S141:S144" si="44">+IF(N141="","",P141*O141)</f>
        <v>1384.593466374276</v>
      </c>
      <c r="T141" s="628">
        <f>(SUM(S141:S144))/$D$8</f>
        <v>5.7067985467172395</v>
      </c>
      <c r="U141" s="302"/>
      <c r="V141" s="631"/>
      <c r="W141" s="633" t="str">
        <f>IF(C141="","",IF(S145&gt;=$D$8,"CUMPLE","NO CUMPLE"))</f>
        <v>CUMPLE</v>
      </c>
      <c r="Y141" s="635" t="str">
        <f>C141</f>
        <v>21. SEGURIDAD Y VIGILANCIA ÉXITO DE COLOMBIA</v>
      </c>
      <c r="Z141" s="649"/>
      <c r="AB141" s="641"/>
      <c r="AK141" s="305">
        <v>2008</v>
      </c>
      <c r="AL141" s="360">
        <v>461500</v>
      </c>
      <c r="AM141" s="359"/>
    </row>
    <row r="142" spans="2:39" ht="73.5" customHeight="1" thickBot="1" x14ac:dyDescent="0.3">
      <c r="B142" s="644"/>
      <c r="C142" s="392"/>
      <c r="D142" s="647"/>
      <c r="E142" s="627"/>
      <c r="F142" s="17"/>
      <c r="G142" s="639"/>
      <c r="H142" s="385" t="s">
        <v>248</v>
      </c>
      <c r="I142" s="304">
        <v>2014</v>
      </c>
      <c r="J142" s="60">
        <v>41640</v>
      </c>
      <c r="K142" s="60">
        <v>43373</v>
      </c>
      <c r="L142" s="60" t="str">
        <f>IF(K142="","",IF(K142&lt;$L$12,"NO CUMPLE","CUMPLE"))</f>
        <v>CUMPLE</v>
      </c>
      <c r="M142" s="298" t="s">
        <v>301</v>
      </c>
      <c r="N142" s="307">
        <v>471456403</v>
      </c>
      <c r="O142" s="78">
        <f>IF(K142="","",N142/(VLOOKUP(YEAR(K142),$AK$122:$AL$151,2,FALSE)))</f>
        <v>603.4703753766438</v>
      </c>
      <c r="P142" s="308">
        <v>1</v>
      </c>
      <c r="Q142" s="30">
        <f>+IF(C141="","",P142*N142)</f>
        <v>471456403</v>
      </c>
      <c r="R142" s="30">
        <f>C142</f>
        <v>0</v>
      </c>
      <c r="S142" s="76">
        <f t="shared" si="44"/>
        <v>603.4703753766438</v>
      </c>
      <c r="T142" s="629"/>
      <c r="U142" s="309"/>
      <c r="V142" s="632"/>
      <c r="W142" s="634"/>
      <c r="Y142" s="636"/>
      <c r="Z142" s="650"/>
      <c r="AB142" s="653"/>
      <c r="AK142" s="305">
        <v>2009</v>
      </c>
      <c r="AL142" s="360">
        <v>496900</v>
      </c>
      <c r="AM142" s="359"/>
    </row>
    <row r="143" spans="2:39" ht="73.5" customHeight="1" thickBot="1" x14ac:dyDescent="0.3">
      <c r="B143" s="645"/>
      <c r="C143" s="393"/>
      <c r="D143" s="647"/>
      <c r="E143" s="627"/>
      <c r="F143" s="17"/>
      <c r="G143" s="639"/>
      <c r="H143" s="303"/>
      <c r="I143" s="304">
        <v>2014</v>
      </c>
      <c r="J143" s="60">
        <v>41828</v>
      </c>
      <c r="K143" s="60">
        <v>43288</v>
      </c>
      <c r="L143" s="60" t="str">
        <f t="shared" ref="L143:L144" si="45">IF(K143="","",IF(K143&lt;$L$12,"NO CUMPLE","CUMPLE"))</f>
        <v>CUMPLE</v>
      </c>
      <c r="M143" s="304" t="s">
        <v>302</v>
      </c>
      <c r="N143" s="307">
        <v>1679881005</v>
      </c>
      <c r="O143" s="78">
        <f>IF(K143="","",N143/(VLOOKUP(YEAR(K143),$AK$122:$AL$151,2,FALSE)))</f>
        <v>2150.2697051617811</v>
      </c>
      <c r="P143" s="308">
        <v>1</v>
      </c>
      <c r="Q143" s="30">
        <f>+IF(C141="","",P143*N143)</f>
        <v>1679881005</v>
      </c>
      <c r="R143" s="30">
        <f>C142</f>
        <v>0</v>
      </c>
      <c r="S143" s="76">
        <f t="shared" si="44"/>
        <v>2150.2697051617811</v>
      </c>
      <c r="T143" s="629"/>
      <c r="U143" s="309"/>
      <c r="V143" s="632"/>
      <c r="W143" s="634"/>
      <c r="Y143" s="636"/>
      <c r="Z143" s="650"/>
      <c r="AB143" s="653"/>
      <c r="AK143" s="305">
        <v>2010</v>
      </c>
      <c r="AL143" s="360">
        <v>515000</v>
      </c>
      <c r="AM143" s="359"/>
    </row>
    <row r="144" spans="2:39" ht="73.5" customHeight="1" thickBot="1" x14ac:dyDescent="0.3">
      <c r="B144" s="646"/>
      <c r="C144" s="395"/>
      <c r="D144" s="648"/>
      <c r="E144" s="627"/>
      <c r="F144" s="17"/>
      <c r="G144" s="640"/>
      <c r="H144" s="310"/>
      <c r="I144" s="310"/>
      <c r="J144" s="64"/>
      <c r="K144" s="64"/>
      <c r="L144" s="64" t="str">
        <f t="shared" si="45"/>
        <v/>
      </c>
      <c r="M144" s="310"/>
      <c r="N144" s="311"/>
      <c r="O144" s="78" t="str">
        <f>IF(K144="","",N144/(VLOOKUP(YEAR(K144),$AK$122:$AL$151,2,FALSE)))</f>
        <v/>
      </c>
      <c r="P144" s="312"/>
      <c r="Q144" s="31">
        <f>+IF(C141="","",P144*N144)</f>
        <v>0</v>
      </c>
      <c r="R144" s="31">
        <f>C142</f>
        <v>0</v>
      </c>
      <c r="S144" s="77" t="str">
        <f t="shared" si="44"/>
        <v/>
      </c>
      <c r="T144" s="630"/>
      <c r="U144" s="313"/>
      <c r="V144" s="632"/>
      <c r="W144" s="634"/>
      <c r="Y144" s="637"/>
      <c r="Z144" s="650"/>
      <c r="AB144" s="654"/>
      <c r="AK144" s="305">
        <v>2011</v>
      </c>
      <c r="AL144" s="360">
        <v>535600</v>
      </c>
      <c r="AM144" s="359"/>
    </row>
    <row r="145" spans="2:39" ht="73.5" customHeight="1" thickBot="1" x14ac:dyDescent="0.3">
      <c r="B145" s="3"/>
      <c r="C145" s="28"/>
      <c r="D145" s="66" t="str">
        <f>IF(SUM(D141:D144)=100%,"100%",IF(SUM(D142:D144)=0,"","NO CUMPLE"))</f>
        <v/>
      </c>
      <c r="E145" s="233"/>
      <c r="F145" s="239"/>
      <c r="G145" s="417"/>
      <c r="H145" s="417"/>
      <c r="I145" s="315"/>
      <c r="J145" s="316"/>
      <c r="K145" s="316"/>
      <c r="L145" s="316"/>
      <c r="M145" s="417"/>
      <c r="N145" s="317"/>
      <c r="O145" s="318"/>
      <c r="P145" s="319"/>
      <c r="Q145" s="318"/>
      <c r="R145" s="318"/>
      <c r="S145" s="320">
        <f>SUM(S141:S144)</f>
        <v>4138.3335469127014</v>
      </c>
      <c r="T145" s="321"/>
      <c r="U145" s="322"/>
      <c r="V145" s="315"/>
      <c r="W145" s="323"/>
      <c r="AK145" s="305">
        <v>2012</v>
      </c>
      <c r="AL145" s="360">
        <v>566700</v>
      </c>
      <c r="AM145" s="359"/>
    </row>
    <row r="146" spans="2:39" ht="73.5" customHeight="1" thickBot="1" x14ac:dyDescent="0.3">
      <c r="J146" s="333"/>
      <c r="AK146" s="305">
        <v>2013</v>
      </c>
      <c r="AL146" s="360">
        <v>589500</v>
      </c>
      <c r="AM146" s="359"/>
    </row>
    <row r="147" spans="2:39" ht="73.5" customHeight="1" thickBot="1" x14ac:dyDescent="0.3">
      <c r="B147" s="52">
        <v>22</v>
      </c>
      <c r="C147" s="431" t="str">
        <f>+'CONSOLIDADO HABILITANTES'!C30</f>
        <v>22. UNION TEMPORAL ZM 2021</v>
      </c>
      <c r="D147" s="53"/>
      <c r="E147" s="626"/>
      <c r="F147" s="54"/>
      <c r="G147" s="641" t="str">
        <f>+IF(C147="","",IF(C148="",C147,C148))</f>
        <v>ZONA DE SEGURIDAD LTDA</v>
      </c>
      <c r="H147" s="383"/>
      <c r="I147" s="298"/>
      <c r="J147" s="56"/>
      <c r="K147" s="56"/>
      <c r="L147" s="56" t="str">
        <f>IF(K147="","",IF(K147&lt;$L$12,"NO CUMPLE","CUMPLE"))</f>
        <v/>
      </c>
      <c r="M147" s="298" t="s">
        <v>306</v>
      </c>
      <c r="N147" s="300"/>
      <c r="O147" s="78">
        <v>2414.9699999999998</v>
      </c>
      <c r="P147" s="301">
        <v>1</v>
      </c>
      <c r="Q147" s="58">
        <f>+IF(C147="","",P147*N147)</f>
        <v>0</v>
      </c>
      <c r="R147" s="58"/>
      <c r="S147" s="78">
        <v>2414.9699999999998</v>
      </c>
      <c r="T147" s="628">
        <f>(SUM(S147:S150))/$D$8</f>
        <v>10.716429391600061</v>
      </c>
      <c r="U147" s="302"/>
      <c r="V147" s="631"/>
      <c r="W147" s="633" t="str">
        <f>IF(C147="","",IF(S151&gt;=$D$8,"CUMPLE","NO CUMPLE"))</f>
        <v>CUMPLE</v>
      </c>
      <c r="Y147" s="635" t="str">
        <f>C147</f>
        <v>22. UNION TEMPORAL ZM 2021</v>
      </c>
      <c r="Z147" s="649"/>
      <c r="AB147" s="655"/>
      <c r="AK147" s="305">
        <v>2014</v>
      </c>
      <c r="AL147" s="360">
        <v>616000</v>
      </c>
      <c r="AM147" s="359"/>
    </row>
    <row r="148" spans="2:39" ht="73.5" customHeight="1" thickBot="1" x14ac:dyDescent="0.3">
      <c r="B148" s="644"/>
      <c r="C148" s="392" t="s">
        <v>303</v>
      </c>
      <c r="D148" s="451">
        <v>0.5</v>
      </c>
      <c r="E148" s="627"/>
      <c r="F148" s="17"/>
      <c r="G148" s="653"/>
      <c r="H148" s="385"/>
      <c r="I148" s="304"/>
      <c r="J148" s="60"/>
      <c r="K148" s="60"/>
      <c r="L148" s="56" t="str">
        <f>IF(K148="","",IF(K148&lt;$L$12,"NO CUMPLE","CUMPLE"))</f>
        <v/>
      </c>
      <c r="M148" s="298"/>
      <c r="N148" s="307"/>
      <c r="O148" s="78" t="str">
        <f>IF(K148="","",N148/(VLOOKUP(YEAR(K148),$AK$122:$AL$151,2,FALSE)))</f>
        <v/>
      </c>
      <c r="P148" s="308"/>
      <c r="Q148" s="30">
        <f>+IF(C147="","",P148*N148)</f>
        <v>0</v>
      </c>
      <c r="R148" s="30" t="str">
        <f>C148</f>
        <v>ZONA DE SEGURIDAD LTDA</v>
      </c>
      <c r="S148" s="76" t="str">
        <f t="shared" ref="S148" si="46">+IF(N148="","",P148*O148)</f>
        <v/>
      </c>
      <c r="T148" s="629"/>
      <c r="U148" s="309"/>
      <c r="V148" s="632"/>
      <c r="W148" s="634"/>
      <c r="Y148" s="636"/>
      <c r="Z148" s="650"/>
      <c r="AB148" s="656"/>
      <c r="AK148" s="305">
        <v>2015</v>
      </c>
      <c r="AL148" s="360">
        <v>644350</v>
      </c>
      <c r="AM148" s="359"/>
    </row>
    <row r="149" spans="2:39" ht="73.5" customHeight="1" thickBot="1" x14ac:dyDescent="0.3">
      <c r="B149" s="645"/>
      <c r="C149" s="393" t="s">
        <v>304</v>
      </c>
      <c r="D149" s="451">
        <v>0.5</v>
      </c>
      <c r="E149" s="627"/>
      <c r="F149" s="17"/>
      <c r="G149" s="641" t="str">
        <f>+IF(C147="","",IF(C149="",C147,C149))</f>
        <v>SEGURIDAD MONTEVIDEO LTDA</v>
      </c>
      <c r="H149" s="303"/>
      <c r="I149" s="304"/>
      <c r="J149" s="60"/>
      <c r="K149" s="60"/>
      <c r="L149" s="60" t="str">
        <f t="shared" ref="L149:L150" si="47">IF(K149="","",IF(K149&lt;$L$12,"NO CUMPLE","CUMPLE"))</f>
        <v/>
      </c>
      <c r="M149" s="304" t="s">
        <v>305</v>
      </c>
      <c r="N149" s="307"/>
      <c r="O149" s="78">
        <v>2738.52</v>
      </c>
      <c r="P149" s="308">
        <v>1</v>
      </c>
      <c r="Q149" s="30">
        <f>+IF(C147="","",P149*N149)</f>
        <v>0</v>
      </c>
      <c r="R149" s="30" t="str">
        <f>C148</f>
        <v>ZONA DE SEGURIDAD LTDA</v>
      </c>
      <c r="S149" s="78">
        <v>2738.52</v>
      </c>
      <c r="T149" s="629"/>
      <c r="U149" s="309"/>
      <c r="V149" s="632"/>
      <c r="W149" s="634"/>
      <c r="Y149" s="636"/>
      <c r="Z149" s="650"/>
      <c r="AB149" s="656"/>
      <c r="AK149" s="305">
        <v>2016</v>
      </c>
      <c r="AL149" s="360">
        <v>689455</v>
      </c>
      <c r="AM149" s="359"/>
    </row>
    <row r="150" spans="2:39" ht="73.5" customHeight="1" thickBot="1" x14ac:dyDescent="0.3">
      <c r="B150" s="646"/>
      <c r="C150" s="395"/>
      <c r="D150" s="452"/>
      <c r="E150" s="627"/>
      <c r="F150" s="17"/>
      <c r="G150" s="653"/>
      <c r="H150" s="310"/>
      <c r="I150" s="310"/>
      <c r="J150" s="64"/>
      <c r="K150" s="64"/>
      <c r="L150" s="64" t="str">
        <f t="shared" si="47"/>
        <v/>
      </c>
      <c r="M150" s="310" t="s">
        <v>305</v>
      </c>
      <c r="N150" s="311"/>
      <c r="O150" s="78">
        <v>2617.62</v>
      </c>
      <c r="P150" s="312">
        <v>1</v>
      </c>
      <c r="Q150" s="31">
        <f>+IF(C147="","",P150*N150)</f>
        <v>0</v>
      </c>
      <c r="R150" s="31" t="str">
        <f>C148</f>
        <v>ZONA DE SEGURIDAD LTDA</v>
      </c>
      <c r="S150" s="78">
        <v>2617.62</v>
      </c>
      <c r="T150" s="630"/>
      <c r="U150" s="313"/>
      <c r="V150" s="632"/>
      <c r="W150" s="634"/>
      <c r="Y150" s="637"/>
      <c r="Z150" s="652"/>
      <c r="AB150" s="657"/>
      <c r="AK150" s="305">
        <v>2017</v>
      </c>
      <c r="AL150" s="360">
        <v>737717</v>
      </c>
      <c r="AM150" s="359"/>
    </row>
    <row r="151" spans="2:39" ht="73.5" customHeight="1" thickBot="1" x14ac:dyDescent="0.3">
      <c r="B151" s="3"/>
      <c r="C151" s="28"/>
      <c r="D151" s="66" t="str">
        <f>IF(SUM(D147:D150)=100%,"100%",IF(SUM(D148:D150)=0,"","NO CUMPLE"))</f>
        <v>100%</v>
      </c>
      <c r="E151" s="233"/>
      <c r="F151" s="239"/>
      <c r="G151" s="417"/>
      <c r="H151" s="417"/>
      <c r="I151" s="315"/>
      <c r="J151" s="316"/>
      <c r="K151" s="316"/>
      <c r="L151" s="316"/>
      <c r="M151" s="417"/>
      <c r="N151" s="317"/>
      <c r="O151" s="318"/>
      <c r="P151" s="319"/>
      <c r="Q151" s="318"/>
      <c r="R151" s="318"/>
      <c r="S151" s="320">
        <f>SUM(S147:S150)</f>
        <v>7771.11</v>
      </c>
      <c r="T151" s="321"/>
      <c r="U151" s="322"/>
      <c r="V151" s="315"/>
      <c r="W151" s="323"/>
      <c r="AK151" s="305">
        <v>2018</v>
      </c>
      <c r="AL151" s="360">
        <v>781242</v>
      </c>
      <c r="AM151" s="359"/>
    </row>
    <row r="152" spans="2:39" x14ac:dyDescent="0.25">
      <c r="AK152" s="305">
        <v>2019</v>
      </c>
      <c r="AL152" s="360">
        <v>828116</v>
      </c>
      <c r="AM152" s="359"/>
    </row>
    <row r="153" spans="2:39" x14ac:dyDescent="0.25">
      <c r="AK153" s="305">
        <v>2020</v>
      </c>
      <c r="AL153" s="360">
        <v>877803</v>
      </c>
      <c r="AM153" s="359"/>
    </row>
    <row r="154" spans="2:39" x14ac:dyDescent="0.25">
      <c r="AK154" s="305"/>
      <c r="AL154" s="360"/>
      <c r="AM154" s="359"/>
    </row>
  </sheetData>
  <mergeCells count="225">
    <mergeCell ref="E147:E150"/>
    <mergeCell ref="T147:T150"/>
    <mergeCell ref="V147:V150"/>
    <mergeCell ref="W147:W150"/>
    <mergeCell ref="Y147:Y150"/>
    <mergeCell ref="Z147:Z150"/>
    <mergeCell ref="AB147:AB150"/>
    <mergeCell ref="B148:B150"/>
    <mergeCell ref="G147:G148"/>
    <mergeCell ref="G149:G150"/>
    <mergeCell ref="E141:E144"/>
    <mergeCell ref="T141:T144"/>
    <mergeCell ref="V141:V144"/>
    <mergeCell ref="W141:W144"/>
    <mergeCell ref="Y141:Y144"/>
    <mergeCell ref="Z141:Z144"/>
    <mergeCell ref="AB141:AB144"/>
    <mergeCell ref="B142:B144"/>
    <mergeCell ref="D142:D144"/>
    <mergeCell ref="G141:G144"/>
    <mergeCell ref="E135:E138"/>
    <mergeCell ref="T135:T138"/>
    <mergeCell ref="V135:V138"/>
    <mergeCell ref="W135:W138"/>
    <mergeCell ref="Y135:Y138"/>
    <mergeCell ref="Z135:Z138"/>
    <mergeCell ref="AB135:AB138"/>
    <mergeCell ref="B136:B138"/>
    <mergeCell ref="G135:G136"/>
    <mergeCell ref="G137:G138"/>
    <mergeCell ref="G129:G132"/>
    <mergeCell ref="T129:T132"/>
    <mergeCell ref="V129:V132"/>
    <mergeCell ref="W129:W132"/>
    <mergeCell ref="Y129:Y132"/>
    <mergeCell ref="Z129:Z132"/>
    <mergeCell ref="AB129:AB132"/>
    <mergeCell ref="B130:B132"/>
    <mergeCell ref="C130:C132"/>
    <mergeCell ref="D130:D132"/>
    <mergeCell ref="E123:E126"/>
    <mergeCell ref="T123:T126"/>
    <mergeCell ref="V123:V126"/>
    <mergeCell ref="W123:W126"/>
    <mergeCell ref="Y123:Y126"/>
    <mergeCell ref="Z123:Z126"/>
    <mergeCell ref="AB123:AB126"/>
    <mergeCell ref="B124:B126"/>
    <mergeCell ref="G123:G124"/>
    <mergeCell ref="G125:G126"/>
    <mergeCell ref="E116:E120"/>
    <mergeCell ref="T116:T120"/>
    <mergeCell ref="V116:V120"/>
    <mergeCell ref="W116:W120"/>
    <mergeCell ref="Y116:Y120"/>
    <mergeCell ref="Z116:Z120"/>
    <mergeCell ref="AB116:AB120"/>
    <mergeCell ref="B118:B120"/>
    <mergeCell ref="C118:C120"/>
    <mergeCell ref="D118:D120"/>
    <mergeCell ref="G116:G120"/>
    <mergeCell ref="E110:E113"/>
    <mergeCell ref="T110:T113"/>
    <mergeCell ref="V110:V113"/>
    <mergeCell ref="W110:W113"/>
    <mergeCell ref="Y110:Y113"/>
    <mergeCell ref="Z110:Z113"/>
    <mergeCell ref="AB110:AB113"/>
    <mergeCell ref="B111:B113"/>
    <mergeCell ref="G110:G111"/>
    <mergeCell ref="G112:G113"/>
    <mergeCell ref="AB61:AB64"/>
    <mergeCell ref="T36:T39"/>
    <mergeCell ref="V36:V39"/>
    <mergeCell ref="AB29:AB32"/>
    <mergeCell ref="Y21:Y24"/>
    <mergeCell ref="W43:W46"/>
    <mergeCell ref="Y43:Y46"/>
    <mergeCell ref="W36:W39"/>
    <mergeCell ref="Y36:Y39"/>
    <mergeCell ref="W29:W32"/>
    <mergeCell ref="Z21:Z24"/>
    <mergeCell ref="AB21:AB24"/>
    <mergeCell ref="AB43:AB46"/>
    <mergeCell ref="W55:W58"/>
    <mergeCell ref="Y55:Y58"/>
    <mergeCell ref="W61:W64"/>
    <mergeCell ref="Y61:Y64"/>
    <mergeCell ref="G43:G46"/>
    <mergeCell ref="V29:V32"/>
    <mergeCell ref="AB49:AB52"/>
    <mergeCell ref="Y29:Y32"/>
    <mergeCell ref="Z29:Z32"/>
    <mergeCell ref="AB36:AB39"/>
    <mergeCell ref="Z36:Z39"/>
    <mergeCell ref="E21:E24"/>
    <mergeCell ref="T21:T24"/>
    <mergeCell ref="V21:V24"/>
    <mergeCell ref="W21:W24"/>
    <mergeCell ref="G36:G39"/>
    <mergeCell ref="E49:E52"/>
    <mergeCell ref="T49:T52"/>
    <mergeCell ref="V49:V52"/>
    <mergeCell ref="W49:W52"/>
    <mergeCell ref="Y49:Y52"/>
    <mergeCell ref="Z49:Z52"/>
    <mergeCell ref="B23:B24"/>
    <mergeCell ref="Z55:Z58"/>
    <mergeCell ref="AB55:AB58"/>
    <mergeCell ref="B56:B58"/>
    <mergeCell ref="E55:E58"/>
    <mergeCell ref="E98:E101"/>
    <mergeCell ref="T98:T101"/>
    <mergeCell ref="V98:V101"/>
    <mergeCell ref="G29:G32"/>
    <mergeCell ref="G49:G52"/>
    <mergeCell ref="G55:G56"/>
    <mergeCell ref="T87:T90"/>
    <mergeCell ref="V87:V90"/>
    <mergeCell ref="T55:T58"/>
    <mergeCell ref="V55:V58"/>
    <mergeCell ref="V61:V64"/>
    <mergeCell ref="D30:D32"/>
    <mergeCell ref="C23:C24"/>
    <mergeCell ref="D23:D24"/>
    <mergeCell ref="E29:E32"/>
    <mergeCell ref="T29:T32"/>
    <mergeCell ref="Z43:Z46"/>
    <mergeCell ref="B44:B46"/>
    <mergeCell ref="G21:G24"/>
    <mergeCell ref="B2:AC2"/>
    <mergeCell ref="B4:AB4"/>
    <mergeCell ref="E15:E18"/>
    <mergeCell ref="G15:G18"/>
    <mergeCell ref="T15:T18"/>
    <mergeCell ref="V15:V18"/>
    <mergeCell ref="W15:W18"/>
    <mergeCell ref="Y15:Y18"/>
    <mergeCell ref="Z15:Z18"/>
    <mergeCell ref="AB15:AB18"/>
    <mergeCell ref="B16:B18"/>
    <mergeCell ref="C16:C18"/>
    <mergeCell ref="D16:D18"/>
    <mergeCell ref="G57:G58"/>
    <mergeCell ref="G87:G90"/>
    <mergeCell ref="V43:V46"/>
    <mergeCell ref="Z61:Z64"/>
    <mergeCell ref="B30:B32"/>
    <mergeCell ref="B37:B39"/>
    <mergeCell ref="C37:C39"/>
    <mergeCell ref="D37:D39"/>
    <mergeCell ref="T43:T46"/>
    <mergeCell ref="B62:B64"/>
    <mergeCell ref="C62:C64"/>
    <mergeCell ref="D62:D64"/>
    <mergeCell ref="E61:E64"/>
    <mergeCell ref="G61:G64"/>
    <mergeCell ref="T61:T64"/>
    <mergeCell ref="B50:B52"/>
    <mergeCell ref="D50:D52"/>
    <mergeCell ref="Y75:Y78"/>
    <mergeCell ref="Z75:Z78"/>
    <mergeCell ref="Y87:Y90"/>
    <mergeCell ref="Z81:Z84"/>
    <mergeCell ref="Z87:Z90"/>
    <mergeCell ref="G67:G68"/>
    <mergeCell ref="G69:G71"/>
    <mergeCell ref="AB75:AB78"/>
    <mergeCell ref="B76:B78"/>
    <mergeCell ref="Z67:Z71"/>
    <mergeCell ref="B68:B71"/>
    <mergeCell ref="E75:E78"/>
    <mergeCell ref="T75:T78"/>
    <mergeCell ref="V75:V78"/>
    <mergeCell ref="W75:W78"/>
    <mergeCell ref="E67:E71"/>
    <mergeCell ref="T67:T71"/>
    <mergeCell ref="V67:V71"/>
    <mergeCell ref="W67:W71"/>
    <mergeCell ref="Y67:Y71"/>
    <mergeCell ref="AB67:AB71"/>
    <mergeCell ref="G75:G76"/>
    <mergeCell ref="G77:G78"/>
    <mergeCell ref="AB81:AB84"/>
    <mergeCell ref="B82:B84"/>
    <mergeCell ref="D82:D84"/>
    <mergeCell ref="E81:E84"/>
    <mergeCell ref="T81:T84"/>
    <mergeCell ref="V81:V84"/>
    <mergeCell ref="W81:W84"/>
    <mergeCell ref="Y81:Y84"/>
    <mergeCell ref="G81:G84"/>
    <mergeCell ref="Z104:Z107"/>
    <mergeCell ref="AB104:AB107"/>
    <mergeCell ref="B105:B107"/>
    <mergeCell ref="C105:C106"/>
    <mergeCell ref="D105:D106"/>
    <mergeCell ref="E104:E107"/>
    <mergeCell ref="T104:T107"/>
    <mergeCell ref="V104:V107"/>
    <mergeCell ref="W104:W107"/>
    <mergeCell ref="Y104:Y107"/>
    <mergeCell ref="G104:G107"/>
    <mergeCell ref="E93:E96"/>
    <mergeCell ref="T93:T96"/>
    <mergeCell ref="V93:V96"/>
    <mergeCell ref="W93:W96"/>
    <mergeCell ref="Y93:Y96"/>
    <mergeCell ref="W98:W101"/>
    <mergeCell ref="G93:G96"/>
    <mergeCell ref="AB87:AB90"/>
    <mergeCell ref="B88:B90"/>
    <mergeCell ref="D88:D90"/>
    <mergeCell ref="E87:E90"/>
    <mergeCell ref="B99:B101"/>
    <mergeCell ref="Y98:Y101"/>
    <mergeCell ref="Z98:Z101"/>
    <mergeCell ref="AB98:AB101"/>
    <mergeCell ref="Z93:Z96"/>
    <mergeCell ref="AB93:AB96"/>
    <mergeCell ref="B94:B96"/>
    <mergeCell ref="D94:D96"/>
    <mergeCell ref="W87:W90"/>
    <mergeCell ref="G98:G99"/>
    <mergeCell ref="G100:G101"/>
  </mergeCells>
  <conditionalFormatting sqref="L106:L107 W104:W107 Y104:Z107 L15:L18 Y93:Z96 L93:L96 W93:W96 L21:L24 W21:W24 Y21:Z24 L29:L32 W29:W32 Y29:Z32">
    <cfRule type="containsText" dxfId="122" priority="159" operator="containsText" text="NO CUMPLE">
      <formula>NOT(ISERROR(SEARCH("NO CUMPLE",L15)))</formula>
    </cfRule>
  </conditionalFormatting>
  <conditionalFormatting sqref="W15:W18">
    <cfRule type="containsText" dxfId="121" priority="158" operator="containsText" text="NO CUMPLE">
      <formula>NOT(ISERROR(SEARCH("NO CUMPLE",W15)))</formula>
    </cfRule>
  </conditionalFormatting>
  <conditionalFormatting sqref="Z15:Z18">
    <cfRule type="containsText" dxfId="120" priority="156" operator="containsText" text="NO CUMPLE">
      <formula>NOT(ISERROR(SEARCH("NO CUMPLE",Z15)))</formula>
    </cfRule>
  </conditionalFormatting>
  <conditionalFormatting sqref="Y15:Y18">
    <cfRule type="containsText" dxfId="119" priority="155" operator="containsText" text="NO CUMPLE">
      <formula>NOT(ISERROR(SEARCH("NO CUMPLE",Y15)))</formula>
    </cfRule>
  </conditionalFormatting>
  <conditionalFormatting sqref="W36:W39">
    <cfRule type="containsText" dxfId="118" priority="143" operator="containsText" text="NO CUMPLE">
      <formula>NOT(ISERROR(SEARCH("NO CUMPLE",W36)))</formula>
    </cfRule>
  </conditionalFormatting>
  <conditionalFormatting sqref="W81:W84">
    <cfRule type="containsText" dxfId="117" priority="133" operator="containsText" text="NO CUMPLE">
      <formula>NOT(ISERROR(SEARCH("NO CUMPLE",W81)))</formula>
    </cfRule>
  </conditionalFormatting>
  <conditionalFormatting sqref="Y36:Y39">
    <cfRule type="containsText" dxfId="116" priority="140" operator="containsText" text="NO CUMPLE">
      <formula>NOT(ISERROR(SEARCH("NO CUMPLE",Y36)))</formula>
    </cfRule>
  </conditionalFormatting>
  <conditionalFormatting sqref="L75:L78">
    <cfRule type="containsText" dxfId="115" priority="139" operator="containsText" text="NO CUMPLE">
      <formula>NOT(ISERROR(SEARCH("NO CUMPLE",L75)))</formula>
    </cfRule>
  </conditionalFormatting>
  <conditionalFormatting sqref="W75:W78">
    <cfRule type="containsText" dxfId="114" priority="138" operator="containsText" text="NO CUMPLE">
      <formula>NOT(ISERROR(SEARCH("NO CUMPLE",W75)))</formula>
    </cfRule>
  </conditionalFormatting>
  <conditionalFormatting sqref="Y81:Y84">
    <cfRule type="containsText" dxfId="113" priority="130" operator="containsText" text="NO CUMPLE">
      <formula>NOT(ISERROR(SEARCH("NO CUMPLE",Y81)))</formula>
    </cfRule>
  </conditionalFormatting>
  <conditionalFormatting sqref="Y75:Y78">
    <cfRule type="containsText" dxfId="112" priority="135" operator="containsText" text="NO CUMPLE">
      <formula>NOT(ISERROR(SEARCH("NO CUMPLE",Y75)))</formula>
    </cfRule>
  </conditionalFormatting>
  <conditionalFormatting sqref="L81:L84">
    <cfRule type="containsText" dxfId="111" priority="134" operator="containsText" text="NO CUMPLE">
      <formula>NOT(ISERROR(SEARCH("NO CUMPLE",L81)))</formula>
    </cfRule>
  </conditionalFormatting>
  <conditionalFormatting sqref="Y87:Y90">
    <cfRule type="containsText" dxfId="110" priority="125" operator="containsText" text="NO CUMPLE">
      <formula>NOT(ISERROR(SEARCH("NO CUMPLE",Y87)))</formula>
    </cfRule>
  </conditionalFormatting>
  <conditionalFormatting sqref="L87:L90">
    <cfRule type="containsText" dxfId="109" priority="129" operator="containsText" text="NO CUMPLE">
      <formula>NOT(ISERROR(SEARCH("NO CUMPLE",L87)))</formula>
    </cfRule>
  </conditionalFormatting>
  <conditionalFormatting sqref="W87:W90">
    <cfRule type="containsText" dxfId="108" priority="128" operator="containsText" text="NO CUMPLE">
      <formula>NOT(ISERROR(SEARCH("NO CUMPLE",W87)))</formula>
    </cfRule>
  </conditionalFormatting>
  <conditionalFormatting sqref="L49:L52">
    <cfRule type="containsText" dxfId="107" priority="109" operator="containsText" text="NO CUMPLE">
      <formula>NOT(ISERROR(SEARCH("NO CUMPLE",L49)))</formula>
    </cfRule>
  </conditionalFormatting>
  <conditionalFormatting sqref="L43:L46">
    <cfRule type="containsText" dxfId="106" priority="114" operator="containsText" text="NO CUMPLE">
      <formula>NOT(ISERROR(SEARCH("NO CUMPLE",L43)))</formula>
    </cfRule>
  </conditionalFormatting>
  <conditionalFormatting sqref="W43:W46">
    <cfRule type="containsText" dxfId="105" priority="113" operator="containsText" text="NO CUMPLE">
      <formula>NOT(ISERROR(SEARCH("NO CUMPLE",W43)))</formula>
    </cfRule>
  </conditionalFormatting>
  <conditionalFormatting sqref="Y43:Y46">
    <cfRule type="containsText" dxfId="104" priority="110" operator="containsText" text="NO CUMPLE">
      <formula>NOT(ISERROR(SEARCH("NO CUMPLE",Y43)))</formula>
    </cfRule>
  </conditionalFormatting>
  <conditionalFormatting sqref="Y55:Y58">
    <cfRule type="containsText" dxfId="103" priority="100" operator="containsText" text="NO CUMPLE">
      <formula>NOT(ISERROR(SEARCH("NO CUMPLE",Y55)))</formula>
    </cfRule>
  </conditionalFormatting>
  <conditionalFormatting sqref="W49:W52">
    <cfRule type="containsText" dxfId="102" priority="108" operator="containsText" text="NO CUMPLE">
      <formula>NOT(ISERROR(SEARCH("NO CUMPLE",W49)))</formula>
    </cfRule>
  </conditionalFormatting>
  <conditionalFormatting sqref="Y49:Y52">
    <cfRule type="containsText" dxfId="101" priority="105" operator="containsText" text="NO CUMPLE">
      <formula>NOT(ISERROR(SEARCH("NO CUMPLE",Y49)))</formula>
    </cfRule>
  </conditionalFormatting>
  <conditionalFormatting sqref="L55:L58">
    <cfRule type="containsText" dxfId="100" priority="104" operator="containsText" text="NO CUMPLE">
      <formula>NOT(ISERROR(SEARCH("NO CUMPLE",L55)))</formula>
    </cfRule>
  </conditionalFormatting>
  <conditionalFormatting sqref="W55:W58">
    <cfRule type="containsText" dxfId="99" priority="103" operator="containsText" text="NO CUMPLE">
      <formula>NOT(ISERROR(SEARCH("NO CUMPLE",W55)))</formula>
    </cfRule>
  </conditionalFormatting>
  <conditionalFormatting sqref="L61:L64">
    <cfRule type="containsText" dxfId="98" priority="99" operator="containsText" text="NO CUMPLE">
      <formula>NOT(ISERROR(SEARCH("NO CUMPLE",L61)))</formula>
    </cfRule>
  </conditionalFormatting>
  <conditionalFormatting sqref="W61:W64">
    <cfRule type="containsText" dxfId="97" priority="98" operator="containsText" text="NO CUMPLE">
      <formula>NOT(ISERROR(SEARCH("NO CUMPLE",W61)))</formula>
    </cfRule>
  </conditionalFormatting>
  <conditionalFormatting sqref="L104:L105">
    <cfRule type="containsText" dxfId="96" priority="89" operator="containsText" text="NO CUMPLE">
      <formula>NOT(ISERROR(SEARCH("NO CUMPLE",L104)))</formula>
    </cfRule>
  </conditionalFormatting>
  <conditionalFormatting sqref="W67:W71">
    <cfRule type="containsText" dxfId="95" priority="93" operator="containsText" text="NO CUMPLE">
      <formula>NOT(ISERROR(SEARCH("NO CUMPLE",W67)))</formula>
    </cfRule>
  </conditionalFormatting>
  <conditionalFormatting sqref="Y61:Y64">
    <cfRule type="containsText" dxfId="94" priority="95" operator="containsText" text="NO CUMPLE">
      <formula>NOT(ISERROR(SEARCH("NO CUMPLE",Y61)))</formula>
    </cfRule>
  </conditionalFormatting>
  <conditionalFormatting sqref="L67:L71">
    <cfRule type="containsText" dxfId="93" priority="94" operator="containsText" text="NO CUMPLE">
      <formula>NOT(ISERROR(SEARCH("NO CUMPLE",L67)))</formula>
    </cfRule>
  </conditionalFormatting>
  <conditionalFormatting sqref="W98:W101">
    <cfRule type="containsText" dxfId="92" priority="87" operator="containsText" text="NO CUMPLE">
      <formula>NOT(ISERROR(SEARCH("NO CUMPLE",W98)))</formula>
    </cfRule>
  </conditionalFormatting>
  <conditionalFormatting sqref="Y67:Y71">
    <cfRule type="containsText" dxfId="91" priority="90" operator="containsText" text="NO CUMPLE">
      <formula>NOT(ISERROR(SEARCH("NO CUMPLE",Y67)))</formula>
    </cfRule>
  </conditionalFormatting>
  <conditionalFormatting sqref="L98:L101">
    <cfRule type="containsText" dxfId="90" priority="88" operator="containsText" text="NO CUMPLE">
      <formula>NOT(ISERROR(SEARCH("NO CUMPLE",L98)))</formula>
    </cfRule>
  </conditionalFormatting>
  <conditionalFormatting sqref="Y98:Y101">
    <cfRule type="containsText" dxfId="89" priority="84" operator="containsText" text="NO CUMPLE">
      <formula>NOT(ISERROR(SEARCH("NO CUMPLE",Y98)))</formula>
    </cfRule>
  </conditionalFormatting>
  <conditionalFormatting sqref="Z75:Z78">
    <cfRule type="containsText" dxfId="88" priority="81" operator="containsText" text="NO CUMPLE">
      <formula>NOT(ISERROR(SEARCH("NO CUMPLE",Z75)))</formula>
    </cfRule>
  </conditionalFormatting>
  <conditionalFormatting sqref="Z36:Z39">
    <cfRule type="containsText" dxfId="87" priority="74" operator="containsText" text="NO CUMPLE">
      <formula>NOT(ISERROR(SEARCH("NO CUMPLE",Z36)))</formula>
    </cfRule>
  </conditionalFormatting>
  <conditionalFormatting sqref="Z55:Z58">
    <cfRule type="containsText" dxfId="86" priority="78" operator="containsText" text="NO CUMPLE">
      <formula>NOT(ISERROR(SEARCH("NO CUMPLE",Z55)))</formula>
    </cfRule>
  </conditionalFormatting>
  <conditionalFormatting sqref="Z67:Z71">
    <cfRule type="containsText" dxfId="85" priority="70" operator="containsText" text="NO CUMPLE">
      <formula>NOT(ISERROR(SEARCH("NO CUMPLE",Z67)))</formula>
    </cfRule>
  </conditionalFormatting>
  <conditionalFormatting sqref="Z43:Z46">
    <cfRule type="containsText" dxfId="84" priority="73" operator="containsText" text="NO CUMPLE">
      <formula>NOT(ISERROR(SEARCH("NO CUMPLE",Z43)))</formula>
    </cfRule>
  </conditionalFormatting>
  <conditionalFormatting sqref="Z49:Z52">
    <cfRule type="containsText" dxfId="83" priority="72" operator="containsText" text="NO CUMPLE">
      <formula>NOT(ISERROR(SEARCH("NO CUMPLE",Z49)))</formula>
    </cfRule>
  </conditionalFormatting>
  <conditionalFormatting sqref="Z61:Z64">
    <cfRule type="containsText" dxfId="82" priority="71" operator="containsText" text="NO CUMPLE">
      <formula>NOT(ISERROR(SEARCH("NO CUMPLE",Z61)))</formula>
    </cfRule>
  </conditionalFormatting>
  <conditionalFormatting sqref="Z81:Z84">
    <cfRule type="containsText" dxfId="81" priority="69" operator="containsText" text="NO CUMPLE">
      <formula>NOT(ISERROR(SEARCH("NO CUMPLE",Z81)))</formula>
    </cfRule>
  </conditionalFormatting>
  <conditionalFormatting sqref="Z87:Z90">
    <cfRule type="containsText" dxfId="80" priority="68" operator="containsText" text="NO CUMPLE">
      <formula>NOT(ISERROR(SEARCH("NO CUMPLE",Z87)))</formula>
    </cfRule>
  </conditionalFormatting>
  <conditionalFormatting sqref="Z98:Z101">
    <cfRule type="containsText" dxfId="79" priority="67" operator="containsText" text="NO CUMPLE">
      <formula>NOT(ISERROR(SEARCH("NO CUMPLE",Z98)))</formula>
    </cfRule>
  </conditionalFormatting>
  <conditionalFormatting sqref="L36">
    <cfRule type="containsText" dxfId="78" priority="66" operator="containsText" text="NO CUMPLE">
      <formula>NOT(ISERROR(SEARCH("NO CUMPLE",L36)))</formula>
    </cfRule>
  </conditionalFormatting>
  <conditionalFormatting sqref="L37:L39">
    <cfRule type="containsText" dxfId="77" priority="65" operator="containsText" text="NO CUMPLE">
      <formula>NOT(ISERROR(SEARCH("NO CUMPLE",L37)))</formula>
    </cfRule>
  </conditionalFormatting>
  <conditionalFormatting sqref="L110:L113">
    <cfRule type="containsText" dxfId="76" priority="64" operator="containsText" text="NO CUMPLE">
      <formula>NOT(ISERROR(SEARCH("NO CUMPLE",L110)))</formula>
    </cfRule>
  </conditionalFormatting>
  <conditionalFormatting sqref="W110:W113">
    <cfRule type="containsText" dxfId="75" priority="63" operator="containsText" text="NO CUMPLE">
      <formula>NOT(ISERROR(SEARCH("NO CUMPLE",W110)))</formula>
    </cfRule>
  </conditionalFormatting>
  <conditionalFormatting sqref="Z110:Z113">
    <cfRule type="containsText" dxfId="74" priority="62" operator="containsText" text="NO CUMPLE">
      <formula>NOT(ISERROR(SEARCH("NO CUMPLE",Z110)))</formula>
    </cfRule>
  </conditionalFormatting>
  <conditionalFormatting sqref="Y110:Y113">
    <cfRule type="containsText" dxfId="73" priority="61" operator="containsText" text="NO CUMPLE">
      <formula>NOT(ISERROR(SEARCH("NO CUMPLE",Y110)))</formula>
    </cfRule>
  </conditionalFormatting>
  <conditionalFormatting sqref="L116:L120">
    <cfRule type="containsText" dxfId="72" priority="60" operator="containsText" text="NO CUMPLE">
      <formula>NOT(ISERROR(SEARCH("NO CUMPLE",L116)))</formula>
    </cfRule>
  </conditionalFormatting>
  <conditionalFormatting sqref="W116:W120">
    <cfRule type="containsText" dxfId="71" priority="59" operator="containsText" text="NO CUMPLE">
      <formula>NOT(ISERROR(SEARCH("NO CUMPLE",W116)))</formula>
    </cfRule>
  </conditionalFormatting>
  <conditionalFormatting sqref="Y116:Y120">
    <cfRule type="containsText" dxfId="70" priority="58" operator="containsText" text="NO CUMPLE">
      <formula>NOT(ISERROR(SEARCH("NO CUMPLE",Y116)))</formula>
    </cfRule>
  </conditionalFormatting>
  <conditionalFormatting sqref="L123:L126">
    <cfRule type="containsText" dxfId="69" priority="57" operator="containsText" text="NO CUMPLE">
      <formula>NOT(ISERROR(SEARCH("NO CUMPLE",L123)))</formula>
    </cfRule>
  </conditionalFormatting>
  <conditionalFormatting sqref="W123:W126">
    <cfRule type="containsText" dxfId="68" priority="56" operator="containsText" text="NO CUMPLE">
      <formula>NOT(ISERROR(SEARCH("NO CUMPLE",W123)))</formula>
    </cfRule>
  </conditionalFormatting>
  <conditionalFormatting sqref="Y123:Y126">
    <cfRule type="containsText" dxfId="67" priority="55" operator="containsText" text="NO CUMPLE">
      <formula>NOT(ISERROR(SEARCH("NO CUMPLE",Y123)))</formula>
    </cfRule>
  </conditionalFormatting>
  <conditionalFormatting sqref="W129:W132">
    <cfRule type="containsText" dxfId="66" priority="54" operator="containsText" text="NO CUMPLE">
      <formula>NOT(ISERROR(SEARCH("NO CUMPLE",W129)))</formula>
    </cfRule>
  </conditionalFormatting>
  <conditionalFormatting sqref="Y129:Y132">
    <cfRule type="containsText" dxfId="65" priority="53" operator="containsText" text="NO CUMPLE">
      <formula>NOT(ISERROR(SEARCH("NO CUMPLE",Y129)))</formula>
    </cfRule>
  </conditionalFormatting>
  <conditionalFormatting sqref="L141:L144">
    <cfRule type="containsText" dxfId="64" priority="36" operator="containsText" text="NO CUMPLE">
      <formula>NOT(ISERROR(SEARCH("NO CUMPLE",L141)))</formula>
    </cfRule>
  </conditionalFormatting>
  <conditionalFormatting sqref="L135:L138">
    <cfRule type="containsText" dxfId="63" priority="39" operator="containsText" text="NO CUMPLE">
      <formula>NOT(ISERROR(SEARCH("NO CUMPLE",L135)))</formula>
    </cfRule>
  </conditionalFormatting>
  <conditionalFormatting sqref="W135:W138">
    <cfRule type="containsText" dxfId="62" priority="38" operator="containsText" text="NO CUMPLE">
      <formula>NOT(ISERROR(SEARCH("NO CUMPLE",W135)))</formula>
    </cfRule>
  </conditionalFormatting>
  <conditionalFormatting sqref="Y135:Y138">
    <cfRule type="containsText" dxfId="61" priority="37" operator="containsText" text="NO CUMPLE">
      <formula>NOT(ISERROR(SEARCH("NO CUMPLE",Y135)))</formula>
    </cfRule>
  </conditionalFormatting>
  <conditionalFormatting sqref="Y147:Y150">
    <cfRule type="containsText" dxfId="60" priority="31" operator="containsText" text="NO CUMPLE">
      <formula>NOT(ISERROR(SEARCH("NO CUMPLE",Y147)))</formula>
    </cfRule>
  </conditionalFormatting>
  <conditionalFormatting sqref="W141:W144">
    <cfRule type="containsText" dxfId="59" priority="35" operator="containsText" text="NO CUMPLE">
      <formula>NOT(ISERROR(SEARCH("NO CUMPLE",W141)))</formula>
    </cfRule>
  </conditionalFormatting>
  <conditionalFormatting sqref="Y141:Y144">
    <cfRule type="containsText" dxfId="58" priority="34" operator="containsText" text="NO CUMPLE">
      <formula>NOT(ISERROR(SEARCH("NO CUMPLE",Y141)))</formula>
    </cfRule>
  </conditionalFormatting>
  <conditionalFormatting sqref="L147:L150">
    <cfRule type="containsText" dxfId="57" priority="33" operator="containsText" text="NO CUMPLE">
      <formula>NOT(ISERROR(SEARCH("NO CUMPLE",L147)))</formula>
    </cfRule>
  </conditionalFormatting>
  <conditionalFormatting sqref="W147:W150">
    <cfRule type="containsText" dxfId="56" priority="32" operator="containsText" text="NO CUMPLE">
      <formula>NOT(ISERROR(SEARCH("NO CUMPLE",W147)))</formula>
    </cfRule>
  </conditionalFormatting>
  <conditionalFormatting sqref="Z123:Z126">
    <cfRule type="containsText" dxfId="55" priority="18" operator="containsText" text="NO CUMPLE">
      <formula>NOT(ISERROR(SEARCH("NO CUMPLE",Z123)))</formula>
    </cfRule>
  </conditionalFormatting>
  <conditionalFormatting sqref="Z129:Z132">
    <cfRule type="containsText" dxfId="54" priority="16" operator="containsText" text="NO CUMPLE">
      <formula>NOT(ISERROR(SEARCH("NO CUMPLE",Z129)))</formula>
    </cfRule>
  </conditionalFormatting>
  <conditionalFormatting sqref="Z147:Z150">
    <cfRule type="containsText" dxfId="53" priority="19" operator="containsText" text="NO CUMPLE">
      <formula>NOT(ISERROR(SEARCH("NO CUMPLE",Z147)))</formula>
    </cfRule>
  </conditionalFormatting>
  <conditionalFormatting sqref="Z116:Z120">
    <cfRule type="containsText" dxfId="52" priority="17" operator="containsText" text="NO CUMPLE">
      <formula>NOT(ISERROR(SEARCH("NO CUMPLE",Z116)))</formula>
    </cfRule>
  </conditionalFormatting>
  <conditionalFormatting sqref="Z135:Z138">
    <cfRule type="containsText" dxfId="51" priority="15" operator="containsText" text="NO CUMPLE">
      <formula>NOT(ISERROR(SEARCH("NO CUMPLE",Z135)))</formula>
    </cfRule>
  </conditionalFormatting>
  <conditionalFormatting sqref="Z141:Z144">
    <cfRule type="containsText" dxfId="50" priority="14" operator="containsText" text="NO CUMPLE">
      <formula>NOT(ISERROR(SEARCH("NO CUMPLE",Z141)))</formula>
    </cfRule>
  </conditionalFormatting>
  <conditionalFormatting sqref="L129">
    <cfRule type="containsText" dxfId="49" priority="8" operator="containsText" text="NO CUMPLE">
      <formula>NOT(ISERROR(SEARCH("NO CUMPLE",L129)))</formula>
    </cfRule>
  </conditionalFormatting>
  <conditionalFormatting sqref="L130:L132">
    <cfRule type="containsText" dxfId="48" priority="7" operator="containsText" text="NO CUMPLE">
      <formula>NOT(ISERROR(SEARCH("NO CUMPLE",L130)))</formula>
    </cfRule>
  </conditionalFormatting>
  <printOptions horizontalCentered="1" verticalCentered="1"/>
  <pageMargins left="0.70866141732283472" right="0.70866141732283472" top="0.74803149606299213" bottom="0.74803149606299213" header="0.31496062992125984" footer="0.31496062992125984"/>
  <pageSetup scale="15" fitToHeight="0" orientation="landscape" r:id="rId1"/>
  <rowBreaks count="1" manualBreakCount="1">
    <brk id="58" max="3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pageSetUpPr fitToPage="1"/>
  </sheetPr>
  <dimension ref="A1:Z143"/>
  <sheetViews>
    <sheetView showGridLines="0" showZeros="0" view="pageBreakPreview" topLeftCell="A7" zoomScale="55" zoomScaleNormal="10" zoomScaleSheetLayoutView="55" workbookViewId="0">
      <selection activeCell="O13" sqref="O13:O16"/>
    </sheetView>
  </sheetViews>
  <sheetFormatPr baseColWidth="10" defaultColWidth="11.42578125" defaultRowHeight="15" x14ac:dyDescent="0.25"/>
  <cols>
    <col min="1" max="1" width="11.42578125" style="9"/>
    <col min="2" max="2" width="11.42578125" style="10"/>
    <col min="3" max="3" width="50.140625" style="7" customWidth="1"/>
    <col min="4" max="4" width="30.140625" style="11" customWidth="1"/>
    <col min="5" max="5" width="7.28515625" style="8" customWidth="1"/>
    <col min="6" max="6" width="22.85546875" style="18" customWidth="1"/>
    <col min="7" max="7" width="20.28515625" style="18" customWidth="1"/>
    <col min="8" max="8" width="57.5703125" style="4" customWidth="1"/>
    <col min="9" max="9" width="21.85546875" style="400" customWidth="1"/>
    <col min="10" max="10" width="21.28515625" style="9" customWidth="1"/>
    <col min="11" max="11" width="27.7109375" style="175" customWidth="1"/>
    <col min="12" max="12" width="40" style="9" customWidth="1"/>
    <col min="13" max="13" width="5.5703125" style="14" customWidth="1"/>
    <col min="14" max="14" width="9.7109375" style="9" customWidth="1"/>
    <col min="15" max="15" width="72.85546875" style="9" customWidth="1"/>
    <col min="16" max="16384" width="11.42578125" style="9"/>
  </cols>
  <sheetData>
    <row r="1" spans="2:16" ht="15.75" thickBot="1" x14ac:dyDescent="0.3"/>
    <row r="2" spans="2:16" ht="60.75" thickBot="1" x14ac:dyDescent="0.3">
      <c r="B2" s="669" t="s">
        <v>159</v>
      </c>
      <c r="C2" s="670"/>
      <c r="D2" s="670"/>
      <c r="E2" s="670"/>
      <c r="F2" s="670"/>
      <c r="G2" s="670"/>
      <c r="H2" s="670"/>
      <c r="I2" s="670"/>
      <c r="J2" s="670"/>
      <c r="K2" s="670"/>
      <c r="L2" s="670"/>
      <c r="M2" s="670"/>
      <c r="N2" s="670"/>
      <c r="O2" s="670"/>
      <c r="P2" s="671"/>
    </row>
    <row r="3" spans="2:16" ht="33.75" customHeight="1" thickBot="1" x14ac:dyDescent="0.3">
      <c r="B3" s="80"/>
      <c r="C3" s="80"/>
      <c r="D3" s="80"/>
      <c r="E3" s="80"/>
      <c r="F3" s="80"/>
      <c r="G3" s="80"/>
      <c r="H3" s="80"/>
      <c r="I3" s="401"/>
      <c r="J3" s="80"/>
      <c r="K3" s="176"/>
      <c r="L3" s="80"/>
      <c r="M3" s="80"/>
      <c r="N3" s="80"/>
      <c r="O3" s="80"/>
      <c r="P3" s="80"/>
    </row>
    <row r="4" spans="2:16" ht="91.5" thickBot="1" x14ac:dyDescent="0.3">
      <c r="B4" s="669" t="s">
        <v>123</v>
      </c>
      <c r="C4" s="670"/>
      <c r="D4" s="670"/>
      <c r="E4" s="670"/>
      <c r="F4" s="670"/>
      <c r="G4" s="670"/>
      <c r="H4" s="670"/>
      <c r="I4" s="670"/>
      <c r="J4" s="670"/>
      <c r="K4" s="670"/>
      <c r="L4" s="670"/>
      <c r="M4" s="670"/>
      <c r="N4" s="670"/>
      <c r="O4" s="671"/>
      <c r="P4" s="80"/>
    </row>
    <row r="5" spans="2:16" ht="90.75" x14ac:dyDescent="0.25">
      <c r="B5" s="87"/>
      <c r="C5" s="87"/>
      <c r="D5" s="87"/>
      <c r="E5" s="87"/>
      <c r="F5" s="87"/>
      <c r="G5" s="87"/>
      <c r="H5" s="87"/>
      <c r="I5" s="402"/>
      <c r="J5" s="87"/>
      <c r="K5" s="177"/>
      <c r="L5" s="87"/>
      <c r="M5" s="87"/>
      <c r="N5" s="87"/>
      <c r="O5" s="87"/>
      <c r="P5" s="80"/>
    </row>
    <row r="6" spans="2:16" x14ac:dyDescent="0.25">
      <c r="C6" s="1" t="s">
        <v>124</v>
      </c>
      <c r="D6" s="39">
        <v>5</v>
      </c>
      <c r="L6" s="37"/>
    </row>
    <row r="7" spans="2:16" ht="24" customHeight="1" x14ac:dyDescent="0.25">
      <c r="C7" s="9"/>
      <c r="D7" s="39"/>
      <c r="L7" s="37"/>
      <c r="M7" s="74"/>
    </row>
    <row r="8" spans="2:16" x14ac:dyDescent="0.25">
      <c r="C8" s="9"/>
      <c r="D8" s="39">
        <v>0</v>
      </c>
      <c r="L8" s="37"/>
    </row>
    <row r="9" spans="2:16" x14ac:dyDescent="0.25">
      <c r="C9" s="9"/>
      <c r="D9" s="40"/>
      <c r="L9" s="37"/>
    </row>
    <row r="10" spans="2:16" ht="60" customHeight="1" thickBot="1" x14ac:dyDescent="0.3">
      <c r="C10" s="41"/>
      <c r="L10" s="37"/>
      <c r="M10" s="22"/>
    </row>
    <row r="11" spans="2:16" s="6" customFormat="1" ht="132.75" customHeight="1" thickBot="1" x14ac:dyDescent="0.3">
      <c r="B11" s="194" t="s">
        <v>16</v>
      </c>
      <c r="C11" s="25" t="s">
        <v>0</v>
      </c>
      <c r="D11" s="26" t="s">
        <v>113</v>
      </c>
      <c r="E11" s="16"/>
      <c r="F11" s="198" t="s">
        <v>24</v>
      </c>
      <c r="G11" s="42" t="s">
        <v>25</v>
      </c>
      <c r="H11" s="199" t="s">
        <v>2</v>
      </c>
      <c r="I11" s="200" t="s">
        <v>125</v>
      </c>
      <c r="J11" s="201" t="s">
        <v>121</v>
      </c>
      <c r="K11" s="202" t="s">
        <v>122</v>
      </c>
      <c r="L11" s="203" t="s">
        <v>22</v>
      </c>
      <c r="M11" s="23"/>
      <c r="O11" s="43" t="s">
        <v>23</v>
      </c>
    </row>
    <row r="12" spans="2:16" s="24" customFormat="1" ht="21.75" customHeight="1" thickBot="1" x14ac:dyDescent="0.3">
      <c r="B12" s="44"/>
      <c r="C12" s="44"/>
      <c r="D12" s="45"/>
      <c r="E12" s="15"/>
      <c r="F12" s="47"/>
      <c r="G12" s="48"/>
      <c r="H12" s="46"/>
      <c r="I12" s="49"/>
      <c r="J12" s="50"/>
      <c r="K12" s="178"/>
      <c r="L12" s="51"/>
      <c r="M12" s="23"/>
    </row>
    <row r="13" spans="2:16" ht="74.25" customHeight="1" thickBot="1" x14ac:dyDescent="0.3">
      <c r="B13" s="52">
        <v>1</v>
      </c>
      <c r="C13" s="430" t="str">
        <f>+'CONSOLIDADO HABILITANTES'!C9</f>
        <v>1. ANSE LTDA</v>
      </c>
      <c r="D13" s="204" t="s">
        <v>168</v>
      </c>
      <c r="E13" s="17"/>
      <c r="F13" s="205">
        <v>42023</v>
      </c>
      <c r="G13" s="55">
        <v>44130</v>
      </c>
      <c r="H13" s="156" t="s">
        <v>169</v>
      </c>
      <c r="I13" s="388" t="s">
        <v>33</v>
      </c>
      <c r="J13" s="58">
        <f>G13-F13</f>
        <v>2107</v>
      </c>
      <c r="K13" s="683">
        <f>+J17/365</f>
        <v>5.7726027397260271</v>
      </c>
      <c r="L13" s="686" t="s">
        <v>33</v>
      </c>
      <c r="O13" s="680" t="s">
        <v>334</v>
      </c>
    </row>
    <row r="14" spans="2:16" ht="87" customHeight="1" thickBot="1" x14ac:dyDescent="0.3">
      <c r="B14" s="644"/>
      <c r="C14" s="658"/>
      <c r="D14" s="688"/>
      <c r="E14" s="17"/>
      <c r="F14" s="206"/>
      <c r="G14" s="59"/>
      <c r="H14" s="61"/>
      <c r="I14" s="391"/>
      <c r="J14" s="58">
        <f t="shared" ref="J14:J16" si="0">G14-F14</f>
        <v>0</v>
      </c>
      <c r="K14" s="684"/>
      <c r="L14" s="687"/>
      <c r="O14" s="682"/>
    </row>
    <row r="15" spans="2:16" ht="87" customHeight="1" thickBot="1" x14ac:dyDescent="0.3">
      <c r="B15" s="645"/>
      <c r="C15" s="659"/>
      <c r="D15" s="689"/>
      <c r="E15" s="17"/>
      <c r="F15" s="206"/>
      <c r="G15" s="59"/>
      <c r="H15" s="61"/>
      <c r="I15" s="391"/>
      <c r="J15" s="58">
        <f t="shared" si="0"/>
        <v>0</v>
      </c>
      <c r="K15" s="684"/>
      <c r="L15" s="687"/>
      <c r="O15" s="682"/>
    </row>
    <row r="16" spans="2:16" ht="50.25" customHeight="1" thickBot="1" x14ac:dyDescent="0.3">
      <c r="B16" s="661"/>
      <c r="C16" s="662"/>
      <c r="D16" s="690"/>
      <c r="E16" s="17"/>
      <c r="F16" s="207"/>
      <c r="G16" s="172"/>
      <c r="H16" s="195"/>
      <c r="I16" s="403"/>
      <c r="J16" s="58">
        <f t="shared" si="0"/>
        <v>0</v>
      </c>
      <c r="K16" s="693"/>
      <c r="L16" s="694"/>
      <c r="O16" s="681"/>
    </row>
    <row r="17" spans="1:17" ht="39.950000000000003" customHeight="1" thickBot="1" x14ac:dyDescent="0.3">
      <c r="B17" s="3"/>
      <c r="C17" s="5"/>
      <c r="D17" s="197"/>
      <c r="E17" s="13"/>
      <c r="F17" s="29"/>
      <c r="G17" s="29"/>
      <c r="H17" s="193"/>
      <c r="I17" s="404"/>
      <c r="J17" s="27">
        <f>SUM(J13:J16)</f>
        <v>2107</v>
      </c>
      <c r="K17" s="179"/>
      <c r="L17" s="67"/>
    </row>
    <row r="18" spans="1:17" ht="39.950000000000003" customHeight="1" x14ac:dyDescent="0.25">
      <c r="B18" s="3"/>
      <c r="C18" s="5"/>
      <c r="D18" s="12"/>
      <c r="E18" s="13"/>
      <c r="F18" s="20"/>
      <c r="G18" s="20"/>
      <c r="H18" s="68"/>
      <c r="I18" s="405"/>
      <c r="J18" s="69"/>
      <c r="K18" s="180"/>
      <c r="L18" s="70"/>
    </row>
    <row r="19" spans="1:17" ht="39.950000000000003" customHeight="1" thickBot="1" x14ac:dyDescent="0.3">
      <c r="B19" s="3"/>
      <c r="C19" s="5"/>
      <c r="D19" s="12"/>
      <c r="E19" s="13"/>
      <c r="F19" s="20"/>
      <c r="G19" s="20"/>
      <c r="H19" s="68"/>
      <c r="I19" s="405"/>
      <c r="J19" s="69"/>
      <c r="K19" s="180"/>
      <c r="L19" s="70"/>
    </row>
    <row r="20" spans="1:17" ht="82.5" customHeight="1" thickBot="1" x14ac:dyDescent="0.3">
      <c r="B20" s="52">
        <v>2</v>
      </c>
      <c r="C20" s="431" t="str">
        <f>+'CONSOLIDADO HABILITANTES'!C10</f>
        <v>2. DINA POWER LTDA</v>
      </c>
      <c r="D20" s="204" t="s">
        <v>172</v>
      </c>
      <c r="E20" s="17"/>
      <c r="F20" s="205">
        <v>40969</v>
      </c>
      <c r="G20" s="55">
        <v>44132</v>
      </c>
      <c r="H20" s="156" t="s">
        <v>176</v>
      </c>
      <c r="I20" s="388" t="s">
        <v>33</v>
      </c>
      <c r="J20" s="58">
        <f t="shared" ref="J20:J23" si="1">G20-F20</f>
        <v>3163</v>
      </c>
      <c r="K20" s="683">
        <f>+J24/365</f>
        <v>8.6657534246575345</v>
      </c>
      <c r="L20" s="686" t="s">
        <v>12</v>
      </c>
      <c r="O20" s="680"/>
    </row>
    <row r="21" spans="1:17" ht="81" customHeight="1" thickBot="1" x14ac:dyDescent="0.3">
      <c r="B21" s="644"/>
      <c r="C21" s="658"/>
      <c r="D21" s="688"/>
      <c r="E21" s="17"/>
      <c r="F21" s="206"/>
      <c r="G21" s="59"/>
      <c r="H21" s="61"/>
      <c r="I21" s="391"/>
      <c r="J21" s="58">
        <f t="shared" si="1"/>
        <v>0</v>
      </c>
      <c r="K21" s="684"/>
      <c r="L21" s="687"/>
      <c r="O21" s="682"/>
    </row>
    <row r="22" spans="1:17" ht="68.25" customHeight="1" thickBot="1" x14ac:dyDescent="0.3">
      <c r="B22" s="645"/>
      <c r="C22" s="659"/>
      <c r="D22" s="689"/>
      <c r="E22" s="17"/>
      <c r="F22" s="206"/>
      <c r="G22" s="59"/>
      <c r="H22" s="61"/>
      <c r="I22" s="391"/>
      <c r="J22" s="58">
        <f t="shared" si="1"/>
        <v>0</v>
      </c>
      <c r="K22" s="684"/>
      <c r="L22" s="687"/>
      <c r="O22" s="682"/>
    </row>
    <row r="23" spans="1:17" ht="39.950000000000003" customHeight="1" thickBot="1" x14ac:dyDescent="0.3">
      <c r="B23" s="645"/>
      <c r="C23" s="659"/>
      <c r="D23" s="689"/>
      <c r="E23" s="17"/>
      <c r="F23" s="206"/>
      <c r="G23" s="59"/>
      <c r="H23" s="61"/>
      <c r="I23" s="391"/>
      <c r="J23" s="58">
        <f t="shared" si="1"/>
        <v>0</v>
      </c>
      <c r="K23" s="684"/>
      <c r="L23" s="694"/>
      <c r="O23" s="682"/>
    </row>
    <row r="24" spans="1:17" ht="60" customHeight="1" thickBot="1" x14ac:dyDescent="0.3">
      <c r="B24" s="3"/>
      <c r="C24" s="5"/>
      <c r="D24" s="197"/>
      <c r="E24" s="13"/>
      <c r="F24" s="29"/>
      <c r="G24" s="29"/>
      <c r="H24" s="193"/>
      <c r="I24" s="404"/>
      <c r="J24" s="27">
        <f>SUM(J20:J23)</f>
        <v>3163</v>
      </c>
      <c r="K24" s="179"/>
      <c r="L24" s="67"/>
    </row>
    <row r="25" spans="1:17" ht="60" customHeight="1" thickBot="1" x14ac:dyDescent="0.3">
      <c r="F25" s="19"/>
      <c r="P25" s="18"/>
      <c r="Q25" s="18"/>
    </row>
    <row r="26" spans="1:17" ht="68.25" customHeight="1" thickBot="1" x14ac:dyDescent="0.3">
      <c r="B26" s="52">
        <v>3</v>
      </c>
      <c r="C26" s="431" t="str">
        <f>+'CONSOLIDADO HABILITANTES'!C11</f>
        <v>3. VIPCOL LTDA</v>
      </c>
      <c r="D26" s="204" t="s">
        <v>182</v>
      </c>
      <c r="E26" s="5"/>
      <c r="F26" s="208">
        <v>40498</v>
      </c>
      <c r="G26" s="209">
        <v>44126</v>
      </c>
      <c r="H26" s="210" t="s">
        <v>183</v>
      </c>
      <c r="I26" s="406" t="s">
        <v>12</v>
      </c>
      <c r="J26" s="58">
        <f t="shared" ref="J26:J28" si="2">G26-F26</f>
        <v>3628</v>
      </c>
      <c r="K26" s="683">
        <f>+J29/365</f>
        <v>9.9397260273972599</v>
      </c>
      <c r="L26" s="686" t="str">
        <f>IF(C26="","",IF(K26&gt;=$D$6,"CUMPLE","NO CUMPLE"))</f>
        <v>CUMPLE</v>
      </c>
      <c r="O26" s="695"/>
    </row>
    <row r="27" spans="1:17" ht="50.25" customHeight="1" thickBot="1" x14ac:dyDescent="0.3">
      <c r="B27" s="644"/>
      <c r="C27" s="698"/>
      <c r="D27" s="699"/>
      <c r="E27" s="5"/>
      <c r="F27" s="211"/>
      <c r="G27" s="212"/>
      <c r="H27" s="213"/>
      <c r="I27" s="407"/>
      <c r="J27" s="58">
        <f t="shared" si="2"/>
        <v>0</v>
      </c>
      <c r="K27" s="684"/>
      <c r="L27" s="687"/>
      <c r="O27" s="696"/>
    </row>
    <row r="28" spans="1:17" ht="114.75" customHeight="1" x14ac:dyDescent="0.25">
      <c r="B28" s="645"/>
      <c r="C28" s="553"/>
      <c r="D28" s="700"/>
      <c r="E28" s="5"/>
      <c r="F28" s="211"/>
      <c r="G28" s="212"/>
      <c r="H28" s="213"/>
      <c r="I28" s="407"/>
      <c r="J28" s="58">
        <f t="shared" si="2"/>
        <v>0</v>
      </c>
      <c r="K28" s="684"/>
      <c r="L28" s="687"/>
      <c r="O28" s="696"/>
    </row>
    <row r="29" spans="1:17" ht="50.25" customHeight="1" thickBot="1" x14ac:dyDescent="0.3">
      <c r="B29" s="3"/>
      <c r="C29" s="5"/>
      <c r="D29" s="197"/>
      <c r="E29" s="13"/>
      <c r="F29" s="20"/>
      <c r="G29" s="20"/>
      <c r="H29" s="68"/>
      <c r="I29" s="405"/>
      <c r="J29" s="214">
        <f>SUM(J26:J28)</f>
        <v>3628</v>
      </c>
      <c r="K29" s="180"/>
      <c r="L29" s="70"/>
    </row>
    <row r="30" spans="1:17" ht="39.950000000000003" customHeight="1" x14ac:dyDescent="0.25">
      <c r="F30" s="19"/>
      <c r="P30" s="18"/>
      <c r="Q30" s="18"/>
    </row>
    <row r="31" spans="1:17" s="18" customFormat="1" ht="15.75" thickBot="1" x14ac:dyDescent="0.3">
      <c r="A31" s="9"/>
      <c r="B31" s="10"/>
      <c r="C31" s="7"/>
      <c r="D31" s="11"/>
      <c r="E31" s="8"/>
      <c r="F31" s="19"/>
      <c r="H31" s="4"/>
      <c r="I31" s="400"/>
      <c r="J31" s="9"/>
      <c r="K31" s="175"/>
      <c r="L31" s="9"/>
      <c r="M31" s="14"/>
      <c r="N31" s="9"/>
      <c r="O31" s="9"/>
    </row>
    <row r="32" spans="1:17" s="18" customFormat="1" ht="57" customHeight="1" thickBot="1" x14ac:dyDescent="0.3">
      <c r="A32" s="9"/>
      <c r="B32" s="52">
        <v>4</v>
      </c>
      <c r="C32" s="431" t="str">
        <f>+'CONSOLIDADO HABILITANTES'!C12</f>
        <v>4. AZC LTDA</v>
      </c>
      <c r="D32" s="53" t="s">
        <v>185</v>
      </c>
      <c r="E32" s="17"/>
      <c r="F32" s="215">
        <v>40472</v>
      </c>
      <c r="G32" s="216">
        <v>41120</v>
      </c>
      <c r="H32" s="217"/>
      <c r="I32" s="388" t="s">
        <v>12</v>
      </c>
      <c r="J32" s="58">
        <f t="shared" ref="J32:J35" si="3">G32-F32</f>
        <v>648</v>
      </c>
      <c r="K32" s="683">
        <f>+J36/365</f>
        <v>5.602739726027397</v>
      </c>
      <c r="L32" s="686" t="str">
        <f>IF(C32="","",IF(K32&gt;=$D$6,"CUMPLE","NO CUMPLE"))</f>
        <v>CUMPLE</v>
      </c>
      <c r="M32" s="14"/>
      <c r="N32" s="9"/>
      <c r="O32" s="680" t="s">
        <v>186</v>
      </c>
      <c r="P32" s="9"/>
      <c r="Q32" s="9"/>
    </row>
    <row r="33" spans="1:17" s="18" customFormat="1" ht="57" customHeight="1" thickBot="1" x14ac:dyDescent="0.3">
      <c r="A33" s="9"/>
      <c r="B33" s="466"/>
      <c r="C33" s="469"/>
      <c r="D33" s="181"/>
      <c r="E33" s="17"/>
      <c r="F33" s="470">
        <v>41519</v>
      </c>
      <c r="G33" s="471">
        <v>41789</v>
      </c>
      <c r="H33" s="472"/>
      <c r="I33" s="396" t="s">
        <v>12</v>
      </c>
      <c r="J33" s="58"/>
      <c r="K33" s="684"/>
      <c r="L33" s="687"/>
      <c r="M33" s="14"/>
      <c r="N33" s="9"/>
      <c r="O33" s="682"/>
      <c r="P33" s="9"/>
      <c r="Q33" s="9"/>
    </row>
    <row r="34" spans="1:17" ht="114.75" customHeight="1" thickBot="1" x14ac:dyDescent="0.3">
      <c r="B34" s="191"/>
      <c r="C34" s="218"/>
      <c r="D34" s="181"/>
      <c r="E34" s="17"/>
      <c r="F34" s="211">
        <v>42736</v>
      </c>
      <c r="G34" s="212">
        <v>44133</v>
      </c>
      <c r="H34" s="219"/>
      <c r="I34" s="391" t="s">
        <v>12</v>
      </c>
      <c r="J34" s="58">
        <f t="shared" si="3"/>
        <v>1397</v>
      </c>
      <c r="K34" s="684"/>
      <c r="L34" s="687"/>
      <c r="O34" s="682"/>
    </row>
    <row r="35" spans="1:17" s="18" customFormat="1" ht="15" customHeight="1" thickBot="1" x14ac:dyDescent="0.3">
      <c r="A35" s="9"/>
      <c r="B35" s="439"/>
      <c r="C35" s="441"/>
      <c r="D35" s="445"/>
      <c r="E35" s="17"/>
      <c r="F35" s="207"/>
      <c r="G35" s="172"/>
      <c r="H35" s="156"/>
      <c r="I35" s="403"/>
      <c r="J35" s="58">
        <f t="shared" si="3"/>
        <v>0</v>
      </c>
      <c r="K35" s="693"/>
      <c r="L35" s="694"/>
      <c r="M35" s="14"/>
      <c r="N35" s="9"/>
      <c r="O35" s="681"/>
      <c r="P35" s="9"/>
      <c r="Q35" s="9"/>
    </row>
    <row r="36" spans="1:17" s="18" customFormat="1" ht="15.75" thickBot="1" x14ac:dyDescent="0.3">
      <c r="A36" s="9"/>
      <c r="B36" s="3"/>
      <c r="C36" s="28"/>
      <c r="D36" s="66"/>
      <c r="E36" s="13"/>
      <c r="F36" s="29"/>
      <c r="G36" s="29"/>
      <c r="H36" s="193"/>
      <c r="I36" s="404"/>
      <c r="J36" s="27">
        <f>SUM(J32:J35)</f>
        <v>2045</v>
      </c>
      <c r="K36" s="179"/>
      <c r="L36" s="67"/>
      <c r="M36" s="14"/>
      <c r="N36" s="9"/>
      <c r="O36" s="9"/>
      <c r="P36" s="9"/>
      <c r="Q36" s="9"/>
    </row>
    <row r="37" spans="1:17" ht="102.75" customHeight="1" thickBot="1" x14ac:dyDescent="0.3">
      <c r="F37" s="19"/>
      <c r="P37" s="18"/>
      <c r="Q37" s="18"/>
    </row>
    <row r="38" spans="1:17" ht="68.25" customHeight="1" thickBot="1" x14ac:dyDescent="0.3">
      <c r="B38" s="52">
        <v>5</v>
      </c>
      <c r="C38" s="431" t="str">
        <f>+'CONSOLIDADO HABILITANTES'!C13</f>
        <v>5. SEGURIDAD THOR LTDA</v>
      </c>
      <c r="D38" s="222" t="s">
        <v>195</v>
      </c>
      <c r="E38" s="17"/>
      <c r="F38" s="205">
        <v>41778</v>
      </c>
      <c r="G38" s="55">
        <v>44091</v>
      </c>
      <c r="H38" s="156" t="s">
        <v>196</v>
      </c>
      <c r="I38" s="391" t="s">
        <v>12</v>
      </c>
      <c r="J38" s="58">
        <f t="shared" ref="J38:J39" si="4">G38-F38</f>
        <v>2313</v>
      </c>
      <c r="K38" s="683">
        <f>+J40/365</f>
        <v>6.3369863013698629</v>
      </c>
      <c r="L38" s="686" t="s">
        <v>33</v>
      </c>
      <c r="O38" s="680" t="s">
        <v>197</v>
      </c>
    </row>
    <row r="39" spans="1:17" ht="51.75" customHeight="1" thickBot="1" x14ac:dyDescent="0.3">
      <c r="B39" s="442"/>
      <c r="C39" s="443"/>
      <c r="D39" s="224"/>
      <c r="E39" s="17"/>
      <c r="F39" s="207"/>
      <c r="G39" s="172"/>
      <c r="H39" s="195"/>
      <c r="I39" s="403"/>
      <c r="J39" s="58">
        <f t="shared" si="4"/>
        <v>0</v>
      </c>
      <c r="K39" s="693"/>
      <c r="L39" s="694"/>
      <c r="O39" s="681"/>
    </row>
    <row r="40" spans="1:17" s="18" customFormat="1" ht="15.75" thickBot="1" x14ac:dyDescent="0.3">
      <c r="A40" s="9"/>
      <c r="B40" s="3"/>
      <c r="C40" s="5"/>
      <c r="D40" s="197"/>
      <c r="E40" s="13"/>
      <c r="F40" s="29"/>
      <c r="G40" s="29"/>
      <c r="H40" s="193"/>
      <c r="I40" s="404"/>
      <c r="J40" s="27">
        <f>SUM(J38:J39)</f>
        <v>2313</v>
      </c>
      <c r="K40" s="179"/>
      <c r="L40" s="67"/>
      <c r="M40" s="14"/>
      <c r="N40" s="9"/>
      <c r="O40" s="9"/>
      <c r="P40" s="9"/>
      <c r="Q40" s="9"/>
    </row>
    <row r="41" spans="1:17" s="18" customFormat="1" x14ac:dyDescent="0.25">
      <c r="A41" s="9"/>
      <c r="B41" s="10"/>
      <c r="C41" s="7"/>
      <c r="D41" s="11"/>
      <c r="E41" s="8"/>
      <c r="F41" s="19"/>
      <c r="H41" s="4"/>
      <c r="I41" s="400"/>
      <c r="J41" s="9"/>
      <c r="K41" s="175"/>
      <c r="L41" s="9"/>
      <c r="M41" s="14"/>
      <c r="N41" s="9"/>
      <c r="O41" s="9"/>
    </row>
    <row r="42" spans="1:17" s="18" customFormat="1" ht="15.75" thickBot="1" x14ac:dyDescent="0.3">
      <c r="A42" s="9"/>
      <c r="B42" s="10"/>
      <c r="C42" s="7"/>
      <c r="D42" s="11"/>
      <c r="E42" s="8"/>
      <c r="F42" s="19"/>
      <c r="H42" s="4"/>
      <c r="I42" s="400"/>
      <c r="J42" s="9"/>
      <c r="K42" s="175"/>
      <c r="L42" s="9"/>
      <c r="M42" s="14"/>
      <c r="N42" s="9"/>
      <c r="O42" s="9"/>
    </row>
    <row r="43" spans="1:17" s="18" customFormat="1" ht="79.5" customHeight="1" thickBot="1" x14ac:dyDescent="0.3">
      <c r="A43" s="9"/>
      <c r="B43" s="52">
        <v>6</v>
      </c>
      <c r="C43" s="431" t="str">
        <f>+'CONSOLIDADO HABILITANTES'!C14</f>
        <v>6. COOVIAM CTA</v>
      </c>
      <c r="D43" s="53" t="s">
        <v>202</v>
      </c>
      <c r="E43" s="54"/>
      <c r="F43" s="55">
        <v>42160</v>
      </c>
      <c r="G43" s="55">
        <v>44133</v>
      </c>
      <c r="H43" s="57" t="s">
        <v>203</v>
      </c>
      <c r="I43" s="388" t="s">
        <v>12</v>
      </c>
      <c r="J43" s="58">
        <f t="shared" ref="J43:J46" si="5">G43-F43</f>
        <v>1973</v>
      </c>
      <c r="K43" s="683">
        <f>+J47/365</f>
        <v>12.156164383561643</v>
      </c>
      <c r="L43" s="686" t="str">
        <f>IF(C43="","",IF(K43&gt;=$D$6,"CUMPLE","NO CUMPLE"))</f>
        <v>CUMPLE</v>
      </c>
      <c r="M43" s="14"/>
      <c r="N43" s="9"/>
      <c r="O43" s="680"/>
      <c r="P43" s="9"/>
      <c r="Q43" s="9"/>
    </row>
    <row r="44" spans="1:17" s="18" customFormat="1" ht="79.5" customHeight="1" thickBot="1" x14ac:dyDescent="0.3">
      <c r="A44" s="9"/>
      <c r="B44" s="644"/>
      <c r="C44" s="658"/>
      <c r="D44" s="688"/>
      <c r="E44" s="17"/>
      <c r="F44" s="59">
        <v>31413</v>
      </c>
      <c r="G44" s="59">
        <v>33877</v>
      </c>
      <c r="H44" s="61" t="s">
        <v>204</v>
      </c>
      <c r="I44" s="391" t="s">
        <v>12</v>
      </c>
      <c r="J44" s="58">
        <f t="shared" si="5"/>
        <v>2464</v>
      </c>
      <c r="K44" s="684"/>
      <c r="L44" s="687"/>
      <c r="M44" s="14"/>
      <c r="N44" s="9"/>
      <c r="O44" s="682"/>
      <c r="P44" s="9"/>
      <c r="Q44" s="9"/>
    </row>
    <row r="45" spans="1:17" s="18" customFormat="1" ht="79.5" customHeight="1" thickBot="1" x14ac:dyDescent="0.3">
      <c r="A45" s="9"/>
      <c r="B45" s="645"/>
      <c r="C45" s="659"/>
      <c r="D45" s="689"/>
      <c r="E45" s="17"/>
      <c r="F45" s="59"/>
      <c r="G45" s="59"/>
      <c r="H45" s="62"/>
      <c r="I45" s="391"/>
      <c r="J45" s="58">
        <f t="shared" si="5"/>
        <v>0</v>
      </c>
      <c r="K45" s="684"/>
      <c r="L45" s="687"/>
      <c r="M45" s="14"/>
      <c r="N45" s="9"/>
      <c r="O45" s="682"/>
      <c r="P45" s="9"/>
      <c r="Q45" s="9"/>
    </row>
    <row r="46" spans="1:17" s="18" customFormat="1" ht="30.75" customHeight="1" thickBot="1" x14ac:dyDescent="0.3">
      <c r="A46" s="9"/>
      <c r="B46" s="646"/>
      <c r="C46" s="664"/>
      <c r="D46" s="690"/>
      <c r="E46" s="17"/>
      <c r="F46" s="63"/>
      <c r="G46" s="63"/>
      <c r="H46" s="65"/>
      <c r="I46" s="397"/>
      <c r="J46" s="58">
        <f t="shared" si="5"/>
        <v>0</v>
      </c>
      <c r="K46" s="685"/>
      <c r="L46" s="687"/>
      <c r="M46" s="14"/>
      <c r="N46" s="9"/>
      <c r="O46" s="681"/>
      <c r="P46" s="9"/>
      <c r="Q46" s="9"/>
    </row>
    <row r="47" spans="1:17" s="18" customFormat="1" ht="79.5" customHeight="1" thickBot="1" x14ac:dyDescent="0.3">
      <c r="A47" s="9"/>
      <c r="B47" s="3"/>
      <c r="C47" s="28"/>
      <c r="D47" s="66"/>
      <c r="E47" s="13"/>
      <c r="F47" s="29"/>
      <c r="G47" s="29"/>
      <c r="H47" s="193"/>
      <c r="I47" s="404"/>
      <c r="J47" s="27">
        <f>SUM(J43:J46)</f>
        <v>4437</v>
      </c>
      <c r="K47" s="179"/>
      <c r="L47" s="67"/>
      <c r="M47" s="14"/>
      <c r="N47" s="9"/>
      <c r="O47" s="9"/>
      <c r="P47" s="9"/>
      <c r="Q47" s="9"/>
    </row>
    <row r="48" spans="1:17" s="18" customFormat="1" ht="79.5" customHeight="1" thickBot="1" x14ac:dyDescent="0.3">
      <c r="A48" s="9"/>
      <c r="B48" s="10"/>
      <c r="C48" s="7"/>
      <c r="D48" s="11"/>
      <c r="E48" s="8"/>
      <c r="F48" s="19"/>
      <c r="H48" s="4"/>
      <c r="I48" s="400"/>
      <c r="J48" s="9"/>
      <c r="K48" s="175"/>
      <c r="L48" s="9"/>
      <c r="M48" s="14"/>
      <c r="N48" s="9"/>
      <c r="O48" s="9"/>
    </row>
    <row r="49" spans="1:17" s="18" customFormat="1" ht="44.25" customHeight="1" thickBot="1" x14ac:dyDescent="0.3">
      <c r="A49" s="9"/>
      <c r="B49" s="52">
        <v>7</v>
      </c>
      <c r="C49" s="431" t="str">
        <f>+'CONSOLIDADO HABILITANTES'!C15</f>
        <v>7. UT VITEC 2020</v>
      </c>
      <c r="D49" s="53" t="s">
        <v>212</v>
      </c>
      <c r="E49" s="17"/>
      <c r="F49" s="205">
        <v>42298</v>
      </c>
      <c r="G49" s="55">
        <v>44132</v>
      </c>
      <c r="H49" s="57" t="s">
        <v>213</v>
      </c>
      <c r="I49" s="391"/>
      <c r="J49" s="58">
        <f t="shared" ref="J49:J51" si="6">G49-F49</f>
        <v>1834</v>
      </c>
      <c r="K49" s="683">
        <f>+J52/365</f>
        <v>5.0246575342465754</v>
      </c>
      <c r="L49" s="686" t="str">
        <f>IF(C49="","",IF(K49&gt;=$D$6,"CUMPLE","NO CUMPLE"))</f>
        <v>CUMPLE</v>
      </c>
      <c r="M49" s="14"/>
      <c r="N49" s="9"/>
      <c r="O49" s="680"/>
    </row>
    <row r="50" spans="1:17" s="18" customFormat="1" ht="42.75" customHeight="1" thickBot="1" x14ac:dyDescent="0.3">
      <c r="A50" s="9"/>
      <c r="B50" s="191"/>
      <c r="C50" s="192"/>
      <c r="D50" s="181"/>
      <c r="E50" s="17"/>
      <c r="F50" s="220"/>
      <c r="G50" s="167"/>
      <c r="H50" s="156"/>
      <c r="I50" s="391"/>
      <c r="J50" s="58">
        <f t="shared" si="6"/>
        <v>0</v>
      </c>
      <c r="K50" s="684"/>
      <c r="L50" s="687"/>
      <c r="M50" s="14"/>
      <c r="N50" s="9"/>
      <c r="O50" s="682"/>
    </row>
    <row r="51" spans="1:17" s="18" customFormat="1" ht="46.5" customHeight="1" thickBot="1" x14ac:dyDescent="0.3">
      <c r="A51" s="9"/>
      <c r="B51" s="439"/>
      <c r="C51" s="225"/>
      <c r="D51" s="445"/>
      <c r="E51" s="17"/>
      <c r="F51" s="207"/>
      <c r="G51" s="172"/>
      <c r="H51" s="57"/>
      <c r="I51" s="403"/>
      <c r="J51" s="58">
        <f t="shared" si="6"/>
        <v>0</v>
      </c>
      <c r="K51" s="693"/>
      <c r="L51" s="694"/>
      <c r="M51" s="14"/>
      <c r="N51" s="9"/>
      <c r="O51" s="681"/>
    </row>
    <row r="52" spans="1:17" s="18" customFormat="1" ht="33" customHeight="1" thickBot="1" x14ac:dyDescent="0.3">
      <c r="A52" s="9"/>
      <c r="B52" s="3"/>
      <c r="C52" s="28"/>
      <c r="D52" s="66"/>
      <c r="E52" s="13"/>
      <c r="F52" s="29"/>
      <c r="G52" s="29"/>
      <c r="H52" s="193"/>
      <c r="I52" s="404"/>
      <c r="J52" s="27">
        <f>SUM(J49:J51)</f>
        <v>1834</v>
      </c>
      <c r="K52" s="179"/>
      <c r="L52" s="67"/>
      <c r="M52" s="14"/>
      <c r="N52" s="9"/>
      <c r="O52" s="9"/>
    </row>
    <row r="53" spans="1:17" s="18" customFormat="1" ht="79.5" customHeight="1" thickBot="1" x14ac:dyDescent="0.3">
      <c r="A53" s="9"/>
      <c r="B53" s="10"/>
      <c r="C53" s="7"/>
      <c r="D53" s="11"/>
      <c r="E53" s="8"/>
      <c r="F53" s="19"/>
      <c r="H53" s="4"/>
      <c r="I53" s="400"/>
      <c r="J53" s="9"/>
      <c r="K53" s="175"/>
      <c r="L53" s="9"/>
      <c r="M53" s="14"/>
      <c r="N53" s="9"/>
      <c r="O53" s="9"/>
    </row>
    <row r="54" spans="1:17" s="18" customFormat="1" ht="79.5" customHeight="1" thickBot="1" x14ac:dyDescent="0.3">
      <c r="A54" s="9"/>
      <c r="B54" s="52">
        <v>8</v>
      </c>
      <c r="C54" s="431" t="str">
        <f>+'CONSOLIDADO HABILITANTES'!C16</f>
        <v>8. COVISUR DE COLOMBIA</v>
      </c>
      <c r="D54" s="53" t="s">
        <v>214</v>
      </c>
      <c r="E54" s="54"/>
      <c r="F54" s="55">
        <v>43565</v>
      </c>
      <c r="G54" s="55">
        <v>43655</v>
      </c>
      <c r="H54" s="226" t="s">
        <v>215</v>
      </c>
      <c r="I54" s="396" t="s">
        <v>216</v>
      </c>
      <c r="J54" s="58">
        <f t="shared" ref="J54:J62" si="7">G54-F54</f>
        <v>90</v>
      </c>
      <c r="K54" s="683">
        <f>+J63/365</f>
        <v>10.021917808219179</v>
      </c>
      <c r="L54" s="686" t="str">
        <f>IF(C54="","",IF(K54&gt;=$D$6,"CUMPLE","NO CUMPLE"))</f>
        <v>CUMPLE</v>
      </c>
      <c r="M54" s="14"/>
      <c r="N54" s="9"/>
      <c r="O54" s="680"/>
    </row>
    <row r="55" spans="1:17" s="18" customFormat="1" ht="79.5" customHeight="1" thickBot="1" x14ac:dyDescent="0.3">
      <c r="A55" s="9"/>
      <c r="B55" s="191"/>
      <c r="C55" s="227"/>
      <c r="D55" s="181"/>
      <c r="E55" s="17"/>
      <c r="F55" s="55">
        <v>43337</v>
      </c>
      <c r="G55" s="55">
        <v>43563</v>
      </c>
      <c r="H55" s="226" t="s">
        <v>217</v>
      </c>
      <c r="I55" s="388" t="s">
        <v>216</v>
      </c>
      <c r="J55" s="58">
        <f t="shared" si="7"/>
        <v>226</v>
      </c>
      <c r="K55" s="684"/>
      <c r="L55" s="687"/>
      <c r="M55" s="14"/>
      <c r="N55" s="9"/>
      <c r="O55" s="682"/>
    </row>
    <row r="56" spans="1:17" s="18" customFormat="1" ht="79.5" customHeight="1" thickBot="1" x14ac:dyDescent="0.3">
      <c r="A56" s="9"/>
      <c r="B56" s="466"/>
      <c r="C56" s="223"/>
      <c r="D56" s="181"/>
      <c r="E56" s="17"/>
      <c r="F56" s="473">
        <v>41027</v>
      </c>
      <c r="G56" s="473">
        <v>43333</v>
      </c>
      <c r="H56" s="226" t="s">
        <v>218</v>
      </c>
      <c r="I56" s="474" t="s">
        <v>216</v>
      </c>
      <c r="J56" s="58">
        <f t="shared" si="7"/>
        <v>2306</v>
      </c>
      <c r="K56" s="684"/>
      <c r="L56" s="687"/>
      <c r="M56" s="14"/>
      <c r="N56" s="9"/>
      <c r="O56" s="682"/>
    </row>
    <row r="57" spans="1:17" s="18" customFormat="1" ht="79.5" customHeight="1" thickBot="1" x14ac:dyDescent="0.3">
      <c r="A57" s="9"/>
      <c r="B57" s="466"/>
      <c r="C57" s="223"/>
      <c r="D57" s="181"/>
      <c r="E57" s="17"/>
      <c r="F57" s="473">
        <v>40680</v>
      </c>
      <c r="G57" s="473">
        <v>41026</v>
      </c>
      <c r="H57" s="226" t="s">
        <v>219</v>
      </c>
      <c r="I57" s="474" t="s">
        <v>216</v>
      </c>
      <c r="J57" s="58">
        <f t="shared" si="7"/>
        <v>346</v>
      </c>
      <c r="K57" s="684"/>
      <c r="L57" s="687"/>
      <c r="M57" s="14"/>
      <c r="N57" s="9"/>
      <c r="O57" s="682"/>
    </row>
    <row r="58" spans="1:17" s="18" customFormat="1" ht="79.5" customHeight="1" thickBot="1" x14ac:dyDescent="0.3">
      <c r="A58" s="9"/>
      <c r="B58" s="466"/>
      <c r="C58" s="223"/>
      <c r="D58" s="181"/>
      <c r="E58" s="17"/>
      <c r="F58" s="473">
        <v>39580</v>
      </c>
      <c r="G58" s="473">
        <v>39692</v>
      </c>
      <c r="H58" s="226" t="s">
        <v>220</v>
      </c>
      <c r="I58" s="474" t="s">
        <v>216</v>
      </c>
      <c r="J58" s="58">
        <f t="shared" si="7"/>
        <v>112</v>
      </c>
      <c r="K58" s="684"/>
      <c r="L58" s="687"/>
      <c r="M58" s="14"/>
      <c r="N58" s="9"/>
      <c r="O58" s="682"/>
    </row>
    <row r="59" spans="1:17" s="18" customFormat="1" ht="79.5" customHeight="1" thickBot="1" x14ac:dyDescent="0.3">
      <c r="A59" s="9"/>
      <c r="B59" s="466"/>
      <c r="C59" s="223"/>
      <c r="D59" s="181"/>
      <c r="E59" s="17"/>
      <c r="F59" s="473">
        <v>39281</v>
      </c>
      <c r="G59" s="473">
        <v>39492</v>
      </c>
      <c r="H59" s="226" t="s">
        <v>221</v>
      </c>
      <c r="I59" s="474" t="s">
        <v>216</v>
      </c>
      <c r="J59" s="58">
        <f t="shared" si="7"/>
        <v>211</v>
      </c>
      <c r="K59" s="684"/>
      <c r="L59" s="687"/>
      <c r="M59" s="14"/>
      <c r="N59" s="9"/>
      <c r="O59" s="682"/>
    </row>
    <row r="60" spans="1:17" s="18" customFormat="1" ht="79.5" customHeight="1" thickBot="1" x14ac:dyDescent="0.3">
      <c r="A60" s="9"/>
      <c r="B60" s="466"/>
      <c r="C60" s="223"/>
      <c r="D60" s="181"/>
      <c r="E60" s="17"/>
      <c r="F60" s="473">
        <v>38912</v>
      </c>
      <c r="G60" s="473">
        <v>39279</v>
      </c>
      <c r="H60" s="226" t="s">
        <v>213</v>
      </c>
      <c r="I60" s="474" t="s">
        <v>216</v>
      </c>
      <c r="J60" s="58">
        <f t="shared" si="7"/>
        <v>367</v>
      </c>
      <c r="K60" s="684"/>
      <c r="L60" s="687"/>
      <c r="M60" s="14"/>
      <c r="N60" s="9"/>
      <c r="O60" s="682"/>
    </row>
    <row r="61" spans="1:17" s="18" customFormat="1" ht="79.5" customHeight="1" thickBot="1" x14ac:dyDescent="0.3">
      <c r="A61" s="9"/>
      <c r="B61" s="466"/>
      <c r="C61" s="223"/>
      <c r="D61" s="181"/>
      <c r="E61" s="17"/>
      <c r="F61" s="473"/>
      <c r="G61" s="473"/>
      <c r="H61" s="226"/>
      <c r="I61" s="474"/>
      <c r="J61" s="58">
        <f t="shared" si="7"/>
        <v>0</v>
      </c>
      <c r="K61" s="684"/>
      <c r="L61" s="687"/>
      <c r="M61" s="14"/>
      <c r="N61" s="9"/>
      <c r="O61" s="682"/>
    </row>
    <row r="62" spans="1:17" s="18" customFormat="1" ht="48" customHeight="1" thickBot="1" x14ac:dyDescent="0.3">
      <c r="A62" s="9"/>
      <c r="B62" s="439"/>
      <c r="C62" s="441"/>
      <c r="D62" s="445"/>
      <c r="E62" s="17"/>
      <c r="F62" s="63"/>
      <c r="G62" s="63"/>
      <c r="H62" s="226"/>
      <c r="I62" s="397"/>
      <c r="J62" s="58">
        <f t="shared" si="7"/>
        <v>0</v>
      </c>
      <c r="K62" s="685"/>
      <c r="L62" s="687"/>
      <c r="M62" s="14"/>
      <c r="N62" s="9"/>
      <c r="O62" s="681"/>
    </row>
    <row r="63" spans="1:17" s="18" customFormat="1" ht="42.75" customHeight="1" thickBot="1" x14ac:dyDescent="0.3">
      <c r="A63" s="9"/>
      <c r="B63" s="3"/>
      <c r="C63" s="28"/>
      <c r="D63" s="66"/>
      <c r="E63" s="13"/>
      <c r="F63" s="29"/>
      <c r="G63" s="29"/>
      <c r="H63" s="193"/>
      <c r="I63" s="404"/>
      <c r="J63" s="27">
        <f>SUM(J54:J62)</f>
        <v>3658</v>
      </c>
      <c r="K63" s="179"/>
      <c r="L63" s="67"/>
      <c r="M63" s="14"/>
      <c r="N63" s="9"/>
      <c r="O63" s="9"/>
    </row>
    <row r="64" spans="1:17" ht="114.75" customHeight="1" thickBot="1" x14ac:dyDescent="0.3">
      <c r="F64" s="19"/>
      <c r="P64" s="18"/>
      <c r="Q64" s="18"/>
    </row>
    <row r="65" spans="1:17" ht="75.75" customHeight="1" thickBot="1" x14ac:dyDescent="0.3">
      <c r="B65" s="52">
        <v>9</v>
      </c>
      <c r="C65" s="431" t="str">
        <f>+'CONSOLIDADO HABILITANTES'!C17</f>
        <v>9. UNION TEMPORAL ENGATIVA JP 2020</v>
      </c>
      <c r="D65" s="53" t="s">
        <v>228</v>
      </c>
      <c r="E65" s="54"/>
      <c r="F65" s="55">
        <v>41408</v>
      </c>
      <c r="G65" s="55">
        <v>43842</v>
      </c>
      <c r="H65" s="57" t="s">
        <v>229</v>
      </c>
      <c r="I65" s="388" t="s">
        <v>216</v>
      </c>
      <c r="J65" s="58">
        <f t="shared" ref="J65:J68" si="8">G65-F65</f>
        <v>2434</v>
      </c>
      <c r="K65" s="683">
        <f>+J69/365</f>
        <v>6.6684931506849319</v>
      </c>
      <c r="L65" s="686" t="s">
        <v>33</v>
      </c>
      <c r="O65" s="680" t="s">
        <v>230</v>
      </c>
      <c r="P65" s="18"/>
      <c r="Q65" s="18"/>
    </row>
    <row r="66" spans="1:17" ht="68.25" customHeight="1" thickBot="1" x14ac:dyDescent="0.3">
      <c r="B66" s="644"/>
      <c r="C66" s="658"/>
      <c r="D66" s="688"/>
      <c r="E66" s="17"/>
      <c r="F66" s="59"/>
      <c r="G66" s="59"/>
      <c r="H66" s="57"/>
      <c r="I66" s="391"/>
      <c r="J66" s="58">
        <f t="shared" si="8"/>
        <v>0</v>
      </c>
      <c r="K66" s="684"/>
      <c r="L66" s="687"/>
      <c r="O66" s="682"/>
      <c r="P66" s="18"/>
      <c r="Q66" s="18"/>
    </row>
    <row r="67" spans="1:17" ht="71.25" customHeight="1" thickBot="1" x14ac:dyDescent="0.3">
      <c r="B67" s="645"/>
      <c r="C67" s="659"/>
      <c r="D67" s="689"/>
      <c r="E67" s="17"/>
      <c r="F67" s="59"/>
      <c r="G67" s="59"/>
      <c r="H67" s="169"/>
      <c r="I67" s="391"/>
      <c r="J67" s="58">
        <f t="shared" si="8"/>
        <v>0</v>
      </c>
      <c r="K67" s="684"/>
      <c r="L67" s="687"/>
      <c r="O67" s="682"/>
      <c r="P67" s="18"/>
      <c r="Q67" s="18"/>
    </row>
    <row r="68" spans="1:17" s="18" customFormat="1" ht="36.75" customHeight="1" thickBot="1" x14ac:dyDescent="0.3">
      <c r="A68" s="9"/>
      <c r="B68" s="646"/>
      <c r="C68" s="664"/>
      <c r="D68" s="690"/>
      <c r="E68" s="17"/>
      <c r="F68" s="63"/>
      <c r="G68" s="63"/>
      <c r="H68" s="62"/>
      <c r="I68" s="397"/>
      <c r="J68" s="58">
        <f t="shared" si="8"/>
        <v>0</v>
      </c>
      <c r="K68" s="685"/>
      <c r="L68" s="687"/>
      <c r="M68" s="14"/>
      <c r="N68" s="9"/>
      <c r="O68" s="681"/>
    </row>
    <row r="69" spans="1:17" s="18" customFormat="1" ht="15.75" thickBot="1" x14ac:dyDescent="0.3">
      <c r="A69" s="9"/>
      <c r="B69" s="3"/>
      <c r="C69" s="28"/>
      <c r="D69" s="66"/>
      <c r="E69" s="13"/>
      <c r="F69" s="29"/>
      <c r="G69" s="29"/>
      <c r="H69" s="193"/>
      <c r="I69" s="404"/>
      <c r="J69" s="27">
        <f>SUM(J65:J68)</f>
        <v>2434</v>
      </c>
      <c r="K69" s="179"/>
      <c r="L69" s="67"/>
      <c r="M69" s="14"/>
      <c r="N69" s="9"/>
      <c r="O69" s="9"/>
    </row>
    <row r="70" spans="1:17" s="18" customFormat="1" ht="15.75" thickBot="1" x14ac:dyDescent="0.3">
      <c r="A70" s="9"/>
      <c r="B70" s="10"/>
      <c r="C70" s="7"/>
      <c r="D70" s="11"/>
      <c r="E70" s="8"/>
      <c r="F70" s="19"/>
      <c r="H70" s="4"/>
      <c r="I70" s="400"/>
      <c r="J70" s="9"/>
      <c r="K70" s="175"/>
      <c r="L70" s="9"/>
      <c r="M70" s="14"/>
      <c r="N70" s="9"/>
      <c r="O70" s="9"/>
    </row>
    <row r="71" spans="1:17" ht="114.75" customHeight="1" thickBot="1" x14ac:dyDescent="0.3">
      <c r="B71" s="52">
        <v>10</v>
      </c>
      <c r="C71" s="431" t="str">
        <f>+'CONSOLIDADO HABILITANTES'!C18</f>
        <v>10. UNIÓN TEMPORAL S.A. 2020</v>
      </c>
      <c r="D71" s="53" t="s">
        <v>238</v>
      </c>
      <c r="E71" s="17"/>
      <c r="F71" s="205">
        <v>41760</v>
      </c>
      <c r="G71" s="55">
        <v>44129</v>
      </c>
      <c r="H71" s="57" t="s">
        <v>231</v>
      </c>
      <c r="I71" s="389"/>
      <c r="J71" s="58">
        <f t="shared" ref="J71:J73" si="9">G71-F71</f>
        <v>2369</v>
      </c>
      <c r="K71" s="691">
        <f>+J74/365</f>
        <v>6.4904109589041097</v>
      </c>
      <c r="L71" s="686" t="str">
        <f>IF(C71="","",IF(K71&gt;=$D$6,"CUMPLE","NO CUMPLE"))</f>
        <v>CUMPLE</v>
      </c>
      <c r="O71" s="680"/>
      <c r="P71" s="18"/>
      <c r="Q71" s="18"/>
    </row>
    <row r="72" spans="1:17" ht="75.75" customHeight="1" thickBot="1" x14ac:dyDescent="0.3">
      <c r="B72" s="644"/>
      <c r="C72" s="440"/>
      <c r="D72" s="444"/>
      <c r="E72" s="17"/>
      <c r="F72" s="207"/>
      <c r="G72" s="172"/>
      <c r="H72" s="57"/>
      <c r="I72" s="389"/>
      <c r="J72" s="58">
        <f t="shared" si="9"/>
        <v>0</v>
      </c>
      <c r="K72" s="692"/>
      <c r="L72" s="687"/>
      <c r="O72" s="682"/>
      <c r="P72" s="18"/>
      <c r="Q72" s="18"/>
    </row>
    <row r="73" spans="1:17" ht="39.950000000000003" customHeight="1" thickBot="1" x14ac:dyDescent="0.3">
      <c r="B73" s="646"/>
      <c r="C73" s="443"/>
      <c r="D73" s="445"/>
      <c r="E73" s="17"/>
      <c r="F73" s="207"/>
      <c r="G73" s="172"/>
      <c r="H73" s="57"/>
      <c r="I73" s="403"/>
      <c r="J73" s="58">
        <f t="shared" si="9"/>
        <v>0</v>
      </c>
      <c r="K73" s="693"/>
      <c r="L73" s="694"/>
      <c r="O73" s="681"/>
      <c r="P73" s="18"/>
      <c r="Q73" s="18"/>
    </row>
    <row r="74" spans="1:17" s="18" customFormat="1" ht="15.75" thickBot="1" x14ac:dyDescent="0.3">
      <c r="A74" s="9"/>
      <c r="B74" s="3"/>
      <c r="C74" s="28"/>
      <c r="D74" s="66"/>
      <c r="E74" s="13"/>
      <c r="F74" s="29"/>
      <c r="G74" s="29"/>
      <c r="H74" s="193"/>
      <c r="I74" s="404"/>
      <c r="J74" s="27">
        <f>SUM(J71:J73)</f>
        <v>2369</v>
      </c>
      <c r="K74" s="179"/>
      <c r="L74" s="67"/>
      <c r="M74" s="14"/>
      <c r="N74" s="9"/>
      <c r="O74" s="9"/>
    </row>
    <row r="75" spans="1:17" s="18" customFormat="1" ht="15.75" thickBot="1" x14ac:dyDescent="0.3">
      <c r="A75" s="9"/>
      <c r="B75" s="3"/>
      <c r="C75" s="5"/>
      <c r="D75" s="188"/>
      <c r="E75" s="13"/>
      <c r="F75" s="29"/>
      <c r="G75" s="29"/>
      <c r="H75" s="193"/>
      <c r="I75" s="404"/>
      <c r="J75" s="189"/>
      <c r="K75" s="179"/>
      <c r="L75" s="67"/>
      <c r="M75" s="14"/>
      <c r="N75" s="9"/>
      <c r="O75" s="9"/>
    </row>
    <row r="76" spans="1:17" ht="114.75" customHeight="1" thickBot="1" x14ac:dyDescent="0.3">
      <c r="B76" s="52">
        <v>11</v>
      </c>
      <c r="C76" s="431" t="str">
        <f>+'CONSOLIDADO HABILITANTES'!C19</f>
        <v>11. SEGURIDAD COSMOS LTDA</v>
      </c>
      <c r="D76" s="53" t="s">
        <v>242</v>
      </c>
      <c r="E76" s="54"/>
      <c r="F76" s="55">
        <v>42892</v>
      </c>
      <c r="G76" s="55">
        <v>44132</v>
      </c>
      <c r="H76" s="399" t="s">
        <v>243</v>
      </c>
      <c r="I76" s="388" t="s">
        <v>216</v>
      </c>
      <c r="J76" s="58">
        <f t="shared" ref="J76:J80" si="10">G76-F76</f>
        <v>1240</v>
      </c>
      <c r="K76" s="683">
        <f>+J81/365</f>
        <v>5.6109589041095891</v>
      </c>
      <c r="L76" s="686" t="str">
        <f>IF(C76="","",IF(K76&gt;=$D$6,"CUMPLE","NO CUMPLE"))</f>
        <v>CUMPLE</v>
      </c>
      <c r="O76" s="641"/>
    </row>
    <row r="77" spans="1:17" ht="75.75" customHeight="1" thickBot="1" x14ac:dyDescent="0.3">
      <c r="B77" s="644"/>
      <c r="C77" s="658"/>
      <c r="D77" s="688"/>
      <c r="E77" s="17"/>
      <c r="F77" s="59">
        <v>42504</v>
      </c>
      <c r="G77" s="59">
        <v>42888</v>
      </c>
      <c r="H77" s="399" t="s">
        <v>220</v>
      </c>
      <c r="I77" s="391" t="s">
        <v>216</v>
      </c>
      <c r="J77" s="58">
        <f t="shared" si="10"/>
        <v>384</v>
      </c>
      <c r="K77" s="684"/>
      <c r="L77" s="687"/>
      <c r="O77" s="653"/>
    </row>
    <row r="78" spans="1:17" ht="68.25" customHeight="1" thickBot="1" x14ac:dyDescent="0.3">
      <c r="B78" s="645"/>
      <c r="C78" s="659"/>
      <c r="D78" s="689"/>
      <c r="E78" s="17"/>
      <c r="F78" s="59">
        <v>40846</v>
      </c>
      <c r="G78" s="59">
        <v>41270</v>
      </c>
      <c r="H78" s="399" t="s">
        <v>244</v>
      </c>
      <c r="I78" s="391" t="s">
        <v>216</v>
      </c>
      <c r="J78" s="58">
        <f t="shared" si="10"/>
        <v>424</v>
      </c>
      <c r="K78" s="684"/>
      <c r="L78" s="687"/>
      <c r="O78" s="653"/>
    </row>
    <row r="79" spans="1:17" ht="39.950000000000003" customHeight="1" thickBot="1" x14ac:dyDescent="0.3">
      <c r="B79" s="645"/>
      <c r="C79" s="659"/>
      <c r="D79" s="689"/>
      <c r="E79" s="17"/>
      <c r="F79" s="59"/>
      <c r="G79" s="59"/>
      <c r="H79" s="62"/>
      <c r="I79" s="391"/>
      <c r="J79" s="58">
        <f t="shared" si="10"/>
        <v>0</v>
      </c>
      <c r="K79" s="684"/>
      <c r="L79" s="687"/>
      <c r="O79" s="653"/>
    </row>
    <row r="80" spans="1:17" thickBot="1" x14ac:dyDescent="0.3">
      <c r="B80" s="646"/>
      <c r="C80" s="664"/>
      <c r="D80" s="690"/>
      <c r="E80" s="17"/>
      <c r="F80" s="63"/>
      <c r="G80" s="63"/>
      <c r="H80" s="65"/>
      <c r="I80" s="397"/>
      <c r="J80" s="58">
        <f t="shared" si="10"/>
        <v>0</v>
      </c>
      <c r="K80" s="685"/>
      <c r="L80" s="687"/>
      <c r="O80" s="654"/>
    </row>
    <row r="81" spans="2:26" ht="15.75" thickBot="1" x14ac:dyDescent="0.3">
      <c r="B81" s="3"/>
      <c r="C81" s="28"/>
      <c r="D81" s="66"/>
      <c r="E81" s="13"/>
      <c r="F81" s="29"/>
      <c r="G81" s="29"/>
      <c r="H81" s="193"/>
      <c r="I81" s="404"/>
      <c r="J81" s="27">
        <f>SUM(J76:J80)</f>
        <v>2048</v>
      </c>
      <c r="K81" s="179"/>
      <c r="L81" s="67"/>
    </row>
    <row r="82" spans="2:26" x14ac:dyDescent="0.25">
      <c r="F82" s="19"/>
      <c r="P82" s="18"/>
      <c r="Q82" s="18"/>
    </row>
    <row r="83" spans="2:26" ht="15.75" thickBot="1" x14ac:dyDescent="0.3">
      <c r="F83" s="19"/>
      <c r="P83" s="18"/>
      <c r="Q83" s="18"/>
    </row>
    <row r="84" spans="2:26" ht="74.25" customHeight="1" thickBot="1" x14ac:dyDescent="0.3">
      <c r="B84" s="52">
        <v>12</v>
      </c>
      <c r="C84" s="431" t="str">
        <f>+'CONSOLIDADO HABILITANTES'!C20</f>
        <v>12. MEGASEGURIDAD LA PROVEEDORA</v>
      </c>
      <c r="D84" s="53" t="s">
        <v>245</v>
      </c>
      <c r="E84" s="54"/>
      <c r="F84" s="55">
        <v>39260</v>
      </c>
      <c r="G84" s="55">
        <v>44133</v>
      </c>
      <c r="H84" s="57" t="s">
        <v>246</v>
      </c>
      <c r="I84" s="388" t="s">
        <v>216</v>
      </c>
      <c r="J84" s="58">
        <f t="shared" ref="J84:J87" si="11">G84-F84</f>
        <v>4873</v>
      </c>
      <c r="K84" s="683">
        <f>+J88/365</f>
        <v>13.35068493150685</v>
      </c>
      <c r="L84" s="686" t="str">
        <f>IF(C84="","",IF(K84&gt;=$D$6,"CUMPLE","NO CUMPLE"))</f>
        <v>CUMPLE</v>
      </c>
      <c r="O84" s="695"/>
      <c r="P84" s="18"/>
      <c r="Q84" s="18"/>
    </row>
    <row r="85" spans="2:26" ht="74.25" customHeight="1" thickBot="1" x14ac:dyDescent="0.3">
      <c r="B85" s="644"/>
      <c r="C85" s="658"/>
      <c r="D85" s="688"/>
      <c r="E85" s="17"/>
      <c r="F85" s="59"/>
      <c r="G85" s="59"/>
      <c r="H85" s="61"/>
      <c r="I85" s="391"/>
      <c r="J85" s="58">
        <f t="shared" si="11"/>
        <v>0</v>
      </c>
      <c r="K85" s="684"/>
      <c r="L85" s="687"/>
      <c r="O85" s="696"/>
      <c r="P85" s="18"/>
      <c r="Q85" s="18"/>
    </row>
    <row r="86" spans="2:26" ht="74.25" customHeight="1" thickBot="1" x14ac:dyDescent="0.3">
      <c r="B86" s="645"/>
      <c r="C86" s="659"/>
      <c r="D86" s="689"/>
      <c r="E86" s="17"/>
      <c r="F86" s="59"/>
      <c r="G86" s="59"/>
      <c r="H86" s="61"/>
      <c r="I86" s="391"/>
      <c r="J86" s="58">
        <f t="shared" si="11"/>
        <v>0</v>
      </c>
      <c r="K86" s="684"/>
      <c r="L86" s="687"/>
      <c r="O86" s="696"/>
      <c r="P86" s="18"/>
      <c r="Q86" s="18"/>
    </row>
    <row r="87" spans="2:26" ht="74.25" customHeight="1" thickBot="1" x14ac:dyDescent="0.3">
      <c r="B87" s="646"/>
      <c r="C87" s="664"/>
      <c r="D87" s="690"/>
      <c r="E87" s="17"/>
      <c r="F87" s="63"/>
      <c r="G87" s="63"/>
      <c r="H87" s="65"/>
      <c r="I87" s="397"/>
      <c r="J87" s="58">
        <f t="shared" si="11"/>
        <v>0</v>
      </c>
      <c r="K87" s="685"/>
      <c r="L87" s="687"/>
      <c r="O87" s="697"/>
      <c r="P87" s="18"/>
      <c r="Q87" s="18"/>
    </row>
    <row r="88" spans="2:26" ht="74.25" customHeight="1" thickBot="1" x14ac:dyDescent="0.3">
      <c r="B88" s="3"/>
      <c r="C88" s="28"/>
      <c r="D88" s="66"/>
      <c r="E88" s="13"/>
      <c r="F88" s="29"/>
      <c r="G88" s="29"/>
      <c r="H88" s="193"/>
      <c r="I88" s="404"/>
      <c r="J88" s="27">
        <f>SUM(J84:J87)</f>
        <v>4873</v>
      </c>
      <c r="K88" s="179"/>
      <c r="L88" s="67"/>
      <c r="P88" s="18"/>
      <c r="Q88" s="18"/>
    </row>
    <row r="89" spans="2:26" ht="74.25" customHeight="1" thickBot="1" x14ac:dyDescent="0.3">
      <c r="F89" s="19"/>
      <c r="P89" s="18"/>
      <c r="Q89" s="18"/>
    </row>
    <row r="90" spans="2:26" ht="74.25" customHeight="1" thickBot="1" x14ac:dyDescent="0.3">
      <c r="B90" s="52">
        <v>13</v>
      </c>
      <c r="C90" s="431" t="str">
        <f>+'CONSOLIDADO HABILITANTES'!C21</f>
        <v>13. SEGURIDAD NUEVA ERA</v>
      </c>
      <c r="D90" s="53" t="s">
        <v>254</v>
      </c>
      <c r="E90" s="54"/>
      <c r="F90" s="55">
        <v>38888</v>
      </c>
      <c r="G90" s="55">
        <v>44133</v>
      </c>
      <c r="H90" s="156" t="s">
        <v>255</v>
      </c>
      <c r="I90" s="388" t="s">
        <v>33</v>
      </c>
      <c r="J90" s="58">
        <f t="shared" ref="J90:J92" si="12">G90-F90</f>
        <v>5245</v>
      </c>
      <c r="K90" s="683">
        <f>+J93/365</f>
        <v>20.520547945205479</v>
      </c>
      <c r="L90" s="686" t="s">
        <v>33</v>
      </c>
      <c r="O90" s="680" t="s">
        <v>257</v>
      </c>
    </row>
    <row r="91" spans="2:26" ht="74.25" customHeight="1" thickBot="1" x14ac:dyDescent="0.3">
      <c r="B91" s="644"/>
      <c r="C91" s="658"/>
      <c r="D91" s="688"/>
      <c r="E91" s="17"/>
      <c r="F91" s="59">
        <v>34678</v>
      </c>
      <c r="G91" s="59">
        <v>36923</v>
      </c>
      <c r="H91" s="61" t="s">
        <v>256</v>
      </c>
      <c r="I91" s="391" t="s">
        <v>216</v>
      </c>
      <c r="J91" s="58">
        <f t="shared" si="12"/>
        <v>2245</v>
      </c>
      <c r="K91" s="684"/>
      <c r="L91" s="687"/>
      <c r="O91" s="682"/>
      <c r="X91" s="71" t="s">
        <v>3</v>
      </c>
      <c r="Y91" s="71" t="s">
        <v>17</v>
      </c>
      <c r="Z91" s="72"/>
    </row>
    <row r="92" spans="2:26" ht="74.25" customHeight="1" thickBot="1" x14ac:dyDescent="0.3">
      <c r="B92" s="646"/>
      <c r="C92" s="664"/>
      <c r="D92" s="690"/>
      <c r="E92" s="17"/>
      <c r="F92" s="63"/>
      <c r="G92" s="63"/>
      <c r="H92" s="65"/>
      <c r="I92" s="397"/>
      <c r="J92" s="58">
        <f t="shared" si="12"/>
        <v>0</v>
      </c>
      <c r="K92" s="685"/>
      <c r="L92" s="687"/>
      <c r="O92" s="681"/>
      <c r="X92" s="71">
        <v>1984</v>
      </c>
      <c r="Y92" s="73">
        <v>11298</v>
      </c>
      <c r="Z92" s="72"/>
    </row>
    <row r="93" spans="2:26" ht="74.25" customHeight="1" thickBot="1" x14ac:dyDescent="0.3">
      <c r="B93" s="3"/>
      <c r="C93" s="28"/>
      <c r="D93" s="66"/>
      <c r="E93" s="13"/>
      <c r="F93" s="29"/>
      <c r="G93" s="29"/>
      <c r="H93" s="193"/>
      <c r="I93" s="404"/>
      <c r="J93" s="27">
        <f>SUM(J90:J92)</f>
        <v>7490</v>
      </c>
      <c r="K93" s="179"/>
      <c r="L93" s="67"/>
      <c r="X93" s="71">
        <v>1985</v>
      </c>
      <c r="Y93" s="73">
        <v>13558</v>
      </c>
      <c r="Z93" s="72"/>
    </row>
    <row r="94" spans="2:26" ht="74.25" customHeight="1" thickBot="1" x14ac:dyDescent="0.3">
      <c r="B94" s="3"/>
      <c r="C94" s="5"/>
      <c r="D94" s="12"/>
      <c r="E94" s="13"/>
      <c r="F94" s="20"/>
      <c r="G94" s="20"/>
      <c r="H94" s="68"/>
      <c r="I94" s="405"/>
      <c r="J94" s="69"/>
      <c r="K94" s="180"/>
      <c r="L94" s="70"/>
      <c r="X94" s="71"/>
      <c r="Y94" s="73"/>
      <c r="Z94" s="72"/>
    </row>
    <row r="95" spans="2:26" ht="74.25" customHeight="1" thickBot="1" x14ac:dyDescent="0.3">
      <c r="B95" s="52">
        <v>14</v>
      </c>
      <c r="C95" s="431" t="str">
        <f>+'CONSOLIDADO HABILITANTES'!C22</f>
        <v>14. UNION TEMPORAL TELEGRAN SEGURIDAD</v>
      </c>
      <c r="D95" s="53" t="s">
        <v>264</v>
      </c>
      <c r="E95" s="54"/>
      <c r="F95" s="55">
        <v>39873</v>
      </c>
      <c r="G95" s="55">
        <v>44133</v>
      </c>
      <c r="H95" s="156" t="s">
        <v>265</v>
      </c>
      <c r="I95" s="391"/>
      <c r="J95" s="58">
        <f t="shared" ref="J95:J97" si="13">G95-F95</f>
        <v>4260</v>
      </c>
      <c r="K95" s="683">
        <f>+J98/365</f>
        <v>11.671232876712329</v>
      </c>
      <c r="L95" s="686" t="str">
        <f>IF(C95="","",IF(K95&gt;=$D$6,"CUMPLE","NO CUMPLE"))</f>
        <v>CUMPLE</v>
      </c>
      <c r="O95" s="680"/>
    </row>
    <row r="96" spans="2:26" ht="74.25" customHeight="1" thickBot="1" x14ac:dyDescent="0.3">
      <c r="B96" s="644"/>
      <c r="C96" s="658"/>
      <c r="D96" s="688"/>
      <c r="E96" s="17"/>
      <c r="F96" s="59"/>
      <c r="G96" s="59"/>
      <c r="H96" s="61"/>
      <c r="I96" s="391"/>
      <c r="J96" s="58">
        <f t="shared" si="13"/>
        <v>0</v>
      </c>
      <c r="K96" s="684"/>
      <c r="L96" s="687"/>
      <c r="O96" s="682"/>
      <c r="X96" s="71" t="s">
        <v>3</v>
      </c>
      <c r="Y96" s="71" t="s">
        <v>17</v>
      </c>
      <c r="Z96" s="72"/>
    </row>
    <row r="97" spans="2:26" ht="74.25" customHeight="1" thickBot="1" x14ac:dyDescent="0.3">
      <c r="B97" s="646"/>
      <c r="C97" s="664"/>
      <c r="D97" s="690"/>
      <c r="E97" s="17"/>
      <c r="F97" s="63"/>
      <c r="G97" s="63"/>
      <c r="H97" s="65"/>
      <c r="I97" s="397"/>
      <c r="J97" s="58">
        <f t="shared" si="13"/>
        <v>0</v>
      </c>
      <c r="K97" s="685"/>
      <c r="L97" s="687"/>
      <c r="O97" s="681"/>
      <c r="X97" s="71">
        <v>1984</v>
      </c>
      <c r="Y97" s="73">
        <v>11298</v>
      </c>
      <c r="Z97" s="72"/>
    </row>
    <row r="98" spans="2:26" ht="74.25" customHeight="1" thickBot="1" x14ac:dyDescent="0.3">
      <c r="B98" s="3"/>
      <c r="C98" s="28"/>
      <c r="D98" s="66"/>
      <c r="E98" s="13"/>
      <c r="F98" s="29"/>
      <c r="G98" s="29"/>
      <c r="H98" s="193"/>
      <c r="I98" s="404"/>
      <c r="J98" s="27">
        <f>SUM(J95:J97)</f>
        <v>4260</v>
      </c>
      <c r="K98" s="179"/>
      <c r="L98" s="67"/>
      <c r="X98" s="71">
        <v>1985</v>
      </c>
      <c r="Y98" s="73">
        <v>13558</v>
      </c>
      <c r="Z98" s="72"/>
    </row>
    <row r="99" spans="2:26" ht="74.25" customHeight="1" thickBot="1" x14ac:dyDescent="0.3">
      <c r="F99" s="19"/>
      <c r="P99" s="18"/>
      <c r="Q99" s="18"/>
      <c r="X99" s="71">
        <v>1987</v>
      </c>
      <c r="Y99" s="73">
        <v>20510</v>
      </c>
      <c r="Z99" s="72"/>
    </row>
    <row r="100" spans="2:26" ht="74.25" customHeight="1" thickBot="1" x14ac:dyDescent="0.3">
      <c r="B100" s="52">
        <v>15</v>
      </c>
      <c r="C100" s="431" t="str">
        <f>+'CONSOLIDADO HABILITANTES'!C23</f>
        <v>15. SERVIGTEC LTDA</v>
      </c>
      <c r="D100" s="53" t="s">
        <v>268</v>
      </c>
      <c r="E100" s="17"/>
      <c r="F100" s="409">
        <v>39888</v>
      </c>
      <c r="G100" s="410">
        <v>44133</v>
      </c>
      <c r="H100" s="398" t="s">
        <v>269</v>
      </c>
      <c r="I100" s="389" t="s">
        <v>216</v>
      </c>
      <c r="J100" s="408">
        <f t="shared" ref="J100:J101" si="14">G100-F100</f>
        <v>4245</v>
      </c>
      <c r="K100" s="691">
        <f>+J102/365</f>
        <v>11.63013698630137</v>
      </c>
      <c r="L100" s="686" t="s">
        <v>33</v>
      </c>
      <c r="O100" s="695" t="s">
        <v>332</v>
      </c>
      <c r="X100" s="71">
        <v>1988</v>
      </c>
      <c r="Y100" s="73">
        <v>25637</v>
      </c>
      <c r="Z100" s="72"/>
    </row>
    <row r="101" spans="2:26" ht="74.25" customHeight="1" thickBot="1" x14ac:dyDescent="0.3">
      <c r="B101" s="448"/>
      <c r="C101" s="449"/>
      <c r="D101" s="450"/>
      <c r="E101" s="17"/>
      <c r="F101" s="411"/>
      <c r="G101" s="412"/>
      <c r="H101" s="413"/>
      <c r="I101" s="414"/>
      <c r="J101" s="408">
        <f t="shared" si="14"/>
        <v>0</v>
      </c>
      <c r="K101" s="684"/>
      <c r="L101" s="687"/>
      <c r="O101" s="696"/>
      <c r="X101" s="71">
        <v>1990</v>
      </c>
      <c r="Y101" s="73">
        <v>41025</v>
      </c>
      <c r="Z101" s="72"/>
    </row>
    <row r="102" spans="2:26" ht="74.25" customHeight="1" thickBot="1" x14ac:dyDescent="0.3">
      <c r="B102" s="3"/>
      <c r="C102" s="5"/>
      <c r="D102" s="446"/>
      <c r="E102" s="13"/>
      <c r="F102" s="20"/>
      <c r="G102" s="20"/>
      <c r="H102" s="68"/>
      <c r="I102" s="405"/>
      <c r="J102" s="27">
        <f>SUM(J100:J101)</f>
        <v>4245</v>
      </c>
      <c r="K102" s="179"/>
      <c r="L102" s="67"/>
      <c r="X102" s="71">
        <v>1996</v>
      </c>
      <c r="Y102" s="73">
        <v>142125</v>
      </c>
      <c r="Z102" s="72"/>
    </row>
    <row r="103" spans="2:26" ht="74.25" customHeight="1" thickBot="1" x14ac:dyDescent="0.3">
      <c r="B103" s="3"/>
      <c r="C103" s="5"/>
      <c r="D103" s="12"/>
      <c r="E103" s="13"/>
      <c r="F103" s="20"/>
      <c r="G103" s="20"/>
      <c r="H103" s="68"/>
      <c r="I103" s="405"/>
      <c r="J103" s="189"/>
      <c r="K103" s="179"/>
      <c r="L103" s="67"/>
      <c r="X103" s="71"/>
      <c r="Y103" s="73"/>
      <c r="Z103" s="72"/>
    </row>
    <row r="104" spans="2:26" ht="51" customHeight="1" thickBot="1" x14ac:dyDescent="0.3">
      <c r="B104" s="52">
        <v>16</v>
      </c>
      <c r="C104" s="431" t="str">
        <f>+'CONSOLIDADO HABILITANTES'!C24</f>
        <v>16. UNION TEMPORAL SEGURIDAD SE 2020</v>
      </c>
      <c r="D104" s="447" t="s">
        <v>274</v>
      </c>
      <c r="E104" s="17"/>
      <c r="F104" s="205">
        <v>42136</v>
      </c>
      <c r="G104" s="55">
        <v>44133</v>
      </c>
      <c r="H104" s="156" t="s">
        <v>271</v>
      </c>
      <c r="I104" s="388" t="s">
        <v>216</v>
      </c>
      <c r="J104" s="58">
        <f>G104-F104</f>
        <v>1997</v>
      </c>
      <c r="K104" s="683">
        <f>+J107/365</f>
        <v>13.715068493150685</v>
      </c>
      <c r="L104" s="686" t="str">
        <f>IF(C104="","",IF(K104&gt;=$D$6,"CUMPLE","NO CUMPLE"))</f>
        <v>CUMPLE</v>
      </c>
      <c r="O104" s="680"/>
      <c r="X104" s="71">
        <v>1997</v>
      </c>
      <c r="Y104" s="73">
        <v>172005</v>
      </c>
      <c r="Z104" s="72"/>
    </row>
    <row r="105" spans="2:26" ht="51" customHeight="1" thickBot="1" x14ac:dyDescent="0.3">
      <c r="B105" s="644"/>
      <c r="C105" s="658"/>
      <c r="D105" s="688"/>
      <c r="E105" s="17"/>
      <c r="F105" s="206">
        <v>38314</v>
      </c>
      <c r="G105" s="59">
        <v>38883</v>
      </c>
      <c r="H105" s="61" t="s">
        <v>218</v>
      </c>
      <c r="I105" s="391" t="s">
        <v>216</v>
      </c>
      <c r="J105" s="58">
        <f t="shared" ref="J105:J106" si="15">G105-F105</f>
        <v>569</v>
      </c>
      <c r="K105" s="684"/>
      <c r="L105" s="687"/>
      <c r="O105" s="682"/>
      <c r="X105" s="71">
        <v>1998</v>
      </c>
      <c r="Y105" s="73">
        <v>203826</v>
      </c>
      <c r="Z105" s="72"/>
    </row>
    <row r="106" spans="2:26" ht="51" customHeight="1" thickBot="1" x14ac:dyDescent="0.3">
      <c r="B106" s="661"/>
      <c r="C106" s="662"/>
      <c r="D106" s="690"/>
      <c r="E106" s="17"/>
      <c r="F106" s="207">
        <v>38989</v>
      </c>
      <c r="G106" s="172">
        <v>41429</v>
      </c>
      <c r="H106" s="195" t="s">
        <v>275</v>
      </c>
      <c r="I106" s="403" t="s">
        <v>216</v>
      </c>
      <c r="J106" s="58">
        <f t="shared" si="15"/>
        <v>2440</v>
      </c>
      <c r="K106" s="693"/>
      <c r="L106" s="687"/>
      <c r="O106" s="681"/>
      <c r="X106" s="71">
        <v>2005</v>
      </c>
      <c r="Y106" s="73">
        <v>381500</v>
      </c>
      <c r="Z106" s="72"/>
    </row>
    <row r="107" spans="2:26" ht="51" customHeight="1" thickBot="1" x14ac:dyDescent="0.3">
      <c r="B107" s="3"/>
      <c r="C107" s="5"/>
      <c r="D107" s="197"/>
      <c r="E107" s="13"/>
      <c r="F107" s="29"/>
      <c r="G107" s="29"/>
      <c r="H107" s="193"/>
      <c r="I107" s="404"/>
      <c r="J107" s="27">
        <f>SUM(J104:J106)</f>
        <v>5006</v>
      </c>
      <c r="K107" s="179"/>
      <c r="L107" s="67"/>
      <c r="X107" s="71">
        <v>2006</v>
      </c>
      <c r="Y107" s="73">
        <v>408000</v>
      </c>
      <c r="Z107" s="72"/>
    </row>
    <row r="108" spans="2:26" ht="51" customHeight="1" x14ac:dyDescent="0.25">
      <c r="B108" s="3"/>
      <c r="C108" s="5"/>
      <c r="D108" s="12"/>
      <c r="E108" s="13"/>
      <c r="F108" s="20"/>
      <c r="G108" s="20"/>
      <c r="H108" s="68"/>
      <c r="I108" s="405"/>
      <c r="J108" s="69"/>
      <c r="K108" s="180"/>
      <c r="L108" s="70"/>
      <c r="X108" s="71">
        <v>2007</v>
      </c>
      <c r="Y108" s="73">
        <v>433700</v>
      </c>
      <c r="Z108" s="72"/>
    </row>
    <row r="109" spans="2:26" ht="51" customHeight="1" thickBot="1" x14ac:dyDescent="0.3">
      <c r="B109" s="3"/>
      <c r="C109" s="5"/>
      <c r="D109" s="12"/>
      <c r="E109" s="13"/>
      <c r="F109" s="20"/>
      <c r="G109" s="20"/>
      <c r="H109" s="68"/>
      <c r="I109" s="405"/>
      <c r="J109" s="69"/>
      <c r="K109" s="180"/>
      <c r="L109" s="70"/>
      <c r="X109" s="71">
        <v>2008</v>
      </c>
      <c r="Y109" s="73">
        <v>461500</v>
      </c>
      <c r="Z109" s="72"/>
    </row>
    <row r="110" spans="2:26" ht="51" customHeight="1" thickBot="1" x14ac:dyDescent="0.3">
      <c r="B110" s="52">
        <v>17</v>
      </c>
      <c r="C110" s="431" t="str">
        <f>+'CONSOLIDADO HABILITANTES'!C25</f>
        <v>17. CUSTODIAR LIMITADA</v>
      </c>
      <c r="D110" s="204" t="s">
        <v>278</v>
      </c>
      <c r="E110" s="17"/>
      <c r="F110" s="205">
        <v>32377</v>
      </c>
      <c r="G110" s="55">
        <v>38860</v>
      </c>
      <c r="H110" s="156" t="s">
        <v>279</v>
      </c>
      <c r="I110" s="388" t="s">
        <v>216</v>
      </c>
      <c r="J110" s="58">
        <f t="shared" ref="J110:J112" si="16">G110-F110</f>
        <v>6483</v>
      </c>
      <c r="K110" s="683">
        <f>+J113/365</f>
        <v>31.635616438356163</v>
      </c>
      <c r="L110" s="686" t="str">
        <f>IF(C110="","",IF(K110&gt;=$D$6,"CUMPLE","NO CUMPLE"))</f>
        <v>CUMPLE</v>
      </c>
      <c r="O110" s="680"/>
      <c r="X110" s="71">
        <v>2009</v>
      </c>
      <c r="Y110" s="73">
        <v>496900</v>
      </c>
      <c r="Z110" s="72"/>
    </row>
    <row r="111" spans="2:26" ht="51" customHeight="1" thickBot="1" x14ac:dyDescent="0.3">
      <c r="B111" s="644"/>
      <c r="C111" s="658"/>
      <c r="D111" s="688"/>
      <c r="E111" s="17"/>
      <c r="F111" s="206">
        <v>39069</v>
      </c>
      <c r="G111" s="59">
        <v>44133</v>
      </c>
      <c r="H111" s="61" t="s">
        <v>280</v>
      </c>
      <c r="I111" s="391" t="s">
        <v>216</v>
      </c>
      <c r="J111" s="58">
        <f t="shared" si="16"/>
        <v>5064</v>
      </c>
      <c r="K111" s="684"/>
      <c r="L111" s="687"/>
      <c r="O111" s="682"/>
      <c r="X111" s="71">
        <v>2010</v>
      </c>
      <c r="Y111" s="73">
        <v>515000</v>
      </c>
      <c r="Z111" s="72"/>
    </row>
    <row r="112" spans="2:26" ht="51" customHeight="1" thickBot="1" x14ac:dyDescent="0.3">
      <c r="B112" s="645"/>
      <c r="C112" s="659"/>
      <c r="D112" s="689"/>
      <c r="E112" s="17"/>
      <c r="F112" s="206"/>
      <c r="G112" s="59"/>
      <c r="H112" s="61"/>
      <c r="I112" s="391"/>
      <c r="J112" s="58">
        <f t="shared" si="16"/>
        <v>0</v>
      </c>
      <c r="K112" s="684"/>
      <c r="L112" s="687"/>
      <c r="O112" s="682"/>
      <c r="X112" s="71">
        <v>2013</v>
      </c>
      <c r="Y112" s="73">
        <v>589500</v>
      </c>
      <c r="Z112" s="72"/>
    </row>
    <row r="113" spans="2:26" ht="51" customHeight="1" thickBot="1" x14ac:dyDescent="0.3">
      <c r="B113" s="3"/>
      <c r="C113" s="5"/>
      <c r="D113" s="197"/>
      <c r="E113" s="13"/>
      <c r="F113" s="29"/>
      <c r="G113" s="29"/>
      <c r="H113" s="193"/>
      <c r="I113" s="404"/>
      <c r="J113" s="27">
        <f>SUM(J110:J112)</f>
        <v>11547</v>
      </c>
      <c r="K113" s="179"/>
      <c r="L113" s="67"/>
      <c r="X113" s="71">
        <v>2014</v>
      </c>
      <c r="Y113" s="73">
        <v>616000</v>
      </c>
      <c r="Z113" s="72"/>
    </row>
    <row r="114" spans="2:26" ht="51" customHeight="1" thickBot="1" x14ac:dyDescent="0.3">
      <c r="F114" s="19"/>
      <c r="X114" s="71">
        <v>2015</v>
      </c>
      <c r="Y114" s="73">
        <v>644350</v>
      </c>
      <c r="Z114" s="72"/>
    </row>
    <row r="115" spans="2:26" ht="51" customHeight="1" thickBot="1" x14ac:dyDescent="0.3">
      <c r="B115" s="52">
        <v>18</v>
      </c>
      <c r="C115" s="431" t="str">
        <f>+'CONSOLIDADO HABILITANTES'!C26</f>
        <v>18. UNIÓN TEMPORAL CP ALIANZA</v>
      </c>
      <c r="D115" s="204" t="s">
        <v>285</v>
      </c>
      <c r="E115" s="5"/>
      <c r="F115" s="208">
        <v>42137</v>
      </c>
      <c r="G115" s="209">
        <v>44132</v>
      </c>
      <c r="H115" s="210" t="s">
        <v>286</v>
      </c>
      <c r="I115" s="406" t="s">
        <v>325</v>
      </c>
      <c r="J115" s="58">
        <f t="shared" ref="J115:J117" si="17">G115-F115</f>
        <v>1995</v>
      </c>
      <c r="K115" s="683">
        <f>+J118/365</f>
        <v>5.4657534246575343</v>
      </c>
      <c r="L115" s="686" t="str">
        <f>IF(C115="","",IF(K115&gt;=$D$6,"CUMPLE","NO CUMPLE"))</f>
        <v>CUMPLE</v>
      </c>
      <c r="O115" s="680"/>
      <c r="X115" s="71">
        <v>2016</v>
      </c>
      <c r="Y115" s="73">
        <v>689455</v>
      </c>
      <c r="Z115" s="72"/>
    </row>
    <row r="116" spans="2:26" ht="51" customHeight="1" thickBot="1" x14ac:dyDescent="0.3">
      <c r="B116" s="644"/>
      <c r="C116" s="698"/>
      <c r="D116" s="699"/>
      <c r="E116" s="5"/>
      <c r="F116" s="211"/>
      <c r="G116" s="212"/>
      <c r="H116" s="213"/>
      <c r="I116" s="407"/>
      <c r="J116" s="58">
        <f t="shared" si="17"/>
        <v>0</v>
      </c>
      <c r="K116" s="684"/>
      <c r="L116" s="687"/>
      <c r="O116" s="682"/>
      <c r="X116" s="71">
        <v>2017</v>
      </c>
      <c r="Y116" s="73">
        <v>737717</v>
      </c>
      <c r="Z116" s="72"/>
    </row>
    <row r="117" spans="2:26" ht="51" customHeight="1" x14ac:dyDescent="0.25">
      <c r="B117" s="645"/>
      <c r="C117" s="553"/>
      <c r="D117" s="700"/>
      <c r="E117" s="5"/>
      <c r="F117" s="211"/>
      <c r="G117" s="212"/>
      <c r="H117" s="213"/>
      <c r="I117" s="407"/>
      <c r="J117" s="58">
        <f t="shared" si="17"/>
        <v>0</v>
      </c>
      <c r="K117" s="684"/>
      <c r="L117" s="687"/>
      <c r="O117" s="682"/>
      <c r="X117" s="71">
        <v>2018</v>
      </c>
      <c r="Y117" s="73">
        <v>781242</v>
      </c>
      <c r="Z117" s="72"/>
    </row>
    <row r="118" spans="2:26" ht="51" customHeight="1" thickBot="1" x14ac:dyDescent="0.3">
      <c r="B118" s="3"/>
      <c r="C118" s="5"/>
      <c r="D118" s="197"/>
      <c r="E118" s="13"/>
      <c r="F118" s="20"/>
      <c r="G118" s="20"/>
      <c r="H118" s="68"/>
      <c r="I118" s="405"/>
      <c r="J118" s="214">
        <f>SUM(J115:J117)</f>
        <v>1995</v>
      </c>
      <c r="K118" s="180"/>
      <c r="L118" s="70"/>
    </row>
    <row r="119" spans="2:26" ht="51" customHeight="1" x14ac:dyDescent="0.25">
      <c r="F119" s="19"/>
    </row>
    <row r="120" spans="2:26" ht="51" customHeight="1" thickBot="1" x14ac:dyDescent="0.3">
      <c r="F120" s="19"/>
    </row>
    <row r="121" spans="2:26" ht="51" customHeight="1" thickBot="1" x14ac:dyDescent="0.3">
      <c r="B121" s="52">
        <v>19</v>
      </c>
      <c r="C121" s="431" t="str">
        <f>+'CONSOLIDADO HABILITANTES'!C27</f>
        <v>19. SEGURIDAD PENTA LTDA</v>
      </c>
      <c r="D121" s="53" t="s">
        <v>288</v>
      </c>
      <c r="E121" s="17"/>
      <c r="F121" s="215">
        <v>41583</v>
      </c>
      <c r="G121" s="216">
        <v>43906</v>
      </c>
      <c r="H121" s="217" t="s">
        <v>289</v>
      </c>
      <c r="I121" s="388" t="s">
        <v>216</v>
      </c>
      <c r="J121" s="58">
        <f t="shared" ref="J121:J123" si="18">G121-F121</f>
        <v>2323</v>
      </c>
      <c r="K121" s="683">
        <f>+J124/365</f>
        <v>6.3643835616438356</v>
      </c>
      <c r="L121" s="686" t="str">
        <f>IF(C121="","",IF(K121&gt;=$D$6,"CUMPLE","NO CUMPLE"))</f>
        <v>CUMPLE</v>
      </c>
      <c r="O121" s="680"/>
    </row>
    <row r="122" spans="2:26" ht="51" customHeight="1" thickBot="1" x14ac:dyDescent="0.3">
      <c r="B122" s="418"/>
      <c r="C122" s="218"/>
      <c r="D122" s="181"/>
      <c r="E122" s="17"/>
      <c r="F122" s="211"/>
      <c r="G122" s="212"/>
      <c r="H122" s="219"/>
      <c r="I122" s="391"/>
      <c r="J122" s="58">
        <f t="shared" si="18"/>
        <v>0</v>
      </c>
      <c r="K122" s="684"/>
      <c r="L122" s="687"/>
      <c r="O122" s="682"/>
    </row>
    <row r="123" spans="2:26" ht="51" customHeight="1" thickBot="1" x14ac:dyDescent="0.3">
      <c r="B123" s="453"/>
      <c r="C123" s="455"/>
      <c r="D123" s="456"/>
      <c r="E123" s="17"/>
      <c r="F123" s="220"/>
      <c r="G123" s="167"/>
      <c r="H123" s="221"/>
      <c r="I123" s="391"/>
      <c r="J123" s="58">
        <f t="shared" si="18"/>
        <v>0</v>
      </c>
      <c r="K123" s="684"/>
      <c r="L123" s="687"/>
      <c r="O123" s="682"/>
    </row>
    <row r="124" spans="2:26" ht="51" customHeight="1" thickBot="1" x14ac:dyDescent="0.3">
      <c r="B124" s="3"/>
      <c r="C124" s="28"/>
      <c r="D124" s="66"/>
      <c r="E124" s="13"/>
      <c r="F124" s="29"/>
      <c r="G124" s="29"/>
      <c r="H124" s="193"/>
      <c r="I124" s="404"/>
      <c r="J124" s="27">
        <f>SUM(J121:J123)</f>
        <v>2323</v>
      </c>
      <c r="K124" s="179"/>
      <c r="L124" s="67"/>
    </row>
    <row r="125" spans="2:26" ht="51" customHeight="1" x14ac:dyDescent="0.25">
      <c r="F125" s="19"/>
    </row>
    <row r="126" spans="2:26" ht="51" customHeight="1" thickBot="1" x14ac:dyDescent="0.3">
      <c r="F126" s="19"/>
    </row>
    <row r="127" spans="2:26" ht="51" customHeight="1" thickBot="1" x14ac:dyDescent="0.3">
      <c r="B127" s="52">
        <v>20</v>
      </c>
      <c r="C127" s="431" t="str">
        <f>+'CONSOLIDADO HABILITANTES'!C28</f>
        <v>20. UNIÓN TEMPORAL ENGATIVA SAGAL 2020</v>
      </c>
      <c r="D127" s="222" t="s">
        <v>296</v>
      </c>
      <c r="E127" s="17"/>
      <c r="F127" s="205">
        <v>43228</v>
      </c>
      <c r="G127" s="55">
        <v>44133</v>
      </c>
      <c r="H127" s="156" t="s">
        <v>297</v>
      </c>
      <c r="I127" s="391" t="s">
        <v>216</v>
      </c>
      <c r="J127" s="58">
        <f t="shared" ref="J127:J131" si="19">G127-F127</f>
        <v>905</v>
      </c>
      <c r="K127" s="683">
        <f>+J132/365</f>
        <v>13.073972602739726</v>
      </c>
      <c r="L127" s="686" t="str">
        <f>IF(C127="","",IF(K127&gt;=$D$6,"CUMPLE","NO CUMPLE"))</f>
        <v>CUMPLE</v>
      </c>
      <c r="O127" s="680"/>
    </row>
    <row r="128" spans="2:26" ht="51" customHeight="1" thickBot="1" x14ac:dyDescent="0.3">
      <c r="B128" s="418"/>
      <c r="C128" s="223"/>
      <c r="D128" s="224"/>
      <c r="E128" s="17"/>
      <c r="F128" s="220">
        <v>39264</v>
      </c>
      <c r="G128" s="167">
        <v>43131</v>
      </c>
      <c r="H128" s="156" t="s">
        <v>298</v>
      </c>
      <c r="I128" s="396" t="s">
        <v>216</v>
      </c>
      <c r="J128" s="58">
        <f t="shared" si="19"/>
        <v>3867</v>
      </c>
      <c r="K128" s="684"/>
      <c r="L128" s="687"/>
      <c r="O128" s="682"/>
    </row>
    <row r="129" spans="2:15" ht="51" customHeight="1" thickBot="1" x14ac:dyDescent="0.3">
      <c r="B129" s="644"/>
      <c r="C129" s="658"/>
      <c r="D129" s="224"/>
      <c r="E129" s="17"/>
      <c r="F129" s="206"/>
      <c r="G129" s="59"/>
      <c r="H129" s="156"/>
      <c r="I129" s="391"/>
      <c r="J129" s="58">
        <f t="shared" si="19"/>
        <v>0</v>
      </c>
      <c r="K129" s="684"/>
      <c r="L129" s="687"/>
      <c r="O129" s="682"/>
    </row>
    <row r="130" spans="2:15" ht="51" customHeight="1" thickBot="1" x14ac:dyDescent="0.3">
      <c r="B130" s="645"/>
      <c r="C130" s="659"/>
      <c r="D130" s="224"/>
      <c r="E130" s="17"/>
      <c r="F130" s="206"/>
      <c r="G130" s="59"/>
      <c r="H130" s="62"/>
      <c r="I130" s="391"/>
      <c r="J130" s="58">
        <f t="shared" si="19"/>
        <v>0</v>
      </c>
      <c r="K130" s="684"/>
      <c r="L130" s="687"/>
      <c r="O130" s="682"/>
    </row>
    <row r="131" spans="2:15" ht="51" customHeight="1" thickBot="1" x14ac:dyDescent="0.3">
      <c r="B131" s="661"/>
      <c r="C131" s="662"/>
      <c r="D131" s="224"/>
      <c r="E131" s="17"/>
      <c r="F131" s="207"/>
      <c r="G131" s="172"/>
      <c r="H131" s="195"/>
      <c r="I131" s="403"/>
      <c r="J131" s="58">
        <f t="shared" si="19"/>
        <v>0</v>
      </c>
      <c r="K131" s="693"/>
      <c r="L131" s="694"/>
      <c r="O131" s="681"/>
    </row>
    <row r="132" spans="2:15" ht="51" customHeight="1" thickBot="1" x14ac:dyDescent="0.3">
      <c r="B132" s="3"/>
      <c r="C132" s="5"/>
      <c r="D132" s="197"/>
      <c r="E132" s="13"/>
      <c r="F132" s="29"/>
      <c r="G132" s="29"/>
      <c r="H132" s="193"/>
      <c r="I132" s="404"/>
      <c r="J132" s="27">
        <f>SUM(J127:J131)</f>
        <v>4772</v>
      </c>
      <c r="K132" s="179"/>
      <c r="L132" s="67"/>
    </row>
    <row r="133" spans="2:15" ht="51" customHeight="1" x14ac:dyDescent="0.25">
      <c r="F133" s="19"/>
    </row>
    <row r="134" spans="2:15" ht="51" customHeight="1" thickBot="1" x14ac:dyDescent="0.3">
      <c r="F134" s="19"/>
    </row>
    <row r="135" spans="2:15" ht="51" customHeight="1" thickBot="1" x14ac:dyDescent="0.3">
      <c r="B135" s="52">
        <v>21</v>
      </c>
      <c r="C135" s="431" t="str">
        <f>+'CONSOLIDADO HABILITANTES'!C29</f>
        <v>21. SEGURIDAD Y VIGILANCIA ÉXITO DE COLOMBIA</v>
      </c>
      <c r="D135" s="53" t="s">
        <v>328</v>
      </c>
      <c r="E135" s="54"/>
      <c r="F135" s="55">
        <v>42005</v>
      </c>
      <c r="G135" s="55">
        <v>44133</v>
      </c>
      <c r="H135" s="57" t="s">
        <v>329</v>
      </c>
      <c r="I135" s="388" t="s">
        <v>216</v>
      </c>
      <c r="J135" s="58">
        <f t="shared" ref="J135:J137" si="20">G135-F135</f>
        <v>2128</v>
      </c>
      <c r="K135" s="683">
        <f>+J138/365</f>
        <v>5.8301369863013699</v>
      </c>
      <c r="L135" s="686" t="str">
        <f>IF(C135="","",IF(K135&gt;=$D$6,"CUMPLE","NO CUMPLE"))</f>
        <v>CUMPLE</v>
      </c>
      <c r="O135" s="680" t="s">
        <v>330</v>
      </c>
    </row>
    <row r="136" spans="2:15" ht="51" customHeight="1" thickBot="1" x14ac:dyDescent="0.3">
      <c r="B136" s="644"/>
      <c r="C136" s="658"/>
      <c r="D136" s="688"/>
      <c r="E136" s="17"/>
      <c r="F136" s="59"/>
      <c r="G136" s="59"/>
      <c r="H136" s="61"/>
      <c r="I136" s="391"/>
      <c r="J136" s="58">
        <f t="shared" si="20"/>
        <v>0</v>
      </c>
      <c r="K136" s="684"/>
      <c r="L136" s="687"/>
      <c r="O136" s="682"/>
    </row>
    <row r="137" spans="2:15" ht="51" customHeight="1" thickBot="1" x14ac:dyDescent="0.3">
      <c r="B137" s="646"/>
      <c r="C137" s="664"/>
      <c r="D137" s="690"/>
      <c r="E137" s="17"/>
      <c r="F137" s="63"/>
      <c r="G137" s="63"/>
      <c r="H137" s="65"/>
      <c r="I137" s="397"/>
      <c r="J137" s="58">
        <f t="shared" si="20"/>
        <v>0</v>
      </c>
      <c r="K137" s="685"/>
      <c r="L137" s="687"/>
      <c r="O137" s="681"/>
    </row>
    <row r="138" spans="2:15" ht="51" customHeight="1" thickBot="1" x14ac:dyDescent="0.3">
      <c r="B138" s="3"/>
      <c r="C138" s="28"/>
      <c r="D138" s="66"/>
      <c r="E138" s="13"/>
      <c r="F138" s="29"/>
      <c r="G138" s="29"/>
      <c r="H138" s="193"/>
      <c r="I138" s="404"/>
      <c r="J138" s="27">
        <f>SUM(J135:J137)</f>
        <v>2128</v>
      </c>
      <c r="K138" s="179"/>
      <c r="L138" s="67"/>
    </row>
    <row r="139" spans="2:15" ht="51" customHeight="1" thickBot="1" x14ac:dyDescent="0.3">
      <c r="F139" s="19"/>
    </row>
    <row r="140" spans="2:15" ht="51" customHeight="1" thickBot="1" x14ac:dyDescent="0.3">
      <c r="B140" s="52">
        <v>22</v>
      </c>
      <c r="C140" s="431" t="str">
        <f>+'CONSOLIDADO HABILITANTES'!C30</f>
        <v>22. UNION TEMPORAL ZM 2021</v>
      </c>
      <c r="D140" s="53" t="s">
        <v>307</v>
      </c>
      <c r="E140" s="17"/>
      <c r="F140" s="205">
        <v>34456</v>
      </c>
      <c r="G140" s="55">
        <v>36913</v>
      </c>
      <c r="H140" s="57" t="s">
        <v>308</v>
      </c>
      <c r="I140" s="391" t="s">
        <v>216</v>
      </c>
      <c r="J140" s="58">
        <f t="shared" ref="J140:J142" si="21">G140-F140</f>
        <v>2457</v>
      </c>
      <c r="K140" s="683">
        <f>+J143/365</f>
        <v>6.7315068493150685</v>
      </c>
      <c r="L140" s="686" t="s">
        <v>33</v>
      </c>
      <c r="O140" s="680" t="s">
        <v>333</v>
      </c>
    </row>
    <row r="141" spans="2:15" ht="51" customHeight="1" thickBot="1" x14ac:dyDescent="0.3">
      <c r="B141" s="418"/>
      <c r="C141" s="192"/>
      <c r="D141" s="181"/>
      <c r="E141" s="17"/>
      <c r="F141" s="220"/>
      <c r="G141" s="167"/>
      <c r="H141" s="156" t="s">
        <v>309</v>
      </c>
      <c r="I141" s="391"/>
      <c r="J141" s="58">
        <f t="shared" si="21"/>
        <v>0</v>
      </c>
      <c r="K141" s="684"/>
      <c r="L141" s="687"/>
      <c r="O141" s="682"/>
    </row>
    <row r="142" spans="2:15" ht="51" customHeight="1" thickBot="1" x14ac:dyDescent="0.3">
      <c r="B142" s="454"/>
      <c r="C142" s="225"/>
      <c r="D142" s="457"/>
      <c r="E142" s="17"/>
      <c r="F142" s="207"/>
      <c r="G142" s="172"/>
      <c r="H142" s="57"/>
      <c r="I142" s="403"/>
      <c r="J142" s="58">
        <f t="shared" si="21"/>
        <v>0</v>
      </c>
      <c r="K142" s="693"/>
      <c r="L142" s="694"/>
      <c r="O142" s="681"/>
    </row>
    <row r="143" spans="2:15" ht="51" customHeight="1" thickBot="1" x14ac:dyDescent="0.3">
      <c r="B143" s="3"/>
      <c r="C143" s="28"/>
      <c r="D143" s="66"/>
      <c r="E143" s="13"/>
      <c r="F143" s="29"/>
      <c r="G143" s="29"/>
      <c r="H143" s="193"/>
      <c r="I143" s="404"/>
      <c r="J143" s="27">
        <f>SUM(J140:J142)</f>
        <v>2457</v>
      </c>
      <c r="K143" s="179"/>
      <c r="L143" s="67"/>
    </row>
  </sheetData>
  <mergeCells count="110">
    <mergeCell ref="K127:K131"/>
    <mergeCell ref="L127:L131"/>
    <mergeCell ref="O127:O131"/>
    <mergeCell ref="B129:B131"/>
    <mergeCell ref="C129:C131"/>
    <mergeCell ref="K121:K123"/>
    <mergeCell ref="L121:L123"/>
    <mergeCell ref="O121:O123"/>
    <mergeCell ref="K140:K142"/>
    <mergeCell ref="L140:L142"/>
    <mergeCell ref="O140:O142"/>
    <mergeCell ref="K135:K137"/>
    <mergeCell ref="L135:L137"/>
    <mergeCell ref="O135:O137"/>
    <mergeCell ref="B136:B137"/>
    <mergeCell ref="C136:C137"/>
    <mergeCell ref="D136:D137"/>
    <mergeCell ref="K115:K117"/>
    <mergeCell ref="L115:L117"/>
    <mergeCell ref="O115:O117"/>
    <mergeCell ref="B116:B117"/>
    <mergeCell ref="C116:C117"/>
    <mergeCell ref="D116:D117"/>
    <mergeCell ref="K110:K112"/>
    <mergeCell ref="L110:L112"/>
    <mergeCell ref="O110:O112"/>
    <mergeCell ref="B111:B112"/>
    <mergeCell ref="C111:C112"/>
    <mergeCell ref="D111:D112"/>
    <mergeCell ref="K104:K106"/>
    <mergeCell ref="L104:L106"/>
    <mergeCell ref="O104:O106"/>
    <mergeCell ref="B105:B106"/>
    <mergeCell ref="C105:C106"/>
    <mergeCell ref="D105:D106"/>
    <mergeCell ref="O90:O92"/>
    <mergeCell ref="B91:B92"/>
    <mergeCell ref="C91:C92"/>
    <mergeCell ref="D91:D92"/>
    <mergeCell ref="K100:K101"/>
    <mergeCell ref="L100:L101"/>
    <mergeCell ref="O100:O101"/>
    <mergeCell ref="B96:B97"/>
    <mergeCell ref="C96:C97"/>
    <mergeCell ref="D96:D97"/>
    <mergeCell ref="B85:B87"/>
    <mergeCell ref="C85:C87"/>
    <mergeCell ref="D85:D87"/>
    <mergeCell ref="K90:K92"/>
    <mergeCell ref="L90:L92"/>
    <mergeCell ref="O20:O23"/>
    <mergeCell ref="B21:B23"/>
    <mergeCell ref="C21:C23"/>
    <mergeCell ref="D21:D23"/>
    <mergeCell ref="K26:K28"/>
    <mergeCell ref="L26:L28"/>
    <mergeCell ref="O26:O28"/>
    <mergeCell ref="B27:B28"/>
    <mergeCell ref="C27:C28"/>
    <mergeCell ref="D27:D28"/>
    <mergeCell ref="K20:K23"/>
    <mergeCell ref="L20:L23"/>
    <mergeCell ref="L65:L68"/>
    <mergeCell ref="K43:K46"/>
    <mergeCell ref="L43:L46"/>
    <mergeCell ref="K54:K62"/>
    <mergeCell ref="L54:L62"/>
    <mergeCell ref="K49:K51"/>
    <mergeCell ref="L49:L51"/>
    <mergeCell ref="B2:P2"/>
    <mergeCell ref="B4:O4"/>
    <mergeCell ref="K13:K16"/>
    <mergeCell ref="L13:L16"/>
    <mergeCell ref="O13:O16"/>
    <mergeCell ref="B14:B16"/>
    <mergeCell ref="C14:C16"/>
    <mergeCell ref="D14:D16"/>
    <mergeCell ref="K32:K35"/>
    <mergeCell ref="L32:L35"/>
    <mergeCell ref="O32:O35"/>
    <mergeCell ref="B77:B80"/>
    <mergeCell ref="C77:C80"/>
    <mergeCell ref="D77:D80"/>
    <mergeCell ref="O65:O68"/>
    <mergeCell ref="B66:B68"/>
    <mergeCell ref="C66:C68"/>
    <mergeCell ref="B72:B73"/>
    <mergeCell ref="K65:K68"/>
    <mergeCell ref="B44:B46"/>
    <mergeCell ref="C44:C46"/>
    <mergeCell ref="D44:D46"/>
    <mergeCell ref="O38:O39"/>
    <mergeCell ref="O49:O51"/>
    <mergeCell ref="K95:K97"/>
    <mergeCell ref="L95:L97"/>
    <mergeCell ref="O95:O97"/>
    <mergeCell ref="O43:O46"/>
    <mergeCell ref="D66:D68"/>
    <mergeCell ref="K71:K73"/>
    <mergeCell ref="L71:L73"/>
    <mergeCell ref="O71:O73"/>
    <mergeCell ref="K38:K39"/>
    <mergeCell ref="L38:L39"/>
    <mergeCell ref="K84:K87"/>
    <mergeCell ref="L84:L87"/>
    <mergeCell ref="O84:O87"/>
    <mergeCell ref="O54:O62"/>
    <mergeCell ref="K76:K80"/>
    <mergeCell ref="L76:L80"/>
    <mergeCell ref="O76:O80"/>
  </mergeCells>
  <conditionalFormatting sqref="L26:L28 L65:L68 L13:L16 L32:L35 L38:L39 L43:L46 L49:L51 C50:C51 L54:L62 L71:L73 L76:L80 L84:L87 L95:L97 L100:L101 L135:L137 L140:L142 C141:C142 L90:L92 L20:L23 L104:L106 L110:L112">
    <cfRule type="containsText" dxfId="47" priority="23" operator="containsText" text="NO CUMPLE">
      <formula>NOT(ISERROR(SEARCH("NO CUMPLE",C13)))</formula>
    </cfRule>
  </conditionalFormatting>
  <conditionalFormatting sqref="L127:L131">
    <cfRule type="containsText" dxfId="46" priority="13" operator="containsText" text="NO CUMPLE">
      <formula>NOT(ISERROR(SEARCH("NO CUMPLE",L127)))</formula>
    </cfRule>
  </conditionalFormatting>
  <conditionalFormatting sqref="L115:L117">
    <cfRule type="containsText" dxfId="45" priority="2" operator="containsText" text="NO CUMPLE">
      <formula>NOT(ISERROR(SEARCH("NO CUMPLE",L115)))</formula>
    </cfRule>
  </conditionalFormatting>
  <conditionalFormatting sqref="L121:L123">
    <cfRule type="containsText" dxfId="44" priority="1" operator="containsText" text="NO CUMPLE">
      <formula>NOT(ISERROR(SEARCH("NO CUMPLE",L121)))</formula>
    </cfRule>
  </conditionalFormatting>
  <printOptions horizontalCentered="1" verticalCentered="1"/>
  <pageMargins left="0.70866141732283472" right="0.70866141732283472" top="0.74803149606299213" bottom="0.74803149606299213" header="0.31496062992125984" footer="0.31496062992125984"/>
  <pageSetup scale="2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B1:J84"/>
  <sheetViews>
    <sheetView topLeftCell="A14" zoomScale="85" zoomScaleNormal="85" workbookViewId="0">
      <selection activeCell="D21" sqref="D21"/>
    </sheetView>
  </sheetViews>
  <sheetFormatPr baseColWidth="10" defaultRowHeight="15" x14ac:dyDescent="0.25"/>
  <cols>
    <col min="2" max="2" width="9.85546875" customWidth="1"/>
    <col min="3" max="3" width="83.42578125" customWidth="1"/>
    <col min="4" max="4" width="28.7109375" customWidth="1"/>
    <col min="5" max="5" width="12.7109375" customWidth="1"/>
    <col min="6" max="6" width="50.28515625" customWidth="1"/>
    <col min="7" max="7" width="13.42578125" bestFit="1" customWidth="1"/>
    <col min="8" max="8" width="24.7109375" customWidth="1"/>
    <col min="9" max="9" width="13" bestFit="1" customWidth="1"/>
    <col min="11" max="11" width="9.7109375" customWidth="1"/>
  </cols>
  <sheetData>
    <row r="1" spans="2:9" ht="15.75" thickBot="1" x14ac:dyDescent="0.3"/>
    <row r="2" spans="2:9" ht="24" thickBot="1" x14ac:dyDescent="0.3">
      <c r="B2" s="701" t="s">
        <v>159</v>
      </c>
      <c r="C2" s="702"/>
      <c r="D2" s="702"/>
      <c r="E2" s="702"/>
      <c r="F2" s="703"/>
    </row>
    <row r="3" spans="2:9" ht="24" thickBot="1" x14ac:dyDescent="0.3">
      <c r="B3" s="86"/>
      <c r="C3" s="86"/>
      <c r="D3" s="86"/>
      <c r="E3" s="86"/>
      <c r="F3" s="86"/>
    </row>
    <row r="4" spans="2:9" ht="24" thickBot="1" x14ac:dyDescent="0.3">
      <c r="B4" s="701" t="s">
        <v>164</v>
      </c>
      <c r="C4" s="702"/>
      <c r="D4" s="702"/>
      <c r="E4" s="702"/>
      <c r="F4" s="703"/>
    </row>
    <row r="5" spans="2:9" ht="15.75" thickBot="1" x14ac:dyDescent="0.3">
      <c r="B5" s="182"/>
      <c r="C5" s="182"/>
      <c r="D5" s="182"/>
      <c r="E5" s="182"/>
      <c r="F5" s="182"/>
    </row>
    <row r="6" spans="2:9" ht="33" customHeight="1" thickBot="1" x14ac:dyDescent="0.3">
      <c r="B6" s="105"/>
      <c r="C6" s="105" t="s">
        <v>0</v>
      </c>
      <c r="D6" s="103" t="s">
        <v>119</v>
      </c>
      <c r="E6" s="109"/>
      <c r="F6" s="105" t="s">
        <v>23</v>
      </c>
    </row>
    <row r="7" spans="2:9" s="422" customFormat="1" ht="34.5" customHeight="1" x14ac:dyDescent="0.25">
      <c r="B7" s="429">
        <v>2</v>
      </c>
      <c r="C7" s="431" t="s">
        <v>139</v>
      </c>
      <c r="D7" s="464">
        <v>601181445</v>
      </c>
      <c r="E7" s="161"/>
      <c r="F7" s="424"/>
      <c r="I7" s="162"/>
    </row>
    <row r="8" spans="2:9" s="422" customFormat="1" ht="53.25" customHeight="1" x14ac:dyDescent="0.25">
      <c r="B8" s="429">
        <v>3</v>
      </c>
      <c r="C8" s="431" t="s">
        <v>140</v>
      </c>
      <c r="D8" s="464">
        <v>601181440</v>
      </c>
      <c r="E8" s="161"/>
      <c r="F8" s="479" t="s">
        <v>310</v>
      </c>
      <c r="I8" s="162"/>
    </row>
    <row r="9" spans="2:9" s="422" customFormat="1" ht="48" customHeight="1" x14ac:dyDescent="0.25">
      <c r="B9" s="428">
        <v>4</v>
      </c>
      <c r="C9" s="431" t="s">
        <v>141</v>
      </c>
      <c r="D9" s="375">
        <v>624677440</v>
      </c>
      <c r="E9" s="161"/>
      <c r="F9" s="479" t="s">
        <v>311</v>
      </c>
      <c r="I9" s="162"/>
    </row>
    <row r="10" spans="2:9" s="422" customFormat="1" ht="53.25" customHeight="1" x14ac:dyDescent="0.25">
      <c r="B10" s="429">
        <v>6</v>
      </c>
      <c r="C10" s="431" t="s">
        <v>143</v>
      </c>
      <c r="D10" s="375">
        <v>616951955</v>
      </c>
      <c r="E10" s="161"/>
      <c r="F10" s="479" t="s">
        <v>312</v>
      </c>
      <c r="I10" s="162"/>
    </row>
    <row r="11" spans="2:9" s="422" customFormat="1" ht="45.75" customHeight="1" x14ac:dyDescent="0.25">
      <c r="B11" s="428">
        <v>7</v>
      </c>
      <c r="C11" s="431" t="s">
        <v>144</v>
      </c>
      <c r="D11" s="464">
        <v>601181440</v>
      </c>
      <c r="E11" s="161"/>
      <c r="F11" s="479" t="s">
        <v>310</v>
      </c>
      <c r="I11" s="162"/>
    </row>
    <row r="12" spans="2:9" s="422" customFormat="1" ht="48.75" customHeight="1" x14ac:dyDescent="0.25">
      <c r="B12" s="429">
        <v>8</v>
      </c>
      <c r="C12" s="431" t="s">
        <v>145</v>
      </c>
      <c r="D12" s="375">
        <v>617217460</v>
      </c>
      <c r="E12" s="161"/>
      <c r="F12" s="479" t="s">
        <v>313</v>
      </c>
      <c r="I12" s="162"/>
    </row>
    <row r="13" spans="2:9" s="422" customFormat="1" ht="51" customHeight="1" x14ac:dyDescent="0.25">
      <c r="B13" s="428">
        <v>10</v>
      </c>
      <c r="C13" s="431" t="s">
        <v>147</v>
      </c>
      <c r="D13" s="375">
        <v>619632848.87999988</v>
      </c>
      <c r="E13" s="161"/>
      <c r="F13" s="479" t="s">
        <v>314</v>
      </c>
      <c r="I13" s="162"/>
    </row>
    <row r="14" spans="2:9" s="422" customFormat="1" ht="50.25" customHeight="1" x14ac:dyDescent="0.25">
      <c r="B14" s="429">
        <v>11</v>
      </c>
      <c r="C14" s="431" t="s">
        <v>129</v>
      </c>
      <c r="D14" s="375">
        <v>619918507.56000018</v>
      </c>
      <c r="E14" s="161"/>
      <c r="F14" s="479" t="s">
        <v>315</v>
      </c>
      <c r="I14" s="162"/>
    </row>
    <row r="15" spans="2:9" s="422" customFormat="1" ht="34.5" customHeight="1" x14ac:dyDescent="0.25">
      <c r="B15" s="429">
        <v>12</v>
      </c>
      <c r="C15" s="431" t="s">
        <v>148</v>
      </c>
      <c r="D15" s="375">
        <v>610319016.47999978</v>
      </c>
      <c r="E15" s="161"/>
      <c r="F15" s="479"/>
      <c r="I15" s="162"/>
    </row>
    <row r="16" spans="2:9" s="422" customFormat="1" ht="34.5" customHeight="1" x14ac:dyDescent="0.25">
      <c r="B16" s="429">
        <v>14</v>
      </c>
      <c r="C16" s="431" t="s">
        <v>150</v>
      </c>
      <c r="D16" s="375">
        <v>620815860.00000012</v>
      </c>
      <c r="E16" s="161"/>
      <c r="F16" s="479"/>
      <c r="I16" s="162"/>
    </row>
    <row r="17" spans="2:9" s="422" customFormat="1" ht="46.5" customHeight="1" x14ac:dyDescent="0.25">
      <c r="B17" s="429">
        <v>15</v>
      </c>
      <c r="C17" s="431" t="s">
        <v>151</v>
      </c>
      <c r="D17" s="375">
        <v>616980332.76000035</v>
      </c>
      <c r="E17" s="161"/>
      <c r="F17" s="479" t="s">
        <v>319</v>
      </c>
      <c r="I17" s="162"/>
    </row>
    <row r="18" spans="2:9" s="422" customFormat="1" ht="48.75" customHeight="1" x14ac:dyDescent="0.25">
      <c r="B18" s="429">
        <v>17</v>
      </c>
      <c r="C18" s="431" t="s">
        <v>153</v>
      </c>
      <c r="D18" s="375">
        <v>615013787.99999964</v>
      </c>
      <c r="E18" s="161"/>
      <c r="F18" s="479" t="s">
        <v>320</v>
      </c>
      <c r="I18" s="162"/>
    </row>
    <row r="19" spans="2:9" ht="36" customHeight="1" x14ac:dyDescent="0.25">
      <c r="B19" s="428">
        <v>19</v>
      </c>
      <c r="C19" s="431" t="s">
        <v>155</v>
      </c>
      <c r="D19" s="376">
        <v>618102000.00000012</v>
      </c>
      <c r="E19" s="161"/>
      <c r="F19" s="479"/>
      <c r="I19" s="162"/>
    </row>
    <row r="20" spans="2:9" ht="48.75" customHeight="1" x14ac:dyDescent="0.25">
      <c r="B20" s="429">
        <v>20</v>
      </c>
      <c r="C20" s="431" t="s">
        <v>156</v>
      </c>
      <c r="D20" s="376">
        <v>615920480.87999988</v>
      </c>
      <c r="E20" s="161"/>
      <c r="F20" s="479" t="s">
        <v>321</v>
      </c>
      <c r="I20" s="162"/>
    </row>
    <row r="21" spans="2:9" s="422" customFormat="1" ht="48.75" customHeight="1" x14ac:dyDescent="0.25">
      <c r="B21" s="497">
        <v>21</v>
      </c>
      <c r="C21" s="498" t="s">
        <v>157</v>
      </c>
      <c r="D21" s="376">
        <v>621577956.00000024</v>
      </c>
      <c r="E21" s="161"/>
      <c r="F21" s="479" t="s">
        <v>322</v>
      </c>
      <c r="I21" s="162"/>
    </row>
    <row r="22" spans="2:9" ht="28.5" customHeight="1" x14ac:dyDescent="0.25">
      <c r="B22" s="428">
        <v>22</v>
      </c>
      <c r="C22" s="431" t="s">
        <v>158</v>
      </c>
      <c r="D22" s="376">
        <v>620229651.73914599</v>
      </c>
      <c r="E22" s="161"/>
      <c r="F22" s="479"/>
      <c r="I22" s="162"/>
    </row>
    <row r="24" spans="2:9" s="422" customFormat="1" x14ac:dyDescent="0.25">
      <c r="C24" s="467" t="s">
        <v>161</v>
      </c>
      <c r="D24" s="162">
        <f>+AVERAGE(D7:D22)</f>
        <v>615056351.39369655</v>
      </c>
    </row>
    <row r="25" spans="2:9" ht="15.75" thickBot="1" x14ac:dyDescent="0.3">
      <c r="D25" s="465"/>
      <c r="F25" s="465"/>
    </row>
    <row r="26" spans="2:9" ht="15.75" thickBot="1" x14ac:dyDescent="0.3">
      <c r="C26" s="163" t="s">
        <v>160</v>
      </c>
      <c r="D26" s="164">
        <f>+(D24+D9)/2</f>
        <v>619866895.69684827</v>
      </c>
    </row>
    <row r="27" spans="2:9" ht="15.75" thickBot="1" x14ac:dyDescent="0.3"/>
    <row r="28" spans="2:9" ht="30.75" thickBot="1" x14ac:dyDescent="0.3">
      <c r="B28" s="105"/>
      <c r="C28" s="158" t="s">
        <v>162</v>
      </c>
      <c r="D28" s="157" t="s">
        <v>119</v>
      </c>
      <c r="F28" s="105" t="s">
        <v>120</v>
      </c>
    </row>
    <row r="29" spans="2:9" x14ac:dyDescent="0.25">
      <c r="B29" s="428">
        <v>2</v>
      </c>
      <c r="C29" s="430" t="s">
        <v>139</v>
      </c>
      <c r="D29" s="464">
        <v>601181445</v>
      </c>
      <c r="F29" s="483">
        <f>89*I29</f>
        <v>86.31715772601477</v>
      </c>
      <c r="H29">
        <f>((D26-D29)/D26)</f>
        <v>3.0144295213317164E-2</v>
      </c>
      <c r="I29">
        <f>1-H29</f>
        <v>0.96985570478668282</v>
      </c>
    </row>
    <row r="30" spans="2:9" x14ac:dyDescent="0.25">
      <c r="B30" s="429">
        <v>3</v>
      </c>
      <c r="C30" s="431" t="s">
        <v>140</v>
      </c>
      <c r="D30" s="464">
        <v>601181440</v>
      </c>
      <c r="F30" s="483">
        <f t="shared" ref="F30:F39" si="0">89*I30</f>
        <v>86.317157008118713</v>
      </c>
      <c r="H30">
        <f>((D26-D30)/D26)</f>
        <v>3.014430327956499E-2</v>
      </c>
      <c r="I30">
        <f t="shared" ref="I30:I35" si="1">1-H30</f>
        <v>0.96985569672043503</v>
      </c>
    </row>
    <row r="31" spans="2:9" x14ac:dyDescent="0.25">
      <c r="B31" s="429">
        <v>6</v>
      </c>
      <c r="C31" s="431" t="s">
        <v>143</v>
      </c>
      <c r="D31" s="375">
        <v>616951955</v>
      </c>
      <c r="F31" s="483">
        <f t="shared" si="0"/>
        <v>88.581475113737369</v>
      </c>
      <c r="H31">
        <f>((D26-D31)/D26)</f>
        <v>4.7025268119397241E-3</v>
      </c>
      <c r="I31">
        <f t="shared" si="1"/>
        <v>0.99529747318806028</v>
      </c>
    </row>
    <row r="32" spans="2:9" x14ac:dyDescent="0.25">
      <c r="B32" s="429">
        <v>7</v>
      </c>
      <c r="C32" s="431" t="s">
        <v>144</v>
      </c>
      <c r="D32" s="375">
        <v>601181440</v>
      </c>
      <c r="F32" s="483">
        <f t="shared" si="0"/>
        <v>86.317157008118713</v>
      </c>
      <c r="H32">
        <f>((D26-D32)/D26)</f>
        <v>3.014430327956499E-2</v>
      </c>
      <c r="I32">
        <f t="shared" si="1"/>
        <v>0.96985569672043503</v>
      </c>
    </row>
    <row r="33" spans="2:9" x14ac:dyDescent="0.25">
      <c r="B33" s="429">
        <v>8</v>
      </c>
      <c r="C33" s="431" t="s">
        <v>145</v>
      </c>
      <c r="D33" s="375">
        <v>617217460</v>
      </c>
      <c r="F33" s="483">
        <f t="shared" si="0"/>
        <v>88.619596112235655</v>
      </c>
      <c r="H33">
        <f>((D26-D33)/D26)</f>
        <v>4.2742009861162266E-3</v>
      </c>
      <c r="I33">
        <f t="shared" si="1"/>
        <v>0.99572579901388381</v>
      </c>
    </row>
    <row r="34" spans="2:9" ht="15" customHeight="1" x14ac:dyDescent="0.25">
      <c r="B34" s="429">
        <v>10</v>
      </c>
      <c r="C34" s="431" t="s">
        <v>147</v>
      </c>
      <c r="D34" s="376">
        <v>619632848.87999988</v>
      </c>
      <c r="F34" s="483">
        <f t="shared" si="0"/>
        <v>88.966395742627796</v>
      </c>
      <c r="H34">
        <f>((D26-D34)/D26)</f>
        <v>3.7757592553040622E-4</v>
      </c>
      <c r="I34">
        <f t="shared" si="1"/>
        <v>0.99962242407446955</v>
      </c>
    </row>
    <row r="35" spans="2:9" x14ac:dyDescent="0.25">
      <c r="B35" s="159">
        <v>12</v>
      </c>
      <c r="C35" s="366" t="s">
        <v>148</v>
      </c>
      <c r="D35" s="376">
        <v>610319016.47999978</v>
      </c>
      <c r="F35" s="483">
        <f t="shared" si="0"/>
        <v>87.629123032382267</v>
      </c>
      <c r="H35">
        <f>((D26-D35)/D26)</f>
        <v>1.5403111995704918E-2</v>
      </c>
      <c r="I35">
        <f t="shared" si="1"/>
        <v>0.98459688800429512</v>
      </c>
    </row>
    <row r="36" spans="2:9" x14ac:dyDescent="0.25">
      <c r="B36" s="429">
        <v>15</v>
      </c>
      <c r="C36" s="431" t="s">
        <v>151</v>
      </c>
      <c r="D36" s="375">
        <v>616980332.76000035</v>
      </c>
      <c r="F36" s="483">
        <f t="shared" si="0"/>
        <v>88.585549570136891</v>
      </c>
      <c r="H36">
        <f>((D26-D36)/D26)</f>
        <v>4.6567464029562012E-3</v>
      </c>
      <c r="I36">
        <f t="shared" ref="I36:I38" si="2">1-H36</f>
        <v>0.99534325359704379</v>
      </c>
    </row>
    <row r="37" spans="2:9" x14ac:dyDescent="0.25">
      <c r="B37" s="429">
        <v>17</v>
      </c>
      <c r="C37" s="431" t="s">
        <v>153</v>
      </c>
      <c r="D37" s="375">
        <v>615013787.99999964</v>
      </c>
      <c r="F37" s="483">
        <f t="shared" si="0"/>
        <v>88.303194624494409</v>
      </c>
      <c r="H37">
        <f>((D26-D37)/D26)</f>
        <v>7.829273882085307E-3</v>
      </c>
      <c r="I37">
        <f t="shared" si="2"/>
        <v>0.99217072611791468</v>
      </c>
    </row>
    <row r="38" spans="2:9" x14ac:dyDescent="0.25">
      <c r="B38" s="428">
        <v>19</v>
      </c>
      <c r="C38" s="431" t="s">
        <v>155</v>
      </c>
      <c r="D38" s="376">
        <v>618102000.00000012</v>
      </c>
      <c r="F38" s="483">
        <f t="shared" si="0"/>
        <v>88.746597667805915</v>
      </c>
      <c r="H38">
        <f>((D26-D38)/D26)</f>
        <v>2.8472172156638171E-3</v>
      </c>
      <c r="I38">
        <f t="shared" si="2"/>
        <v>0.99715278278433617</v>
      </c>
    </row>
    <row r="39" spans="2:9" s="422" customFormat="1" x14ac:dyDescent="0.25">
      <c r="B39" s="429">
        <v>20</v>
      </c>
      <c r="C39" s="431" t="s">
        <v>156</v>
      </c>
      <c r="D39" s="376">
        <v>615920480.87999988</v>
      </c>
      <c r="F39" s="483">
        <f t="shared" si="0"/>
        <v>88.433376873103285</v>
      </c>
      <c r="H39" s="422">
        <f>((D26-D39)/D26)</f>
        <v>6.3665519876035265E-3</v>
      </c>
      <c r="I39" s="422">
        <f t="shared" ref="I39" si="3">1-H39</f>
        <v>0.9936334480123965</v>
      </c>
    </row>
    <row r="40" spans="2:9" s="422" customFormat="1" x14ac:dyDescent="0.25">
      <c r="B40" s="480"/>
      <c r="C40" s="481"/>
      <c r="D40" s="482"/>
      <c r="F40" s="483"/>
    </row>
    <row r="41" spans="2:9" s="422" customFormat="1" x14ac:dyDescent="0.25">
      <c r="B41" s="480"/>
      <c r="C41" s="481"/>
      <c r="D41" s="482"/>
      <c r="F41" s="483"/>
    </row>
    <row r="42" spans="2:9" s="422" customFormat="1" x14ac:dyDescent="0.25">
      <c r="B42" s="480"/>
      <c r="C42" s="481"/>
      <c r="D42" s="482"/>
      <c r="F42" s="483"/>
    </row>
    <row r="43" spans="2:9" s="422" customFormat="1" x14ac:dyDescent="0.25">
      <c r="B43" s="480"/>
      <c r="C43" s="481"/>
      <c r="D43" s="482"/>
      <c r="F43" s="483"/>
    </row>
    <row r="44" spans="2:9" s="422" customFormat="1" x14ac:dyDescent="0.25">
      <c r="B44" s="480"/>
      <c r="C44" s="481"/>
      <c r="D44" s="482"/>
      <c r="F44" s="483"/>
    </row>
    <row r="45" spans="2:9" s="422" customFormat="1" x14ac:dyDescent="0.25">
      <c r="B45" s="480"/>
      <c r="C45" s="481"/>
      <c r="D45" s="482"/>
      <c r="F45" s="483"/>
    </row>
    <row r="46" spans="2:9" s="422" customFormat="1" x14ac:dyDescent="0.25">
      <c r="B46" s="480"/>
      <c r="C46" s="481"/>
      <c r="D46" s="482"/>
      <c r="F46" s="483"/>
    </row>
    <row r="47" spans="2:9" ht="15.75" thickBot="1" x14ac:dyDescent="0.3">
      <c r="B47" s="374"/>
      <c r="C47" s="378"/>
      <c r="D47" s="377"/>
      <c r="F47" s="483"/>
    </row>
    <row r="48" spans="2:9" ht="15.75" thickBot="1" x14ac:dyDescent="0.3">
      <c r="F48" s="484"/>
    </row>
    <row r="49" spans="2:10" ht="30.75" thickBot="1" x14ac:dyDescent="0.3">
      <c r="B49" s="105"/>
      <c r="C49" s="158" t="s">
        <v>163</v>
      </c>
      <c r="D49" s="157" t="s">
        <v>119</v>
      </c>
      <c r="F49" s="485" t="s">
        <v>120</v>
      </c>
    </row>
    <row r="50" spans="2:10" x14ac:dyDescent="0.25">
      <c r="B50" s="429">
        <v>4</v>
      </c>
      <c r="C50" s="431" t="s">
        <v>141</v>
      </c>
      <c r="D50" s="464">
        <v>624677440</v>
      </c>
      <c r="F50" s="486">
        <f>89*J50</f>
        <v>87.618611685983993</v>
      </c>
      <c r="H50" s="162">
        <f>ABS(D26-D50)</f>
        <v>4810544.3031517267</v>
      </c>
      <c r="I50" s="166">
        <f>+H50/D26</f>
        <v>7.760608505707923E-3</v>
      </c>
      <c r="J50">
        <f>1-(2*I50)</f>
        <v>0.98447878298858416</v>
      </c>
    </row>
    <row r="51" spans="2:10" s="422" customFormat="1" x14ac:dyDescent="0.25">
      <c r="B51" s="429">
        <v>11</v>
      </c>
      <c r="C51" s="431" t="s">
        <v>129</v>
      </c>
      <c r="D51" s="375">
        <v>619918507.56000018</v>
      </c>
      <c r="F51" s="486">
        <f t="shared" ref="F51:F54" si="4">89*J51</f>
        <v>88.985179218789042</v>
      </c>
      <c r="H51" s="162">
        <f>ABS(D26-D51)</f>
        <v>51611.863151907921</v>
      </c>
      <c r="I51" s="166">
        <f>+H51/D26</f>
        <v>8.3262815791907026E-5</v>
      </c>
      <c r="J51" s="422">
        <f t="shared" ref="J51:J54" si="5">1-(2*I51)</f>
        <v>0.99983347436841619</v>
      </c>
    </row>
    <row r="52" spans="2:10" s="422" customFormat="1" x14ac:dyDescent="0.25">
      <c r="B52" s="429">
        <v>14</v>
      </c>
      <c r="C52" s="431" t="s">
        <v>150</v>
      </c>
      <c r="D52" s="375">
        <v>620815860.00000012</v>
      </c>
      <c r="F52" s="486">
        <f t="shared" si="4"/>
        <v>88.727496907588304</v>
      </c>
      <c r="H52" s="162">
        <f>ABS(D26-D52)</f>
        <v>948964.30315184593</v>
      </c>
      <c r="I52" s="166">
        <f>+H52/D26</f>
        <v>1.530916249503903E-3</v>
      </c>
      <c r="J52" s="422">
        <f t="shared" si="5"/>
        <v>0.99693816750099218</v>
      </c>
    </row>
    <row r="53" spans="2:10" s="422" customFormat="1" x14ac:dyDescent="0.25">
      <c r="B53" s="497">
        <v>21</v>
      </c>
      <c r="C53" s="498" t="s">
        <v>157</v>
      </c>
      <c r="D53" s="376">
        <v>621577956.00000024</v>
      </c>
      <c r="F53" s="486">
        <f t="shared" si="4"/>
        <v>88.508654622346526</v>
      </c>
      <c r="H53" s="162">
        <f>ABS(D26-D53)</f>
        <v>1711060.3031519651</v>
      </c>
      <c r="I53" s="166">
        <f>+H53/D26</f>
        <v>2.7603672901880135E-3</v>
      </c>
      <c r="J53" s="422">
        <f t="shared" si="5"/>
        <v>0.99447926541962395</v>
      </c>
    </row>
    <row r="54" spans="2:10" s="422" customFormat="1" x14ac:dyDescent="0.25">
      <c r="B54" s="428">
        <v>22</v>
      </c>
      <c r="C54" s="431" t="s">
        <v>158</v>
      </c>
      <c r="D54" s="376">
        <v>620229651.73914599</v>
      </c>
      <c r="F54" s="486">
        <f t="shared" si="4"/>
        <v>88.895831547099462</v>
      </c>
      <c r="H54" s="162">
        <f>ABS(D26-D54)</f>
        <v>362756.04229772091</v>
      </c>
      <c r="I54" s="166">
        <f>+H54/D26</f>
        <v>5.8521602753106234E-4</v>
      </c>
      <c r="J54" s="422">
        <f t="shared" si="5"/>
        <v>0.99882956794493782</v>
      </c>
    </row>
    <row r="55" spans="2:10" s="422" customFormat="1" x14ac:dyDescent="0.25">
      <c r="B55" s="429"/>
      <c r="C55" s="431"/>
      <c r="D55" s="375"/>
      <c r="F55" s="486"/>
      <c r="H55" s="162"/>
      <c r="I55" s="166"/>
    </row>
    <row r="56" spans="2:10" s="422" customFormat="1" x14ac:dyDescent="0.25">
      <c r="B56" s="429"/>
      <c r="C56" s="431"/>
      <c r="D56" s="375"/>
      <c r="F56" s="165"/>
      <c r="H56" s="162"/>
      <c r="I56" s="166"/>
    </row>
    <row r="57" spans="2:10" x14ac:dyDescent="0.25">
      <c r="B57" s="159"/>
      <c r="C57" s="187"/>
      <c r="D57" s="160"/>
      <c r="F57" s="165"/>
      <c r="H57" s="162"/>
      <c r="I57" s="190"/>
    </row>
    <row r="75" spans="2:6" x14ac:dyDescent="0.25">
      <c r="B75" s="379"/>
      <c r="D75" s="364"/>
    </row>
    <row r="76" spans="2:6" x14ac:dyDescent="0.25">
      <c r="D76" s="364"/>
      <c r="E76" s="364"/>
      <c r="F76" s="162"/>
    </row>
    <row r="77" spans="2:6" x14ac:dyDescent="0.25">
      <c r="D77" s="364"/>
      <c r="E77" s="364"/>
    </row>
    <row r="80" spans="2:6" x14ac:dyDescent="0.25">
      <c r="B80" s="379"/>
    </row>
    <row r="84" spans="2:2" x14ac:dyDescent="0.25">
      <c r="B84" s="379"/>
    </row>
  </sheetData>
  <sheetProtection algorithmName="SHA-512" hashValue="B1mXmMdQJwvSlHt1L8FINSad+tqiDRluaf4VGmw/v5jQ30OZ8fGDbO/j3VjmLnQSTm2mXHfYkeo80AfovO1MFA==" saltValue="eW9TLcI1jFn6PgKyZgGyoQ==" spinCount="100000" sheet="1" objects="1" scenarios="1"/>
  <mergeCells count="2">
    <mergeCell ref="B2:F2"/>
    <mergeCell ref="B4:F4"/>
  </mergeCells>
  <pageMargins left="0.7" right="0.7" top="0.75" bottom="0.75" header="0.3" footer="0.3"/>
  <pageSetup scale="4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pageSetUpPr fitToPage="1"/>
  </sheetPr>
  <dimension ref="B3:T34"/>
  <sheetViews>
    <sheetView showGridLines="0" topLeftCell="A24" zoomScale="50" zoomScaleNormal="50" workbookViewId="0">
      <selection activeCell="A24" sqref="A24"/>
    </sheetView>
  </sheetViews>
  <sheetFormatPr baseColWidth="10" defaultColWidth="11.42578125" defaultRowHeight="15" x14ac:dyDescent="0.25"/>
  <cols>
    <col min="1" max="1" width="7.140625" style="253" customWidth="1"/>
    <col min="2" max="2" width="9.140625" style="253" customWidth="1"/>
    <col min="3" max="3" width="65.28515625" style="253" customWidth="1"/>
    <col min="4" max="15" width="22.140625" style="253" customWidth="1"/>
    <col min="16" max="16" width="22.140625" style="81" customWidth="1"/>
    <col min="17" max="17" width="5.7109375" style="81" customWidth="1"/>
    <col min="18" max="18" width="47.140625" style="253" customWidth="1"/>
    <col min="19" max="19" width="10.42578125" style="253" customWidth="1"/>
    <col min="20" max="20" width="100" style="462" customWidth="1"/>
    <col min="21" max="21" width="36" style="253" customWidth="1"/>
    <col min="22" max="16384" width="11.42578125" style="253"/>
  </cols>
  <sheetData>
    <row r="3" spans="2:20" ht="15.75" thickBot="1" x14ac:dyDescent="0.3"/>
    <row r="4" spans="2:20" ht="33.75" customHeight="1" thickBot="1" x14ac:dyDescent="0.3">
      <c r="B4" s="704" t="s">
        <v>159</v>
      </c>
      <c r="C4" s="705"/>
      <c r="D4" s="705"/>
      <c r="E4" s="705"/>
      <c r="F4" s="705"/>
      <c r="G4" s="705"/>
      <c r="H4" s="705"/>
      <c r="I4" s="705"/>
      <c r="J4" s="705"/>
      <c r="K4" s="705"/>
      <c r="L4" s="705"/>
      <c r="M4" s="705"/>
      <c r="N4" s="705"/>
      <c r="O4" s="705"/>
      <c r="P4" s="705"/>
      <c r="Q4" s="705"/>
      <c r="R4" s="706"/>
    </row>
    <row r="5" spans="2:20" ht="7.5" customHeight="1" thickBot="1" x14ac:dyDescent="0.3">
      <c r="B5" s="254"/>
      <c r="C5" s="254"/>
      <c r="D5" s="254"/>
      <c r="E5" s="254"/>
      <c r="F5" s="254"/>
      <c r="G5" s="254"/>
      <c r="H5" s="254"/>
      <c r="I5" s="254"/>
      <c r="J5" s="254"/>
      <c r="K5" s="254"/>
      <c r="L5" s="254"/>
      <c r="M5" s="254"/>
      <c r="N5" s="254"/>
      <c r="O5" s="254"/>
      <c r="P5" s="254"/>
      <c r="Q5" s="254"/>
      <c r="R5" s="254"/>
    </row>
    <row r="6" spans="2:20" ht="48.75" customHeight="1" thickBot="1" x14ac:dyDescent="0.3">
      <c r="B6" s="704" t="s">
        <v>39</v>
      </c>
      <c r="C6" s="705"/>
      <c r="D6" s="705"/>
      <c r="E6" s="705"/>
      <c r="F6" s="705"/>
      <c r="G6" s="705"/>
      <c r="H6" s="705"/>
      <c r="I6" s="705"/>
      <c r="J6" s="705"/>
      <c r="K6" s="705"/>
      <c r="L6" s="705"/>
      <c r="M6" s="705"/>
      <c r="N6" s="705"/>
      <c r="O6" s="705"/>
      <c r="P6" s="705"/>
      <c r="Q6" s="705"/>
      <c r="R6" s="706"/>
    </row>
    <row r="7" spans="2:20" ht="15.75" thickBot="1" x14ac:dyDescent="0.3"/>
    <row r="8" spans="2:20" ht="116.25" customHeight="1" thickBot="1" x14ac:dyDescent="0.3">
      <c r="B8" s="369"/>
      <c r="C8" s="371" t="s">
        <v>0</v>
      </c>
      <c r="D8" s="420" t="s">
        <v>38</v>
      </c>
      <c r="E8" s="421" t="s">
        <v>130</v>
      </c>
      <c r="F8" s="421" t="s">
        <v>131</v>
      </c>
      <c r="G8" s="421" t="s">
        <v>132</v>
      </c>
      <c r="H8" s="421" t="s">
        <v>188</v>
      </c>
      <c r="I8" s="421" t="s">
        <v>133</v>
      </c>
      <c r="J8" s="421" t="s">
        <v>134</v>
      </c>
      <c r="K8" s="421" t="s">
        <v>137</v>
      </c>
      <c r="L8" s="421" t="s">
        <v>136</v>
      </c>
      <c r="M8" s="437" t="s">
        <v>189</v>
      </c>
      <c r="N8" s="421" t="s">
        <v>190</v>
      </c>
      <c r="O8" s="419" t="s">
        <v>135</v>
      </c>
      <c r="P8" s="421" t="s">
        <v>191</v>
      </c>
      <c r="Q8" s="84"/>
      <c r="R8" s="372" t="s">
        <v>20</v>
      </c>
      <c r="T8" s="373" t="s">
        <v>101</v>
      </c>
    </row>
    <row r="9" spans="2:20" ht="99" customHeight="1" x14ac:dyDescent="0.25">
      <c r="B9" s="428">
        <v>1</v>
      </c>
      <c r="C9" s="430" t="s">
        <v>138</v>
      </c>
      <c r="D9" s="436" t="s">
        <v>12</v>
      </c>
      <c r="E9" s="433" t="s">
        <v>12</v>
      </c>
      <c r="F9" s="433" t="s">
        <v>12</v>
      </c>
      <c r="G9" s="433" t="s">
        <v>12</v>
      </c>
      <c r="H9" s="433" t="s">
        <v>12</v>
      </c>
      <c r="I9" s="433" t="s">
        <v>12</v>
      </c>
      <c r="J9" s="433" t="s">
        <v>12</v>
      </c>
      <c r="K9" s="433" t="s">
        <v>12</v>
      </c>
      <c r="L9" s="433" t="s">
        <v>170</v>
      </c>
      <c r="M9" s="433" t="s">
        <v>12</v>
      </c>
      <c r="N9" s="433" t="s">
        <v>12</v>
      </c>
      <c r="O9" s="434" t="s">
        <v>33</v>
      </c>
      <c r="P9" s="435" t="s">
        <v>171</v>
      </c>
      <c r="Q9" s="423"/>
      <c r="R9" s="477" t="s">
        <v>317</v>
      </c>
      <c r="S9" s="425"/>
      <c r="T9" s="478" t="s">
        <v>335</v>
      </c>
    </row>
    <row r="10" spans="2:20" s="425" customFormat="1" ht="99" customHeight="1" x14ac:dyDescent="0.25">
      <c r="B10" s="429">
        <v>2</v>
      </c>
      <c r="C10" s="431" t="s">
        <v>139</v>
      </c>
      <c r="D10" s="436" t="s">
        <v>12</v>
      </c>
      <c r="E10" s="433" t="s">
        <v>12</v>
      </c>
      <c r="F10" s="433" t="s">
        <v>12</v>
      </c>
      <c r="G10" s="433" t="s">
        <v>12</v>
      </c>
      <c r="H10" s="433" t="s">
        <v>12</v>
      </c>
      <c r="I10" s="433" t="s">
        <v>12</v>
      </c>
      <c r="J10" s="433" t="s">
        <v>12</v>
      </c>
      <c r="K10" s="433" t="s">
        <v>12</v>
      </c>
      <c r="L10" s="433" t="s">
        <v>170</v>
      </c>
      <c r="M10" s="433" t="s">
        <v>12</v>
      </c>
      <c r="N10" s="433" t="s">
        <v>12</v>
      </c>
      <c r="O10" s="434" t="s">
        <v>12</v>
      </c>
      <c r="P10" s="435" t="s">
        <v>179</v>
      </c>
      <c r="Q10" s="423"/>
      <c r="R10" s="438" t="s">
        <v>318</v>
      </c>
      <c r="T10" s="390"/>
    </row>
    <row r="11" spans="2:20" s="425" customFormat="1" ht="99" customHeight="1" x14ac:dyDescent="0.25">
      <c r="B11" s="429">
        <v>3</v>
      </c>
      <c r="C11" s="494" t="s">
        <v>140</v>
      </c>
      <c r="D11" s="436" t="s">
        <v>12</v>
      </c>
      <c r="E11" s="433" t="s">
        <v>12</v>
      </c>
      <c r="F11" s="433" t="s">
        <v>12</v>
      </c>
      <c r="G11" s="433" t="s">
        <v>12</v>
      </c>
      <c r="H11" s="433" t="s">
        <v>12</v>
      </c>
      <c r="I11" s="433" t="s">
        <v>12</v>
      </c>
      <c r="J11" s="433" t="s">
        <v>12</v>
      </c>
      <c r="K11" s="433" t="s">
        <v>12</v>
      </c>
      <c r="L11" s="433" t="s">
        <v>179</v>
      </c>
      <c r="M11" s="433" t="s">
        <v>12</v>
      </c>
      <c r="N11" s="433" t="s">
        <v>12</v>
      </c>
      <c r="O11" s="434" t="s">
        <v>12</v>
      </c>
      <c r="P11" s="435" t="s">
        <v>179</v>
      </c>
      <c r="Q11" s="423"/>
      <c r="R11" s="438" t="s">
        <v>318</v>
      </c>
      <c r="T11" s="390" t="s">
        <v>327</v>
      </c>
    </row>
    <row r="12" spans="2:20" s="425" customFormat="1" ht="99" customHeight="1" x14ac:dyDescent="0.25">
      <c r="B12" s="429">
        <v>4</v>
      </c>
      <c r="C12" s="494" t="s">
        <v>141</v>
      </c>
      <c r="D12" s="436" t="s">
        <v>12</v>
      </c>
      <c r="E12" s="433" t="s">
        <v>12</v>
      </c>
      <c r="F12" s="433" t="s">
        <v>12</v>
      </c>
      <c r="G12" s="433" t="s">
        <v>12</v>
      </c>
      <c r="H12" s="433" t="s">
        <v>12</v>
      </c>
      <c r="I12" s="433" t="s">
        <v>12</v>
      </c>
      <c r="J12" s="433" t="s">
        <v>12</v>
      </c>
      <c r="K12" s="433" t="s">
        <v>12</v>
      </c>
      <c r="L12" s="433" t="s">
        <v>170</v>
      </c>
      <c r="M12" s="433" t="s">
        <v>12</v>
      </c>
      <c r="N12" s="433" t="s">
        <v>12</v>
      </c>
      <c r="O12" s="434" t="s">
        <v>12</v>
      </c>
      <c r="P12" s="435" t="s">
        <v>187</v>
      </c>
      <c r="Q12" s="423"/>
      <c r="R12" s="438" t="s">
        <v>318</v>
      </c>
      <c r="T12" s="390"/>
    </row>
    <row r="13" spans="2:20" s="425" customFormat="1" ht="99" customHeight="1" x14ac:dyDescent="0.25">
      <c r="B13" s="429">
        <v>5</v>
      </c>
      <c r="C13" s="494" t="s">
        <v>142</v>
      </c>
      <c r="D13" s="436" t="s">
        <v>12</v>
      </c>
      <c r="E13" s="433" t="s">
        <v>12</v>
      </c>
      <c r="F13" s="433" t="s">
        <v>12</v>
      </c>
      <c r="G13" s="433" t="s">
        <v>12</v>
      </c>
      <c r="H13" s="433" t="s">
        <v>12</v>
      </c>
      <c r="I13" s="433" t="s">
        <v>33</v>
      </c>
      <c r="J13" s="433" t="s">
        <v>33</v>
      </c>
      <c r="K13" s="433" t="s">
        <v>12</v>
      </c>
      <c r="L13" s="433" t="s">
        <v>179</v>
      </c>
      <c r="M13" s="433" t="s">
        <v>12</v>
      </c>
      <c r="N13" s="433" t="s">
        <v>12</v>
      </c>
      <c r="O13" s="434" t="s">
        <v>33</v>
      </c>
      <c r="P13" s="435" t="s">
        <v>179</v>
      </c>
      <c r="Q13" s="423"/>
      <c r="R13" s="477" t="s">
        <v>317</v>
      </c>
      <c r="T13" s="478" t="s">
        <v>198</v>
      </c>
    </row>
    <row r="14" spans="2:20" s="425" customFormat="1" ht="99" customHeight="1" x14ac:dyDescent="0.25">
      <c r="B14" s="429">
        <v>6</v>
      </c>
      <c r="C14" s="431" t="s">
        <v>143</v>
      </c>
      <c r="D14" s="436" t="s">
        <v>12</v>
      </c>
      <c r="E14" s="433" t="s">
        <v>12</v>
      </c>
      <c r="F14" s="433" t="s">
        <v>12</v>
      </c>
      <c r="G14" s="433" t="s">
        <v>12</v>
      </c>
      <c r="H14" s="433" t="s">
        <v>12</v>
      </c>
      <c r="I14" s="433" t="s">
        <v>12</v>
      </c>
      <c r="J14" s="433" t="s">
        <v>12</v>
      </c>
      <c r="K14" s="433" t="s">
        <v>12</v>
      </c>
      <c r="L14" s="433" t="s">
        <v>170</v>
      </c>
      <c r="M14" s="433" t="s">
        <v>12</v>
      </c>
      <c r="N14" s="433" t="s">
        <v>12</v>
      </c>
      <c r="O14" s="434" t="s">
        <v>12</v>
      </c>
      <c r="P14" s="435" t="s">
        <v>171</v>
      </c>
      <c r="Q14" s="423"/>
      <c r="R14" s="438" t="s">
        <v>318</v>
      </c>
      <c r="T14" s="390"/>
    </row>
    <row r="15" spans="2:20" s="425" customFormat="1" ht="99" customHeight="1" x14ac:dyDescent="0.25">
      <c r="B15" s="429">
        <v>7</v>
      </c>
      <c r="C15" s="431" t="s">
        <v>144</v>
      </c>
      <c r="D15" s="436" t="s">
        <v>12</v>
      </c>
      <c r="E15" s="433" t="s">
        <v>12</v>
      </c>
      <c r="F15" s="433" t="s">
        <v>12</v>
      </c>
      <c r="G15" s="493" t="s">
        <v>12</v>
      </c>
      <c r="H15" s="433" t="s">
        <v>12</v>
      </c>
      <c r="I15" s="433" t="s">
        <v>12</v>
      </c>
      <c r="J15" s="433" t="s">
        <v>12</v>
      </c>
      <c r="K15" s="433" t="s">
        <v>12</v>
      </c>
      <c r="L15" s="433" t="s">
        <v>170</v>
      </c>
      <c r="M15" s="433" t="s">
        <v>12</v>
      </c>
      <c r="N15" s="433" t="s">
        <v>12</v>
      </c>
      <c r="O15" s="434" t="s">
        <v>12</v>
      </c>
      <c r="P15" s="435" t="s">
        <v>171</v>
      </c>
      <c r="Q15" s="423"/>
      <c r="R15" s="438" t="s">
        <v>318</v>
      </c>
      <c r="T15" s="390"/>
    </row>
    <row r="16" spans="2:20" s="425" customFormat="1" ht="99" customHeight="1" x14ac:dyDescent="0.25">
      <c r="B16" s="429">
        <v>8</v>
      </c>
      <c r="C16" s="431" t="s">
        <v>145</v>
      </c>
      <c r="D16" s="436" t="s">
        <v>12</v>
      </c>
      <c r="E16" s="433" t="s">
        <v>12</v>
      </c>
      <c r="F16" s="433" t="s">
        <v>12</v>
      </c>
      <c r="G16" s="433" t="s">
        <v>12</v>
      </c>
      <c r="H16" s="433" t="s">
        <v>12</v>
      </c>
      <c r="I16" s="433" t="s">
        <v>12</v>
      </c>
      <c r="J16" s="433" t="s">
        <v>12</v>
      </c>
      <c r="K16" s="433" t="s">
        <v>12</v>
      </c>
      <c r="L16" s="433" t="s">
        <v>170</v>
      </c>
      <c r="M16" s="433" t="s">
        <v>12</v>
      </c>
      <c r="N16" s="433" t="s">
        <v>12</v>
      </c>
      <c r="O16" s="434" t="s">
        <v>12</v>
      </c>
      <c r="P16" s="435" t="s">
        <v>171</v>
      </c>
      <c r="Q16" s="423"/>
      <c r="R16" s="438" t="s">
        <v>318</v>
      </c>
      <c r="T16" s="390"/>
    </row>
    <row r="17" spans="2:20" s="425" customFormat="1" ht="97.5" customHeight="1" x14ac:dyDescent="0.25">
      <c r="B17" s="429">
        <v>9</v>
      </c>
      <c r="C17" s="494" t="s">
        <v>146</v>
      </c>
      <c r="D17" s="436" t="s">
        <v>12</v>
      </c>
      <c r="E17" s="433" t="s">
        <v>12</v>
      </c>
      <c r="F17" s="433" t="s">
        <v>12</v>
      </c>
      <c r="G17" s="433" t="s">
        <v>12</v>
      </c>
      <c r="H17" s="433" t="s">
        <v>12</v>
      </c>
      <c r="I17" s="433" t="s">
        <v>12</v>
      </c>
      <c r="J17" s="433" t="s">
        <v>12</v>
      </c>
      <c r="K17" s="433" t="s">
        <v>12</v>
      </c>
      <c r="L17" s="433" t="s">
        <v>170</v>
      </c>
      <c r="M17" s="433" t="s">
        <v>12</v>
      </c>
      <c r="N17" s="433" t="s">
        <v>12</v>
      </c>
      <c r="O17" s="434" t="s">
        <v>33</v>
      </c>
      <c r="P17" s="435" t="s">
        <v>171</v>
      </c>
      <c r="Q17" s="423"/>
      <c r="R17" s="477" t="s">
        <v>317</v>
      </c>
      <c r="T17" s="478" t="s">
        <v>323</v>
      </c>
    </row>
    <row r="18" spans="2:20" s="425" customFormat="1" ht="97.5" customHeight="1" x14ac:dyDescent="0.25">
      <c r="B18" s="429">
        <v>10</v>
      </c>
      <c r="C18" s="431" t="s">
        <v>147</v>
      </c>
      <c r="D18" s="436" t="s">
        <v>12</v>
      </c>
      <c r="E18" s="433" t="s">
        <v>12</v>
      </c>
      <c r="F18" s="433" t="s">
        <v>12</v>
      </c>
      <c r="G18" s="493" t="s">
        <v>12</v>
      </c>
      <c r="H18" s="433" t="s">
        <v>12</v>
      </c>
      <c r="I18" s="433" t="s">
        <v>12</v>
      </c>
      <c r="J18" s="433" t="s">
        <v>12</v>
      </c>
      <c r="K18" s="433" t="s">
        <v>12</v>
      </c>
      <c r="L18" s="433" t="s">
        <v>170</v>
      </c>
      <c r="M18" s="433" t="s">
        <v>12</v>
      </c>
      <c r="N18" s="433" t="s">
        <v>12</v>
      </c>
      <c r="O18" s="434" t="s">
        <v>12</v>
      </c>
      <c r="P18" s="435" t="s">
        <v>171</v>
      </c>
      <c r="Q18" s="423"/>
      <c r="R18" s="438" t="s">
        <v>318</v>
      </c>
      <c r="T18" s="390"/>
    </row>
    <row r="19" spans="2:20" s="425" customFormat="1" ht="97.5" customHeight="1" x14ac:dyDescent="0.25">
      <c r="B19" s="429">
        <v>11</v>
      </c>
      <c r="C19" s="431" t="s">
        <v>129</v>
      </c>
      <c r="D19" s="436" t="s">
        <v>12</v>
      </c>
      <c r="E19" s="433" t="s">
        <v>12</v>
      </c>
      <c r="F19" s="433" t="s">
        <v>12</v>
      </c>
      <c r="G19" s="433" t="s">
        <v>12</v>
      </c>
      <c r="H19" s="433" t="s">
        <v>12</v>
      </c>
      <c r="I19" s="433" t="s">
        <v>12</v>
      </c>
      <c r="J19" s="433" t="s">
        <v>12</v>
      </c>
      <c r="K19" s="433" t="s">
        <v>12</v>
      </c>
      <c r="L19" s="433" t="s">
        <v>170</v>
      </c>
      <c r="M19" s="433" t="s">
        <v>12</v>
      </c>
      <c r="N19" s="433" t="s">
        <v>12</v>
      </c>
      <c r="O19" s="434" t="s">
        <v>12</v>
      </c>
      <c r="P19" s="435" t="s">
        <v>171</v>
      </c>
      <c r="Q19" s="423"/>
      <c r="R19" s="438" t="s">
        <v>318</v>
      </c>
      <c r="T19" s="390"/>
    </row>
    <row r="20" spans="2:20" s="425" customFormat="1" ht="99" customHeight="1" x14ac:dyDescent="0.25">
      <c r="B20" s="429">
        <v>12</v>
      </c>
      <c r="C20" s="431" t="s">
        <v>148</v>
      </c>
      <c r="D20" s="436" t="s">
        <v>12</v>
      </c>
      <c r="E20" s="433" t="s">
        <v>12</v>
      </c>
      <c r="F20" s="433" t="s">
        <v>12</v>
      </c>
      <c r="G20" s="433" t="s">
        <v>12</v>
      </c>
      <c r="H20" s="433" t="s">
        <v>12</v>
      </c>
      <c r="I20" s="433" t="s">
        <v>12</v>
      </c>
      <c r="J20" s="433" t="s">
        <v>12</v>
      </c>
      <c r="K20" s="433" t="s">
        <v>12</v>
      </c>
      <c r="L20" s="433" t="s">
        <v>170</v>
      </c>
      <c r="M20" s="433" t="s">
        <v>12</v>
      </c>
      <c r="N20" s="433" t="s">
        <v>12</v>
      </c>
      <c r="O20" s="434" t="s">
        <v>12</v>
      </c>
      <c r="P20" s="435" t="s">
        <v>171</v>
      </c>
      <c r="Q20" s="423"/>
      <c r="R20" s="438" t="s">
        <v>318</v>
      </c>
      <c r="T20" s="390"/>
    </row>
    <row r="21" spans="2:20" s="425" customFormat="1" ht="99" customHeight="1" x14ac:dyDescent="0.25">
      <c r="B21" s="429">
        <v>13</v>
      </c>
      <c r="C21" s="431" t="s">
        <v>149</v>
      </c>
      <c r="D21" s="436" t="s">
        <v>12</v>
      </c>
      <c r="E21" s="433" t="s">
        <v>12</v>
      </c>
      <c r="F21" s="433" t="s">
        <v>12</v>
      </c>
      <c r="G21" s="433" t="s">
        <v>12</v>
      </c>
      <c r="H21" s="433" t="s">
        <v>12</v>
      </c>
      <c r="I21" s="433" t="s">
        <v>12</v>
      </c>
      <c r="J21" s="433" t="s">
        <v>12</v>
      </c>
      <c r="K21" s="433" t="s">
        <v>12</v>
      </c>
      <c r="L21" s="433" t="s">
        <v>170</v>
      </c>
      <c r="M21" s="433" t="s">
        <v>33</v>
      </c>
      <c r="N21" s="433" t="s">
        <v>12</v>
      </c>
      <c r="O21" s="434" t="s">
        <v>33</v>
      </c>
      <c r="P21" s="435" t="s">
        <v>187</v>
      </c>
      <c r="Q21" s="423"/>
      <c r="R21" s="477" t="s">
        <v>317</v>
      </c>
      <c r="T21" s="478" t="s">
        <v>316</v>
      </c>
    </row>
    <row r="22" spans="2:20" s="425" customFormat="1" ht="99" customHeight="1" x14ac:dyDescent="0.25">
      <c r="B22" s="429">
        <v>14</v>
      </c>
      <c r="C22" s="431" t="s">
        <v>150</v>
      </c>
      <c r="D22" s="436" t="s">
        <v>12</v>
      </c>
      <c r="E22" s="433" t="s">
        <v>12</v>
      </c>
      <c r="F22" s="433" t="s">
        <v>12</v>
      </c>
      <c r="G22" s="433" t="s">
        <v>12</v>
      </c>
      <c r="H22" s="433" t="s">
        <v>12</v>
      </c>
      <c r="I22" s="433" t="s">
        <v>12</v>
      </c>
      <c r="J22" s="433" t="s">
        <v>12</v>
      </c>
      <c r="K22" s="433" t="s">
        <v>12</v>
      </c>
      <c r="L22" s="433" t="s">
        <v>170</v>
      </c>
      <c r="M22" s="433" t="s">
        <v>12</v>
      </c>
      <c r="N22" s="433" t="s">
        <v>12</v>
      </c>
      <c r="O22" s="434" t="s">
        <v>12</v>
      </c>
      <c r="P22" s="435" t="s">
        <v>171</v>
      </c>
      <c r="Q22" s="423"/>
      <c r="R22" s="438" t="s">
        <v>318</v>
      </c>
      <c r="T22" s="390"/>
    </row>
    <row r="23" spans="2:20" ht="101.25" customHeight="1" x14ac:dyDescent="0.25">
      <c r="B23" s="429">
        <v>15</v>
      </c>
      <c r="C23" s="431" t="s">
        <v>151</v>
      </c>
      <c r="D23" s="370" t="s">
        <v>12</v>
      </c>
      <c r="E23" s="426" t="s">
        <v>12</v>
      </c>
      <c r="F23" s="426" t="s">
        <v>12</v>
      </c>
      <c r="G23" s="426" t="s">
        <v>12</v>
      </c>
      <c r="H23" s="426" t="s">
        <v>12</v>
      </c>
      <c r="I23" s="426" t="s">
        <v>12</v>
      </c>
      <c r="J23" s="426" t="s">
        <v>12</v>
      </c>
      <c r="K23" s="426" t="s">
        <v>12</v>
      </c>
      <c r="L23" s="426" t="s">
        <v>170</v>
      </c>
      <c r="M23" s="426" t="s">
        <v>12</v>
      </c>
      <c r="N23" s="426" t="s">
        <v>12</v>
      </c>
      <c r="O23" s="426" t="s">
        <v>12</v>
      </c>
      <c r="P23" s="432" t="s">
        <v>171</v>
      </c>
      <c r="Q23" s="423"/>
      <c r="R23" s="427" t="s">
        <v>318</v>
      </c>
      <c r="S23" s="425"/>
      <c r="T23" s="390"/>
    </row>
    <row r="24" spans="2:20" ht="99" customHeight="1" x14ac:dyDescent="0.25">
      <c r="B24" s="429">
        <v>16</v>
      </c>
      <c r="C24" s="431" t="s">
        <v>152</v>
      </c>
      <c r="D24" s="370" t="s">
        <v>12</v>
      </c>
      <c r="E24" s="426" t="s">
        <v>12</v>
      </c>
      <c r="F24" s="426" t="s">
        <v>12</v>
      </c>
      <c r="G24" s="426" t="s">
        <v>12</v>
      </c>
      <c r="H24" s="426" t="s">
        <v>12</v>
      </c>
      <c r="I24" s="426" t="s">
        <v>12</v>
      </c>
      <c r="J24" s="426" t="s">
        <v>12</v>
      </c>
      <c r="K24" s="426" t="s">
        <v>12</v>
      </c>
      <c r="L24" s="426" t="s">
        <v>170</v>
      </c>
      <c r="M24" s="426" t="s">
        <v>12</v>
      </c>
      <c r="N24" s="426" t="s">
        <v>12</v>
      </c>
      <c r="O24" s="426" t="s">
        <v>12</v>
      </c>
      <c r="P24" s="432" t="s">
        <v>171</v>
      </c>
      <c r="Q24" s="423"/>
      <c r="R24" s="427" t="s">
        <v>318</v>
      </c>
      <c r="S24" s="425"/>
      <c r="T24" s="461"/>
    </row>
    <row r="25" spans="2:20" ht="89.25" customHeight="1" x14ac:dyDescent="0.25">
      <c r="B25" s="429">
        <v>17</v>
      </c>
      <c r="C25" s="431" t="s">
        <v>153</v>
      </c>
      <c r="D25" s="370" t="s">
        <v>12</v>
      </c>
      <c r="E25" s="426" t="s">
        <v>12</v>
      </c>
      <c r="F25" s="426" t="s">
        <v>12</v>
      </c>
      <c r="G25" s="426" t="s">
        <v>12</v>
      </c>
      <c r="H25" s="426" t="s">
        <v>12</v>
      </c>
      <c r="I25" s="426" t="s">
        <v>12</v>
      </c>
      <c r="J25" s="426" t="s">
        <v>12</v>
      </c>
      <c r="K25" s="426" t="s">
        <v>12</v>
      </c>
      <c r="L25" s="426" t="s">
        <v>170</v>
      </c>
      <c r="M25" s="426" t="s">
        <v>12</v>
      </c>
      <c r="N25" s="426" t="s">
        <v>12</v>
      </c>
      <c r="O25" s="426" t="s">
        <v>12</v>
      </c>
      <c r="P25" s="432" t="s">
        <v>171</v>
      </c>
      <c r="Q25" s="423"/>
      <c r="R25" s="427" t="s">
        <v>318</v>
      </c>
      <c r="S25" s="425"/>
      <c r="T25" s="390"/>
    </row>
    <row r="26" spans="2:20" ht="99" customHeight="1" x14ac:dyDescent="0.25">
      <c r="B26" s="429">
        <v>18</v>
      </c>
      <c r="C26" s="431" t="s">
        <v>154</v>
      </c>
      <c r="D26" s="370" t="s">
        <v>12</v>
      </c>
      <c r="E26" s="426" t="s">
        <v>12</v>
      </c>
      <c r="F26" s="426" t="s">
        <v>12</v>
      </c>
      <c r="G26" s="426" t="s">
        <v>12</v>
      </c>
      <c r="H26" s="426" t="s">
        <v>12</v>
      </c>
      <c r="I26" s="426" t="s">
        <v>12</v>
      </c>
      <c r="J26" s="426" t="s">
        <v>12</v>
      </c>
      <c r="K26" s="426" t="s">
        <v>12</v>
      </c>
      <c r="L26" s="426" t="s">
        <v>170</v>
      </c>
      <c r="M26" s="426" t="s">
        <v>12</v>
      </c>
      <c r="N26" s="426" t="s">
        <v>12</v>
      </c>
      <c r="O26" s="426" t="s">
        <v>12</v>
      </c>
      <c r="P26" s="432" t="s">
        <v>171</v>
      </c>
      <c r="Q26" s="423"/>
      <c r="R26" s="427" t="s">
        <v>318</v>
      </c>
      <c r="S26" s="425"/>
      <c r="T26" s="461"/>
    </row>
    <row r="27" spans="2:20" ht="109.9" customHeight="1" x14ac:dyDescent="0.25">
      <c r="B27" s="429">
        <v>19</v>
      </c>
      <c r="C27" s="431" t="s">
        <v>155</v>
      </c>
      <c r="D27" s="426" t="s">
        <v>12</v>
      </c>
      <c r="E27" s="426" t="s">
        <v>12</v>
      </c>
      <c r="F27" s="426" t="s">
        <v>12</v>
      </c>
      <c r="G27" s="426" t="s">
        <v>12</v>
      </c>
      <c r="H27" s="426" t="s">
        <v>12</v>
      </c>
      <c r="I27" s="426" t="s">
        <v>12</v>
      </c>
      <c r="J27" s="426" t="s">
        <v>12</v>
      </c>
      <c r="K27" s="426" t="s">
        <v>12</v>
      </c>
      <c r="L27" s="426" t="s">
        <v>170</v>
      </c>
      <c r="M27" s="426" t="s">
        <v>12</v>
      </c>
      <c r="N27" s="426" t="s">
        <v>12</v>
      </c>
      <c r="O27" s="255" t="s">
        <v>12</v>
      </c>
      <c r="P27" s="432" t="s">
        <v>171</v>
      </c>
      <c r="Q27" s="423"/>
      <c r="R27" s="427" t="s">
        <v>318</v>
      </c>
      <c r="S27" s="425"/>
      <c r="T27" s="461"/>
    </row>
    <row r="28" spans="2:20" ht="99" customHeight="1" x14ac:dyDescent="0.25">
      <c r="B28" s="429">
        <v>20</v>
      </c>
      <c r="C28" s="431" t="s">
        <v>156</v>
      </c>
      <c r="D28" s="370" t="s">
        <v>12</v>
      </c>
      <c r="E28" s="426" t="s">
        <v>12</v>
      </c>
      <c r="F28" s="426" t="s">
        <v>12</v>
      </c>
      <c r="G28" s="426" t="s">
        <v>12</v>
      </c>
      <c r="H28" s="426" t="s">
        <v>12</v>
      </c>
      <c r="I28" s="426" t="s">
        <v>12</v>
      </c>
      <c r="J28" s="426" t="s">
        <v>12</v>
      </c>
      <c r="K28" s="426" t="s">
        <v>12</v>
      </c>
      <c r="L28" s="426" t="s">
        <v>170</v>
      </c>
      <c r="M28" s="426" t="s">
        <v>12</v>
      </c>
      <c r="N28" s="426" t="s">
        <v>12</v>
      </c>
      <c r="O28" s="255" t="s">
        <v>12</v>
      </c>
      <c r="P28" s="432" t="s">
        <v>171</v>
      </c>
      <c r="Q28" s="423"/>
      <c r="R28" s="427" t="s">
        <v>318</v>
      </c>
      <c r="S28" s="425"/>
      <c r="T28" s="461"/>
    </row>
    <row r="29" spans="2:20" ht="99" customHeight="1" x14ac:dyDescent="0.25">
      <c r="B29" s="429">
        <v>21</v>
      </c>
      <c r="C29" s="431" t="s">
        <v>157</v>
      </c>
      <c r="D29" s="370" t="s">
        <v>12</v>
      </c>
      <c r="E29" s="426" t="s">
        <v>12</v>
      </c>
      <c r="F29" s="426" t="s">
        <v>12</v>
      </c>
      <c r="G29" s="426" t="s">
        <v>12</v>
      </c>
      <c r="H29" s="426" t="s">
        <v>12</v>
      </c>
      <c r="I29" s="426" t="s">
        <v>12</v>
      </c>
      <c r="J29" s="426" t="s">
        <v>12</v>
      </c>
      <c r="K29" s="426" t="s">
        <v>12</v>
      </c>
      <c r="L29" s="426" t="s">
        <v>170</v>
      </c>
      <c r="M29" s="426" t="s">
        <v>12</v>
      </c>
      <c r="N29" s="426" t="s">
        <v>12</v>
      </c>
      <c r="O29" s="255" t="s">
        <v>12</v>
      </c>
      <c r="P29" s="432" t="s">
        <v>171</v>
      </c>
      <c r="Q29" s="423"/>
      <c r="R29" s="495" t="s">
        <v>318</v>
      </c>
      <c r="S29" s="425"/>
      <c r="T29" s="496"/>
    </row>
    <row r="30" spans="2:20" ht="93" customHeight="1" thickBot="1" x14ac:dyDescent="0.3">
      <c r="B30" s="429">
        <v>22</v>
      </c>
      <c r="C30" s="431" t="s">
        <v>158</v>
      </c>
      <c r="D30" s="415" t="s">
        <v>12</v>
      </c>
      <c r="E30" s="256" t="s">
        <v>12</v>
      </c>
      <c r="F30" s="256" t="s">
        <v>12</v>
      </c>
      <c r="G30" s="256" t="s">
        <v>12</v>
      </c>
      <c r="H30" s="256" t="s">
        <v>12</v>
      </c>
      <c r="I30" s="256" t="s">
        <v>12</v>
      </c>
      <c r="J30" s="256" t="s">
        <v>12</v>
      </c>
      <c r="K30" s="256" t="s">
        <v>12</v>
      </c>
      <c r="L30" s="256" t="s">
        <v>170</v>
      </c>
      <c r="M30" s="256" t="s">
        <v>12</v>
      </c>
      <c r="N30" s="256" t="s">
        <v>12</v>
      </c>
      <c r="O30" s="256" t="s">
        <v>12</v>
      </c>
      <c r="P30" s="368" t="s">
        <v>171</v>
      </c>
      <c r="Q30" s="423"/>
      <c r="R30" s="427" t="s">
        <v>318</v>
      </c>
      <c r="S30" s="425"/>
      <c r="T30" s="461"/>
    </row>
    <row r="31" spans="2:20" ht="50.1" customHeight="1" x14ac:dyDescent="0.25">
      <c r="B31" s="85"/>
      <c r="C31" s="85"/>
      <c r="D31" s="257"/>
      <c r="E31" s="85"/>
      <c r="F31" s="85"/>
      <c r="G31" s="85"/>
      <c r="H31" s="85"/>
      <c r="I31" s="85"/>
      <c r="J31" s="85"/>
      <c r="K31" s="85"/>
      <c r="L31" s="85"/>
      <c r="M31" s="85"/>
      <c r="N31" s="85"/>
      <c r="O31" s="85"/>
      <c r="P31" s="85"/>
      <c r="Q31" s="85"/>
      <c r="R31" s="85"/>
      <c r="T31" s="463"/>
    </row>
    <row r="32" spans="2:20" x14ac:dyDescent="0.25">
      <c r="D32" s="85"/>
      <c r="L32" s="85"/>
      <c r="M32" s="85"/>
      <c r="N32" s="85"/>
    </row>
    <row r="33" spans="4:14" x14ac:dyDescent="0.25">
      <c r="D33" s="85"/>
      <c r="L33" s="258"/>
      <c r="M33" s="258"/>
      <c r="N33" s="258"/>
    </row>
    <row r="34" spans="4:14" x14ac:dyDescent="0.25">
      <c r="D34" s="81"/>
    </row>
  </sheetData>
  <sheetProtection algorithmName="SHA-512" hashValue="wEJN5s/7sf4dbpL6YQ1CTD1AsAFXn003/q4a8QxRaVDYrAAIwy0Ng6xz3OG3WqpN3rthmbfBkf/JYjZ0jGRmHw==" saltValue="VGLUom/9dXH7gS4DAOsAiA==" spinCount="100000" sheet="1" objects="1" scenarios="1"/>
  <mergeCells count="2">
    <mergeCell ref="B4:R4"/>
    <mergeCell ref="B6:R6"/>
  </mergeCells>
  <conditionalFormatting sqref="O31:P31 E9:J29 K9:K22 K27:K29 E31:K31 E30:O30 P9:P30">
    <cfRule type="containsText" dxfId="43" priority="97" operator="containsText" text="NO CUMPLE">
      <formula>NOT(ISERROR(SEARCH("NO CUMPLE",E9)))</formula>
    </cfRule>
  </conditionalFormatting>
  <conditionalFormatting sqref="R24 R27:R28 R30:R31">
    <cfRule type="containsText" dxfId="42" priority="96" operator="containsText" text="NO HABIL">
      <formula>NOT(ISERROR(SEARCH("NO HABIL",R24)))</formula>
    </cfRule>
  </conditionalFormatting>
  <conditionalFormatting sqref="T31">
    <cfRule type="containsText" dxfId="41" priority="95" operator="containsText" text="NO HABIL">
      <formula>NOT(ISERROR(SEARCH("NO HABIL",T31)))</formula>
    </cfRule>
  </conditionalFormatting>
  <conditionalFormatting sqref="O29">
    <cfRule type="containsText" dxfId="40" priority="93" operator="containsText" text="NO CUMPLE">
      <formula>NOT(ISERROR(SEARCH("NO CUMPLE",O29)))</formula>
    </cfRule>
  </conditionalFormatting>
  <conditionalFormatting sqref="K9:K22">
    <cfRule type="containsText" dxfId="39" priority="74" operator="containsText" text="NO CUMPLE">
      <formula>NOT(ISERROR(SEARCH("NO CUMPLE",K9)))</formula>
    </cfRule>
  </conditionalFormatting>
  <conditionalFormatting sqref="O9:O22 O27:O28">
    <cfRule type="containsText" dxfId="38" priority="72" operator="containsText" text="NO CUMPLE">
      <formula>NOT(ISERROR(SEARCH("NO CUMPLE",O9)))</formula>
    </cfRule>
  </conditionalFormatting>
  <conditionalFormatting sqref="L31:N33 L9:N22 L27:N28">
    <cfRule type="containsText" dxfId="37" priority="68" operator="containsText" text="NO CUMPLE">
      <formula>NOT(ISERROR(SEARCH("NO CUMPLE",L9)))</formula>
    </cfRule>
  </conditionalFormatting>
  <conditionalFormatting sqref="R9:R22">
    <cfRule type="containsText" dxfId="36" priority="62" operator="containsText" text="NO HABIL">
      <formula>NOT(ISERROR(SEARCH("NO HABIL",R9)))</formula>
    </cfRule>
  </conditionalFormatting>
  <conditionalFormatting sqref="L29:N29">
    <cfRule type="containsText" dxfId="35" priority="63" operator="containsText" text="NO CUMPLE">
      <formula>NOT(ISERROR(SEARCH("NO CUMPLE",L29)))</formula>
    </cfRule>
  </conditionalFormatting>
  <conditionalFormatting sqref="T9:T22">
    <cfRule type="containsText" dxfId="34" priority="61" operator="containsText" text="NO HABIL">
      <formula>NOT(ISERROR(SEARCH("NO HABIL",T9)))</formula>
    </cfRule>
  </conditionalFormatting>
  <conditionalFormatting sqref="R23">
    <cfRule type="containsText" dxfId="33" priority="60" operator="containsText" text="NO HABIL">
      <formula>NOT(ISERROR(SEARCH("NO HABIL",R23)))</formula>
    </cfRule>
  </conditionalFormatting>
  <conditionalFormatting sqref="T24">
    <cfRule type="containsText" dxfId="32" priority="58" operator="containsText" text="NO HABIL">
      <formula>NOT(ISERROR(SEARCH("NO HABIL",T24)))</formula>
    </cfRule>
  </conditionalFormatting>
  <conditionalFormatting sqref="R25">
    <cfRule type="containsText" dxfId="31" priority="57" operator="containsText" text="NO HABIL">
      <formula>NOT(ISERROR(SEARCH("NO HABIL",R25)))</formula>
    </cfRule>
  </conditionalFormatting>
  <conditionalFormatting sqref="R26">
    <cfRule type="containsText" dxfId="30" priority="51" operator="containsText" text="NO HABIL">
      <formula>NOT(ISERROR(SEARCH("NO HABIL",R26)))</formula>
    </cfRule>
  </conditionalFormatting>
  <conditionalFormatting sqref="T29">
    <cfRule type="containsText" dxfId="29" priority="48" operator="containsText" text="NO HABIL">
      <formula>NOT(ISERROR(SEARCH("NO HABIL",T29)))</formula>
    </cfRule>
  </conditionalFormatting>
  <conditionalFormatting sqref="D27">
    <cfRule type="containsText" dxfId="28" priority="32" operator="containsText" text="NO CUMPLE">
      <formula>NOT(ISERROR(SEARCH("NO CUMPLE",D27)))</formula>
    </cfRule>
  </conditionalFormatting>
  <conditionalFormatting sqref="D30">
    <cfRule type="containsText" dxfId="27" priority="30" operator="containsText" text="NO CUMPLE">
      <formula>NOT(ISERROR(SEARCH("NO CUMPLE",D30)))</formula>
    </cfRule>
  </conditionalFormatting>
  <conditionalFormatting sqref="O24">
    <cfRule type="containsText" dxfId="26" priority="21" operator="containsText" text="NO CUMPLE">
      <formula>NOT(ISERROR(SEARCH("NO CUMPLE",O24)))</formula>
    </cfRule>
  </conditionalFormatting>
  <conditionalFormatting sqref="L23:N26">
    <cfRule type="containsText" dxfId="25" priority="27" operator="containsText" text="NO CUMPLE">
      <formula>NOT(ISERROR(SEARCH("NO CUMPLE",L23)))</formula>
    </cfRule>
  </conditionalFormatting>
  <conditionalFormatting sqref="K23">
    <cfRule type="containsText" dxfId="24" priority="25" operator="containsText" text="NO CUMPLE">
      <formula>NOT(ISERROR(SEARCH("NO CUMPLE",K23)))</formula>
    </cfRule>
  </conditionalFormatting>
  <conditionalFormatting sqref="O23">
    <cfRule type="containsText" dxfId="23" priority="24" operator="containsText" text="NO CUMPLE">
      <formula>NOT(ISERROR(SEARCH("NO CUMPLE",O23)))</formula>
    </cfRule>
  </conditionalFormatting>
  <conditionalFormatting sqref="K24">
    <cfRule type="containsText" dxfId="22" priority="22" operator="containsText" text="NO CUMPLE">
      <formula>NOT(ISERROR(SEARCH("NO CUMPLE",K24)))</formula>
    </cfRule>
  </conditionalFormatting>
  <conditionalFormatting sqref="K25">
    <cfRule type="containsText" dxfId="21" priority="19" operator="containsText" text="NO CUMPLE">
      <formula>NOT(ISERROR(SEARCH("NO CUMPLE",K25)))</formula>
    </cfRule>
  </conditionalFormatting>
  <conditionalFormatting sqref="O25">
    <cfRule type="containsText" dxfId="20" priority="18" operator="containsText" text="NO CUMPLE">
      <formula>NOT(ISERROR(SEARCH("NO CUMPLE",O25)))</formula>
    </cfRule>
  </conditionalFormatting>
  <conditionalFormatting sqref="O26">
    <cfRule type="containsText" dxfId="19" priority="17" operator="containsText" text="NO CUMPLE">
      <formula>NOT(ISERROR(SEARCH("NO CUMPLE",O26)))</formula>
    </cfRule>
  </conditionalFormatting>
  <conditionalFormatting sqref="K26">
    <cfRule type="containsText" dxfId="18" priority="16" operator="containsText" text="NO CUMPLE">
      <formula>NOT(ISERROR(SEARCH("NO CUMPLE",K26)))</formula>
    </cfRule>
  </conditionalFormatting>
  <conditionalFormatting sqref="T26">
    <cfRule type="containsText" dxfId="17" priority="10" operator="containsText" text="NO HABIL">
      <formula>NOT(ISERROR(SEARCH("NO HABIL",T26)))</formula>
    </cfRule>
  </conditionalFormatting>
  <conditionalFormatting sqref="T28">
    <cfRule type="containsText" dxfId="16" priority="9" operator="containsText" text="NO HABIL">
      <formula>NOT(ISERROR(SEARCH("NO HABIL",T28)))</formula>
    </cfRule>
  </conditionalFormatting>
  <conditionalFormatting sqref="T30">
    <cfRule type="containsText" dxfId="15" priority="6" operator="containsText" text="NO HABIL">
      <formula>NOT(ISERROR(SEARCH("NO HABIL",T30)))</formula>
    </cfRule>
  </conditionalFormatting>
  <conditionalFormatting sqref="T27">
    <cfRule type="containsText" dxfId="14" priority="5" operator="containsText" text="NO HABIL">
      <formula>NOT(ISERROR(SEARCH("NO HABIL",T27)))</formula>
    </cfRule>
  </conditionalFormatting>
  <conditionalFormatting sqref="D9:P30">
    <cfRule type="containsText" dxfId="13" priority="4" operator="containsText" text="NO">
      <formula>NOT(ISERROR(SEARCH("NO",D9)))</formula>
    </cfRule>
  </conditionalFormatting>
  <conditionalFormatting sqref="T23">
    <cfRule type="containsText" dxfId="12" priority="3" operator="containsText" text="NO HABIL">
      <formula>NOT(ISERROR(SEARCH("NO HABIL",T23)))</formula>
    </cfRule>
  </conditionalFormatting>
  <conditionalFormatting sqref="T25">
    <cfRule type="containsText" dxfId="11" priority="2" operator="containsText" text="NO HABIL">
      <formula>NOT(ISERROR(SEARCH("NO HABIL",T25)))</formula>
    </cfRule>
  </conditionalFormatting>
  <conditionalFormatting sqref="R29">
    <cfRule type="containsText" dxfId="10" priority="1" operator="containsText" text="NO HABIL">
      <formula>NOT(ISERROR(SEARCH("NO HABIL",R29)))</formula>
    </cfRule>
  </conditionalFormatting>
  <printOptions horizontalCentered="1" verticalCentered="1"/>
  <pageMargins left="0.70866141732283472" right="0.70866141732283472" top="0.74803149606299213" bottom="0.74803149606299213" header="0.31496062992125984" footer="0.31496062992125984"/>
  <pageSetup scale="3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pageSetUpPr fitToPage="1"/>
  </sheetPr>
  <dimension ref="B1:BE296"/>
  <sheetViews>
    <sheetView showGridLines="0" topLeftCell="A37" zoomScale="55" zoomScaleNormal="55" workbookViewId="0">
      <selection activeCell="C35" sqref="C35:H52"/>
    </sheetView>
  </sheetViews>
  <sheetFormatPr baseColWidth="10" defaultColWidth="11.42578125" defaultRowHeight="15" x14ac:dyDescent="0.25"/>
  <cols>
    <col min="1" max="1" width="4.85546875" style="230" customWidth="1"/>
    <col min="2" max="2" width="3.85546875" style="230" customWidth="1"/>
    <col min="3" max="3" width="17.7109375" style="10" customWidth="1"/>
    <col min="4" max="4" width="91.140625" style="7" customWidth="1"/>
    <col min="5" max="8" width="40.5703125" style="231" customWidth="1"/>
    <col min="9" max="9" width="134.140625" style="231" customWidth="1"/>
    <col min="10" max="16384" width="11.42578125" style="230"/>
  </cols>
  <sheetData>
    <row r="1" spans="2:10" ht="15.75" thickBot="1" x14ac:dyDescent="0.3"/>
    <row r="2" spans="2:10" x14ac:dyDescent="0.25">
      <c r="B2" s="232"/>
      <c r="C2" s="32"/>
      <c r="D2" s="33"/>
      <c r="E2" s="233"/>
      <c r="F2" s="233"/>
      <c r="G2" s="233"/>
      <c r="H2" s="233"/>
      <c r="I2" s="233"/>
      <c r="J2" s="234"/>
    </row>
    <row r="3" spans="2:10" ht="37.5" x14ac:dyDescent="0.25">
      <c r="B3" s="235"/>
      <c r="C3" s="35" t="s">
        <v>159</v>
      </c>
      <c r="D3" s="236"/>
      <c r="E3" s="237"/>
      <c r="F3" s="237"/>
      <c r="G3" s="237"/>
      <c r="H3" s="237"/>
      <c r="I3" s="237"/>
      <c r="J3" s="238"/>
    </row>
    <row r="4" spans="2:10" ht="30" x14ac:dyDescent="0.25">
      <c r="B4" s="235"/>
      <c r="C4" s="36" t="s">
        <v>37</v>
      </c>
      <c r="D4" s="236"/>
      <c r="E4" s="237"/>
      <c r="F4" s="237"/>
      <c r="G4" s="237"/>
      <c r="H4" s="237"/>
      <c r="I4" s="237"/>
      <c r="J4" s="238"/>
    </row>
    <row r="5" spans="2:10" ht="20.100000000000001" customHeight="1" thickBot="1" x14ac:dyDescent="0.3">
      <c r="B5" s="235"/>
      <c r="D5" s="2"/>
      <c r="E5" s="239"/>
      <c r="F5" s="239"/>
      <c r="G5" s="239"/>
      <c r="H5" s="239"/>
      <c r="I5" s="239"/>
      <c r="J5" s="238"/>
    </row>
    <row r="6" spans="2:10" s="242" customFormat="1" ht="75" customHeight="1" x14ac:dyDescent="0.25">
      <c r="B6" s="240"/>
      <c r="C6" s="709" t="s">
        <v>16</v>
      </c>
      <c r="D6" s="707" t="s">
        <v>0</v>
      </c>
      <c r="E6" s="247" t="s">
        <v>27</v>
      </c>
      <c r="F6" s="247" t="s">
        <v>117</v>
      </c>
      <c r="G6" s="247" t="s">
        <v>118</v>
      </c>
      <c r="H6" s="247" t="s">
        <v>30</v>
      </c>
      <c r="I6" s="711" t="s">
        <v>23</v>
      </c>
      <c r="J6" s="241"/>
    </row>
    <row r="7" spans="2:10" s="243" customFormat="1" ht="43.5" customHeight="1" thickBot="1" x14ac:dyDescent="0.3">
      <c r="B7" s="240"/>
      <c r="C7" s="710"/>
      <c r="D7" s="708"/>
      <c r="E7" s="248" t="s">
        <v>29</v>
      </c>
      <c r="F7" s="248" t="s">
        <v>28</v>
      </c>
      <c r="G7" s="248" t="s">
        <v>128</v>
      </c>
      <c r="H7" s="248" t="s">
        <v>31</v>
      </c>
      <c r="I7" s="712"/>
      <c r="J7" s="241"/>
    </row>
    <row r="8" spans="2:10" ht="30" customHeight="1" x14ac:dyDescent="0.25">
      <c r="B8" s="235"/>
      <c r="C8" s="501">
        <v>1</v>
      </c>
      <c r="D8" s="499" t="s">
        <v>138</v>
      </c>
      <c r="E8" s="491">
        <v>1</v>
      </c>
      <c r="F8" s="491">
        <v>10</v>
      </c>
      <c r="G8" s="492">
        <v>0</v>
      </c>
      <c r="H8" s="492">
        <f>+G8+F8+E8</f>
        <v>11</v>
      </c>
      <c r="I8" s="477" t="s">
        <v>317</v>
      </c>
      <c r="J8" s="238"/>
    </row>
    <row r="9" spans="2:10" ht="30" customHeight="1" x14ac:dyDescent="0.25">
      <c r="B9" s="235"/>
      <c r="C9" s="429">
        <v>2</v>
      </c>
      <c r="D9" s="431" t="s">
        <v>139</v>
      </c>
      <c r="E9" s="184">
        <v>0</v>
      </c>
      <c r="F9" s="183">
        <v>10</v>
      </c>
      <c r="G9" s="487">
        <v>86.31715772601477</v>
      </c>
      <c r="H9" s="487">
        <f t="shared" ref="H9:H29" si="0">+G9+F9+E9</f>
        <v>96.31715772601477</v>
      </c>
      <c r="I9" s="438" t="s">
        <v>318</v>
      </c>
      <c r="J9" s="238"/>
    </row>
    <row r="10" spans="2:10" ht="30" customHeight="1" x14ac:dyDescent="0.25">
      <c r="B10" s="235"/>
      <c r="C10" s="429">
        <v>3</v>
      </c>
      <c r="D10" s="431" t="s">
        <v>140</v>
      </c>
      <c r="E10" s="184">
        <v>0</v>
      </c>
      <c r="F10" s="183">
        <v>0</v>
      </c>
      <c r="G10" s="487">
        <v>86.317157008118713</v>
      </c>
      <c r="H10" s="487">
        <f t="shared" si="0"/>
        <v>86.317157008118713</v>
      </c>
      <c r="I10" s="438" t="s">
        <v>318</v>
      </c>
      <c r="J10" s="238"/>
    </row>
    <row r="11" spans="2:10" ht="30" customHeight="1" x14ac:dyDescent="0.25">
      <c r="B11" s="235"/>
      <c r="C11" s="429">
        <v>4</v>
      </c>
      <c r="D11" s="431" t="s">
        <v>141</v>
      </c>
      <c r="E11" s="184">
        <v>0</v>
      </c>
      <c r="F11" s="183">
        <v>10</v>
      </c>
      <c r="G11" s="487">
        <v>87.618611685983993</v>
      </c>
      <c r="H11" s="487">
        <f t="shared" si="0"/>
        <v>97.618611685983993</v>
      </c>
      <c r="I11" s="438" t="s">
        <v>318</v>
      </c>
      <c r="J11" s="238"/>
    </row>
    <row r="12" spans="2:10" ht="30" customHeight="1" x14ac:dyDescent="0.25">
      <c r="B12" s="235"/>
      <c r="C12" s="500">
        <v>5</v>
      </c>
      <c r="D12" s="489" t="s">
        <v>142</v>
      </c>
      <c r="E12" s="490">
        <v>0</v>
      </c>
      <c r="F12" s="491">
        <v>0</v>
      </c>
      <c r="G12" s="492">
        <v>0</v>
      </c>
      <c r="H12" s="492">
        <f t="shared" si="0"/>
        <v>0</v>
      </c>
      <c r="I12" s="477" t="s">
        <v>317</v>
      </c>
      <c r="J12" s="238"/>
    </row>
    <row r="13" spans="2:10" ht="30" customHeight="1" x14ac:dyDescent="0.25">
      <c r="B13" s="235"/>
      <c r="C13" s="429">
        <v>6</v>
      </c>
      <c r="D13" s="431" t="s">
        <v>143</v>
      </c>
      <c r="E13" s="184">
        <v>1</v>
      </c>
      <c r="F13" s="183">
        <v>10</v>
      </c>
      <c r="G13" s="487">
        <v>88.581475113737369</v>
      </c>
      <c r="H13" s="487">
        <f t="shared" si="0"/>
        <v>99.581475113737369</v>
      </c>
      <c r="I13" s="438" t="s">
        <v>318</v>
      </c>
      <c r="J13" s="238"/>
    </row>
    <row r="14" spans="2:10" ht="30" customHeight="1" x14ac:dyDescent="0.25">
      <c r="B14" s="235"/>
      <c r="C14" s="429">
        <v>7</v>
      </c>
      <c r="D14" s="431" t="s">
        <v>144</v>
      </c>
      <c r="E14" s="184">
        <v>1</v>
      </c>
      <c r="F14" s="183">
        <v>10</v>
      </c>
      <c r="G14" s="487">
        <v>86.317157008118713</v>
      </c>
      <c r="H14" s="487">
        <f t="shared" si="0"/>
        <v>97.317157008118713</v>
      </c>
      <c r="I14" s="438" t="s">
        <v>318</v>
      </c>
      <c r="J14" s="238"/>
    </row>
    <row r="15" spans="2:10" ht="30" customHeight="1" x14ac:dyDescent="0.25">
      <c r="B15" s="235"/>
      <c r="C15" s="429">
        <v>8</v>
      </c>
      <c r="D15" s="431" t="s">
        <v>145</v>
      </c>
      <c r="E15" s="184">
        <v>1</v>
      </c>
      <c r="F15" s="183">
        <v>10</v>
      </c>
      <c r="G15" s="487">
        <v>88.619596112235655</v>
      </c>
      <c r="H15" s="487">
        <f t="shared" si="0"/>
        <v>99.619596112235655</v>
      </c>
      <c r="I15" s="438" t="s">
        <v>318</v>
      </c>
      <c r="J15" s="238"/>
    </row>
    <row r="16" spans="2:10" ht="30" customHeight="1" x14ac:dyDescent="0.25">
      <c r="B16" s="235"/>
      <c r="C16" s="500">
        <v>9</v>
      </c>
      <c r="D16" s="489" t="s">
        <v>146</v>
      </c>
      <c r="E16" s="490">
        <v>1</v>
      </c>
      <c r="F16" s="491">
        <v>10</v>
      </c>
      <c r="G16" s="492">
        <v>0</v>
      </c>
      <c r="H16" s="492">
        <f t="shared" si="0"/>
        <v>11</v>
      </c>
      <c r="I16" s="477" t="s">
        <v>317</v>
      </c>
      <c r="J16" s="238"/>
    </row>
    <row r="17" spans="2:10" ht="30" customHeight="1" x14ac:dyDescent="0.25">
      <c r="B17" s="235"/>
      <c r="C17" s="429">
        <v>10</v>
      </c>
      <c r="D17" s="431" t="s">
        <v>147</v>
      </c>
      <c r="E17" s="184">
        <v>1</v>
      </c>
      <c r="F17" s="183">
        <v>10</v>
      </c>
      <c r="G17" s="487">
        <v>88.966395742627796</v>
      </c>
      <c r="H17" s="487">
        <f t="shared" si="0"/>
        <v>99.966395742627796</v>
      </c>
      <c r="I17" s="438" t="s">
        <v>318</v>
      </c>
      <c r="J17" s="238"/>
    </row>
    <row r="18" spans="2:10" ht="30" customHeight="1" x14ac:dyDescent="0.25">
      <c r="B18" s="235"/>
      <c r="C18" s="429">
        <v>11</v>
      </c>
      <c r="D18" s="431" t="s">
        <v>129</v>
      </c>
      <c r="E18" s="184">
        <v>1</v>
      </c>
      <c r="F18" s="183">
        <v>10</v>
      </c>
      <c r="G18" s="487">
        <v>88.985179218789042</v>
      </c>
      <c r="H18" s="487">
        <f t="shared" si="0"/>
        <v>99.985179218789042</v>
      </c>
      <c r="I18" s="438" t="s">
        <v>318</v>
      </c>
      <c r="J18" s="238"/>
    </row>
    <row r="19" spans="2:10" ht="30" customHeight="1" x14ac:dyDescent="0.25">
      <c r="B19" s="235"/>
      <c r="C19" s="429">
        <v>12</v>
      </c>
      <c r="D19" s="431" t="s">
        <v>148</v>
      </c>
      <c r="E19" s="184">
        <v>1</v>
      </c>
      <c r="F19" s="183">
        <v>10</v>
      </c>
      <c r="G19" s="487">
        <v>87.629123032382267</v>
      </c>
      <c r="H19" s="487">
        <f t="shared" si="0"/>
        <v>98.629123032382267</v>
      </c>
      <c r="I19" s="438" t="s">
        <v>318</v>
      </c>
      <c r="J19" s="238"/>
    </row>
    <row r="20" spans="2:10" ht="30" customHeight="1" x14ac:dyDescent="0.25">
      <c r="B20" s="235"/>
      <c r="C20" s="500">
        <v>13</v>
      </c>
      <c r="D20" s="489" t="s">
        <v>149</v>
      </c>
      <c r="E20" s="490">
        <v>0</v>
      </c>
      <c r="F20" s="491">
        <v>10</v>
      </c>
      <c r="G20" s="492">
        <v>0</v>
      </c>
      <c r="H20" s="492">
        <f t="shared" si="0"/>
        <v>10</v>
      </c>
      <c r="I20" s="477" t="s">
        <v>317</v>
      </c>
      <c r="J20" s="238"/>
    </row>
    <row r="21" spans="2:10" ht="30" customHeight="1" x14ac:dyDescent="0.25">
      <c r="B21" s="235"/>
      <c r="C21" s="429">
        <v>14</v>
      </c>
      <c r="D21" s="431" t="s">
        <v>150</v>
      </c>
      <c r="E21" s="184">
        <v>1</v>
      </c>
      <c r="F21" s="183">
        <v>10</v>
      </c>
      <c r="G21" s="487">
        <v>88.727496907588304</v>
      </c>
      <c r="H21" s="487">
        <f t="shared" si="0"/>
        <v>99.727496907588304</v>
      </c>
      <c r="I21" s="438" t="s">
        <v>318</v>
      </c>
      <c r="J21" s="238"/>
    </row>
    <row r="22" spans="2:10" ht="30" customHeight="1" x14ac:dyDescent="0.25">
      <c r="B22" s="235"/>
      <c r="C22" s="429">
        <v>15</v>
      </c>
      <c r="D22" s="431" t="s">
        <v>151</v>
      </c>
      <c r="E22" s="184">
        <v>1</v>
      </c>
      <c r="F22" s="183">
        <v>10</v>
      </c>
      <c r="G22" s="487">
        <v>88.585549570136891</v>
      </c>
      <c r="H22" s="487">
        <f t="shared" si="0"/>
        <v>99.585549570136891</v>
      </c>
      <c r="I22" s="427" t="s">
        <v>318</v>
      </c>
      <c r="J22" s="238"/>
    </row>
    <row r="23" spans="2:10" ht="30" customHeight="1" x14ac:dyDescent="0.25">
      <c r="B23" s="235"/>
      <c r="C23" s="500">
        <v>16</v>
      </c>
      <c r="D23" s="489" t="s">
        <v>152</v>
      </c>
      <c r="E23" s="490">
        <v>1</v>
      </c>
      <c r="F23" s="491">
        <v>10</v>
      </c>
      <c r="G23" s="492">
        <v>0</v>
      </c>
      <c r="H23" s="492">
        <f t="shared" si="0"/>
        <v>11</v>
      </c>
      <c r="I23" s="477" t="s">
        <v>331</v>
      </c>
      <c r="J23" s="238"/>
    </row>
    <row r="24" spans="2:10" ht="30" customHeight="1" x14ac:dyDescent="0.25">
      <c r="B24" s="235"/>
      <c r="C24" s="429">
        <v>17</v>
      </c>
      <c r="D24" s="431" t="s">
        <v>153</v>
      </c>
      <c r="E24" s="184">
        <v>1</v>
      </c>
      <c r="F24" s="183">
        <v>10</v>
      </c>
      <c r="G24" s="487">
        <v>88.303194624494409</v>
      </c>
      <c r="H24" s="487">
        <f t="shared" si="0"/>
        <v>99.303194624494409</v>
      </c>
      <c r="I24" s="427" t="s">
        <v>318</v>
      </c>
      <c r="J24" s="238"/>
    </row>
    <row r="25" spans="2:10" ht="30" customHeight="1" x14ac:dyDescent="0.25">
      <c r="B25" s="235"/>
      <c r="C25" s="500">
        <v>18</v>
      </c>
      <c r="D25" s="489" t="s">
        <v>154</v>
      </c>
      <c r="E25" s="490">
        <v>1</v>
      </c>
      <c r="F25" s="491">
        <v>10</v>
      </c>
      <c r="G25" s="492">
        <v>0</v>
      </c>
      <c r="H25" s="492">
        <f t="shared" si="0"/>
        <v>11</v>
      </c>
      <c r="I25" s="477" t="s">
        <v>331</v>
      </c>
      <c r="J25" s="238"/>
    </row>
    <row r="26" spans="2:10" ht="30" customHeight="1" x14ac:dyDescent="0.25">
      <c r="B26" s="235"/>
      <c r="C26" s="429">
        <v>19</v>
      </c>
      <c r="D26" s="431" t="s">
        <v>155</v>
      </c>
      <c r="E26" s="184">
        <v>1</v>
      </c>
      <c r="F26" s="183">
        <v>10</v>
      </c>
      <c r="G26" s="487">
        <v>88.746597667805915</v>
      </c>
      <c r="H26" s="487">
        <f t="shared" si="0"/>
        <v>99.746597667805915</v>
      </c>
      <c r="I26" s="427" t="s">
        <v>318</v>
      </c>
      <c r="J26" s="238"/>
    </row>
    <row r="27" spans="2:10" ht="30" customHeight="1" x14ac:dyDescent="0.25">
      <c r="B27" s="235"/>
      <c r="C27" s="429">
        <v>20</v>
      </c>
      <c r="D27" s="431" t="s">
        <v>156</v>
      </c>
      <c r="E27" s="184">
        <v>1</v>
      </c>
      <c r="F27" s="183">
        <v>10</v>
      </c>
      <c r="G27" s="487">
        <v>88.433376873103285</v>
      </c>
      <c r="H27" s="487">
        <f t="shared" si="0"/>
        <v>99.433376873103285</v>
      </c>
      <c r="I27" s="427" t="s">
        <v>318</v>
      </c>
      <c r="J27" s="238"/>
    </row>
    <row r="28" spans="2:10" ht="30" customHeight="1" x14ac:dyDescent="0.25">
      <c r="B28" s="235"/>
      <c r="C28" s="429">
        <v>21</v>
      </c>
      <c r="D28" s="431" t="s">
        <v>157</v>
      </c>
      <c r="E28" s="184">
        <v>1</v>
      </c>
      <c r="F28" s="183">
        <v>10</v>
      </c>
      <c r="G28" s="487">
        <v>88.508654622346526</v>
      </c>
      <c r="H28" s="487">
        <f t="shared" si="0"/>
        <v>99.508654622346526</v>
      </c>
      <c r="I28" s="427" t="s">
        <v>318</v>
      </c>
      <c r="J28" s="238"/>
    </row>
    <row r="29" spans="2:10" ht="30" customHeight="1" x14ac:dyDescent="0.25">
      <c r="B29" s="235"/>
      <c r="C29" s="429">
        <v>22</v>
      </c>
      <c r="D29" s="431" t="s">
        <v>158</v>
      </c>
      <c r="E29" s="184">
        <v>1</v>
      </c>
      <c r="F29" s="183">
        <v>10</v>
      </c>
      <c r="G29" s="487">
        <v>88.895831547099462</v>
      </c>
      <c r="H29" s="487">
        <f t="shared" si="0"/>
        <v>99.895831547099462</v>
      </c>
      <c r="I29" s="427" t="s">
        <v>318</v>
      </c>
      <c r="J29" s="238"/>
    </row>
    <row r="30" spans="2:10" s="7" customFormat="1" ht="30" customHeight="1" thickBot="1" x14ac:dyDescent="0.3">
      <c r="B30" s="244"/>
      <c r="C30" s="21"/>
      <c r="D30" s="34"/>
      <c r="E30" s="245"/>
      <c r="F30" s="245"/>
      <c r="G30" s="245"/>
      <c r="H30" s="488"/>
      <c r="I30" s="245"/>
      <c r="J30" s="246"/>
    </row>
    <row r="31" spans="2:10" s="7" customFormat="1" ht="20.100000000000001" customHeight="1" x14ac:dyDescent="0.25">
      <c r="B31" s="230"/>
      <c r="C31" s="3"/>
      <c r="D31" s="5"/>
      <c r="E31" s="239"/>
      <c r="F31" s="239"/>
      <c r="G31" s="239"/>
      <c r="H31" s="239"/>
      <c r="I31" s="239"/>
    </row>
    <row r="32" spans="2:10" x14ac:dyDescent="0.25">
      <c r="E32" s="239"/>
      <c r="F32" s="239"/>
      <c r="G32" s="239"/>
      <c r="H32" s="239"/>
      <c r="I32" s="239"/>
    </row>
    <row r="33" spans="3:9" x14ac:dyDescent="0.25">
      <c r="E33" s="239"/>
      <c r="F33" s="239"/>
      <c r="G33" s="239"/>
      <c r="H33" s="239"/>
      <c r="I33" s="239"/>
    </row>
    <row r="34" spans="3:9" ht="15.75" thickBot="1" x14ac:dyDescent="0.3">
      <c r="E34" s="239"/>
      <c r="F34" s="239"/>
      <c r="G34" s="239"/>
      <c r="H34" s="239"/>
      <c r="I34" s="239"/>
    </row>
    <row r="35" spans="3:9" ht="36" customHeight="1" x14ac:dyDescent="0.25">
      <c r="C35" s="713" t="s">
        <v>126</v>
      </c>
      <c r="D35" s="707" t="s">
        <v>0</v>
      </c>
      <c r="E35" s="247" t="s">
        <v>27</v>
      </c>
      <c r="F35" s="247" t="s">
        <v>117</v>
      </c>
      <c r="G35" s="247" t="s">
        <v>118</v>
      </c>
      <c r="H35" s="715" t="s">
        <v>30</v>
      </c>
      <c r="I35" s="239"/>
    </row>
    <row r="36" spans="3:9" ht="43.5" customHeight="1" thickBot="1" x14ac:dyDescent="0.3">
      <c r="C36" s="714"/>
      <c r="D36" s="708"/>
      <c r="E36" s="248" t="s">
        <v>29</v>
      </c>
      <c r="F36" s="248" t="s">
        <v>28</v>
      </c>
      <c r="G36" s="248" t="s">
        <v>128</v>
      </c>
      <c r="H36" s="716"/>
      <c r="I36" s="239"/>
    </row>
    <row r="37" spans="3:9" ht="36" customHeight="1" x14ac:dyDescent="0.25">
      <c r="C37" s="249">
        <v>1</v>
      </c>
      <c r="D37" s="431" t="s">
        <v>129</v>
      </c>
      <c r="E37" s="184">
        <v>1</v>
      </c>
      <c r="F37" s="184">
        <v>10</v>
      </c>
      <c r="G37" s="184">
        <v>88.985179218789042</v>
      </c>
      <c r="H37" s="184">
        <v>99.985179218789042</v>
      </c>
      <c r="I37" s="239"/>
    </row>
    <row r="38" spans="3:9" ht="36" customHeight="1" x14ac:dyDescent="0.25">
      <c r="C38" s="250">
        <v>2</v>
      </c>
      <c r="D38" s="431" t="s">
        <v>147</v>
      </c>
      <c r="E38" s="184">
        <v>1</v>
      </c>
      <c r="F38" s="184">
        <v>10</v>
      </c>
      <c r="G38" s="184">
        <v>88.966395742627796</v>
      </c>
      <c r="H38" s="184">
        <v>99.966395742627796</v>
      </c>
      <c r="I38" s="239"/>
    </row>
    <row r="39" spans="3:9" ht="36" customHeight="1" x14ac:dyDescent="0.25">
      <c r="C39" s="250">
        <v>3</v>
      </c>
      <c r="D39" s="431" t="s">
        <v>158</v>
      </c>
      <c r="E39" s="184">
        <v>1</v>
      </c>
      <c r="F39" s="183">
        <v>10</v>
      </c>
      <c r="G39" s="487">
        <v>88.895831547099462</v>
      </c>
      <c r="H39" s="487">
        <f t="shared" ref="H39:H52" si="1">+G39+F39+E39</f>
        <v>99.895831547099462</v>
      </c>
      <c r="I39" s="239"/>
    </row>
    <row r="40" spans="3:9" ht="36" customHeight="1" x14ac:dyDescent="0.25">
      <c r="C40" s="250">
        <v>4</v>
      </c>
      <c r="D40" s="431" t="s">
        <v>155</v>
      </c>
      <c r="E40" s="184">
        <v>1</v>
      </c>
      <c r="F40" s="183">
        <v>10</v>
      </c>
      <c r="G40" s="487">
        <v>88.746597667805915</v>
      </c>
      <c r="H40" s="487">
        <f t="shared" si="1"/>
        <v>99.746597667805915</v>
      </c>
      <c r="I40" s="239"/>
    </row>
    <row r="41" spans="3:9" ht="36" customHeight="1" x14ac:dyDescent="0.25">
      <c r="C41" s="387">
        <v>5</v>
      </c>
      <c r="D41" s="431" t="s">
        <v>150</v>
      </c>
      <c r="E41" s="184">
        <v>1</v>
      </c>
      <c r="F41" s="183">
        <v>10</v>
      </c>
      <c r="G41" s="487">
        <v>88.727496907588304</v>
      </c>
      <c r="H41" s="487">
        <f t="shared" si="1"/>
        <v>99.727496907588304</v>
      </c>
      <c r="I41" s="239"/>
    </row>
    <row r="42" spans="3:9" ht="36" customHeight="1" x14ac:dyDescent="0.25">
      <c r="C42" s="387">
        <v>6</v>
      </c>
      <c r="D42" s="431" t="s">
        <v>145</v>
      </c>
      <c r="E42" s="184">
        <v>1</v>
      </c>
      <c r="F42" s="183">
        <v>10</v>
      </c>
      <c r="G42" s="487">
        <v>88.619596112235655</v>
      </c>
      <c r="H42" s="487">
        <f t="shared" si="1"/>
        <v>99.619596112235655</v>
      </c>
      <c r="I42" s="239"/>
    </row>
    <row r="43" spans="3:9" ht="36" customHeight="1" x14ac:dyDescent="0.25">
      <c r="C43" s="387">
        <v>7</v>
      </c>
      <c r="D43" s="431" t="s">
        <v>151</v>
      </c>
      <c r="E43" s="184">
        <v>1</v>
      </c>
      <c r="F43" s="183">
        <v>10</v>
      </c>
      <c r="G43" s="487">
        <v>88.585549570136891</v>
      </c>
      <c r="H43" s="487">
        <f t="shared" si="1"/>
        <v>99.585549570136891</v>
      </c>
      <c r="I43" s="239"/>
    </row>
    <row r="44" spans="3:9" ht="36" customHeight="1" x14ac:dyDescent="0.25">
      <c r="C44" s="387">
        <v>8</v>
      </c>
      <c r="D44" s="431" t="s">
        <v>143</v>
      </c>
      <c r="E44" s="184">
        <v>1</v>
      </c>
      <c r="F44" s="183">
        <v>10</v>
      </c>
      <c r="G44" s="487">
        <v>88.581475113737369</v>
      </c>
      <c r="H44" s="487">
        <f t="shared" si="1"/>
        <v>99.581475113737369</v>
      </c>
      <c r="I44" s="239"/>
    </row>
    <row r="45" spans="3:9" ht="36" customHeight="1" x14ac:dyDescent="0.25">
      <c r="C45" s="387">
        <v>9</v>
      </c>
      <c r="D45" s="431" t="s">
        <v>157</v>
      </c>
      <c r="E45" s="184">
        <v>1</v>
      </c>
      <c r="F45" s="183">
        <v>10</v>
      </c>
      <c r="G45" s="487">
        <v>88.508654622346526</v>
      </c>
      <c r="H45" s="487">
        <f t="shared" si="1"/>
        <v>99.508654622346526</v>
      </c>
      <c r="I45" s="239"/>
    </row>
    <row r="46" spans="3:9" ht="36" customHeight="1" x14ac:dyDescent="0.25">
      <c r="C46" s="387">
        <v>10</v>
      </c>
      <c r="D46" s="431" t="s">
        <v>156</v>
      </c>
      <c r="E46" s="184">
        <v>1</v>
      </c>
      <c r="F46" s="183">
        <v>10</v>
      </c>
      <c r="G46" s="487">
        <v>88.433376873103285</v>
      </c>
      <c r="H46" s="487">
        <f t="shared" si="1"/>
        <v>99.433376873103285</v>
      </c>
      <c r="I46" s="239"/>
    </row>
    <row r="47" spans="3:9" ht="36" customHeight="1" x14ac:dyDescent="0.25">
      <c r="C47" s="387">
        <v>11</v>
      </c>
      <c r="D47" s="431" t="s">
        <v>153</v>
      </c>
      <c r="E47" s="184">
        <v>1</v>
      </c>
      <c r="F47" s="183">
        <v>10</v>
      </c>
      <c r="G47" s="487">
        <v>88.303194624494409</v>
      </c>
      <c r="H47" s="487">
        <f t="shared" si="1"/>
        <v>99.303194624494409</v>
      </c>
      <c r="I47" s="239"/>
    </row>
    <row r="48" spans="3:9" ht="36" customHeight="1" x14ac:dyDescent="0.25">
      <c r="C48" s="387">
        <v>12</v>
      </c>
      <c r="D48" s="431" t="s">
        <v>148</v>
      </c>
      <c r="E48" s="184">
        <v>1</v>
      </c>
      <c r="F48" s="183">
        <v>10</v>
      </c>
      <c r="G48" s="487">
        <v>87.629123032382267</v>
      </c>
      <c r="H48" s="487">
        <f t="shared" si="1"/>
        <v>98.629123032382267</v>
      </c>
      <c r="I48" s="239"/>
    </row>
    <row r="49" spans="3:9" ht="36" customHeight="1" x14ac:dyDescent="0.25">
      <c r="C49" s="387">
        <v>13</v>
      </c>
      <c r="D49" s="431" t="s">
        <v>141</v>
      </c>
      <c r="E49" s="184">
        <v>0</v>
      </c>
      <c r="F49" s="183">
        <v>10</v>
      </c>
      <c r="G49" s="487">
        <v>87.618611685983993</v>
      </c>
      <c r="H49" s="487">
        <f t="shared" si="1"/>
        <v>97.618611685983993</v>
      </c>
      <c r="I49" s="239"/>
    </row>
    <row r="50" spans="3:9" ht="36" customHeight="1" x14ac:dyDescent="0.25">
      <c r="C50" s="387">
        <v>14</v>
      </c>
      <c r="D50" s="431" t="s">
        <v>144</v>
      </c>
      <c r="E50" s="184">
        <v>1</v>
      </c>
      <c r="F50" s="183">
        <v>10</v>
      </c>
      <c r="G50" s="487">
        <v>86.317157008118713</v>
      </c>
      <c r="H50" s="487">
        <f t="shared" si="1"/>
        <v>97.317157008118713</v>
      </c>
      <c r="I50" s="239"/>
    </row>
    <row r="51" spans="3:9" ht="36" customHeight="1" x14ac:dyDescent="0.25">
      <c r="C51" s="387">
        <v>15</v>
      </c>
      <c r="D51" s="431" t="s">
        <v>139</v>
      </c>
      <c r="E51" s="184">
        <v>0</v>
      </c>
      <c r="F51" s="183">
        <v>10</v>
      </c>
      <c r="G51" s="487">
        <v>86.31715772601477</v>
      </c>
      <c r="H51" s="487">
        <f t="shared" si="1"/>
        <v>96.31715772601477</v>
      </c>
      <c r="I51" s="239"/>
    </row>
    <row r="52" spans="3:9" ht="36" customHeight="1" x14ac:dyDescent="0.25">
      <c r="C52" s="387">
        <v>16</v>
      </c>
      <c r="D52" s="431" t="s">
        <v>140</v>
      </c>
      <c r="E52" s="184">
        <v>0</v>
      </c>
      <c r="F52" s="183">
        <v>0</v>
      </c>
      <c r="G52" s="487">
        <v>86.317157008118713</v>
      </c>
      <c r="H52" s="487">
        <f t="shared" si="1"/>
        <v>86.317157008118713</v>
      </c>
      <c r="I52" s="239"/>
    </row>
    <row r="53" spans="3:9" ht="36" customHeight="1" thickBot="1" x14ac:dyDescent="0.3">
      <c r="C53" s="251">
        <v>17</v>
      </c>
      <c r="D53" s="367"/>
      <c r="E53" s="185"/>
      <c r="F53" s="185"/>
      <c r="G53" s="185"/>
      <c r="H53" s="186"/>
      <c r="I53" s="239"/>
    </row>
    <row r="54" spans="3:9" x14ac:dyDescent="0.25">
      <c r="E54" s="239"/>
      <c r="F54" s="239"/>
      <c r="G54" s="239"/>
      <c r="H54" s="239"/>
      <c r="I54" s="239"/>
    </row>
    <row r="55" spans="3:9" x14ac:dyDescent="0.25">
      <c r="E55" s="239"/>
      <c r="F55" s="239"/>
      <c r="G55" s="239"/>
      <c r="H55" s="239"/>
      <c r="I55" s="239"/>
    </row>
    <row r="56" spans="3:9" x14ac:dyDescent="0.25">
      <c r="E56" s="239"/>
      <c r="F56" s="239"/>
      <c r="G56" s="239"/>
      <c r="H56" s="239"/>
      <c r="I56" s="239"/>
    </row>
    <row r="57" spans="3:9" x14ac:dyDescent="0.25">
      <c r="E57" s="239"/>
      <c r="F57" s="239"/>
      <c r="G57" s="239"/>
      <c r="H57" s="239"/>
      <c r="I57" s="239"/>
    </row>
    <row r="260" spans="2:57" s="252" customFormat="1" x14ac:dyDescent="0.25">
      <c r="B260" s="230"/>
      <c r="C260" s="10"/>
      <c r="D260" s="7"/>
      <c r="E260" s="231"/>
      <c r="F260" s="231"/>
      <c r="G260" s="231"/>
      <c r="H260" s="231"/>
      <c r="I260" s="231"/>
      <c r="J260" s="230"/>
      <c r="K260" s="230"/>
      <c r="L260" s="230"/>
      <c r="M260" s="230"/>
      <c r="N260" s="230"/>
      <c r="O260" s="230"/>
      <c r="P260" s="230"/>
      <c r="Q260" s="230"/>
      <c r="R260" s="230"/>
      <c r="S260" s="230"/>
      <c r="T260" s="230"/>
      <c r="U260" s="230"/>
      <c r="V260" s="230"/>
      <c r="W260" s="230"/>
      <c r="X260" s="230"/>
      <c r="Y260" s="230"/>
      <c r="Z260" s="230"/>
      <c r="AA260" s="230"/>
      <c r="AB260" s="230"/>
      <c r="AC260" s="230"/>
      <c r="AD260" s="230"/>
      <c r="AE260" s="230"/>
      <c r="AF260" s="230"/>
      <c r="AG260" s="230"/>
      <c r="AH260" s="230"/>
      <c r="AI260" s="230"/>
      <c r="AJ260" s="230"/>
      <c r="AK260" s="230"/>
      <c r="AL260" s="230"/>
      <c r="AM260" s="230"/>
      <c r="AN260" s="230"/>
      <c r="AO260" s="230"/>
      <c r="AP260" s="230"/>
      <c r="AQ260" s="230"/>
      <c r="AR260" s="230"/>
      <c r="AS260" s="230"/>
      <c r="AT260" s="230"/>
      <c r="AU260" s="230"/>
      <c r="AV260" s="230"/>
      <c r="AW260" s="230"/>
      <c r="AX260" s="230"/>
      <c r="AY260" s="230"/>
      <c r="AZ260" s="230"/>
      <c r="BA260" s="230"/>
      <c r="BB260" s="230"/>
      <c r="BC260" s="230"/>
      <c r="BD260" s="230"/>
      <c r="BE260" s="230"/>
    </row>
    <row r="262" spans="2:57" s="252" customFormat="1" x14ac:dyDescent="0.25">
      <c r="B262" s="230"/>
      <c r="C262" s="10"/>
      <c r="D262" s="7"/>
      <c r="E262" s="231"/>
      <c r="F262" s="231"/>
      <c r="G262" s="231"/>
      <c r="H262" s="231"/>
      <c r="I262" s="231"/>
      <c r="J262" s="230"/>
      <c r="K262" s="230"/>
      <c r="L262" s="230"/>
      <c r="M262" s="230"/>
      <c r="N262" s="230"/>
      <c r="O262" s="230"/>
      <c r="P262" s="230"/>
      <c r="Q262" s="230"/>
      <c r="R262" s="230"/>
      <c r="S262" s="230"/>
      <c r="T262" s="230"/>
      <c r="U262" s="230"/>
      <c r="V262" s="230"/>
      <c r="W262" s="230"/>
      <c r="X262" s="230"/>
      <c r="Y262" s="230"/>
      <c r="Z262" s="230"/>
      <c r="AA262" s="230"/>
      <c r="AB262" s="230"/>
      <c r="AC262" s="230"/>
      <c r="AD262" s="230"/>
      <c r="AE262" s="230"/>
      <c r="AF262" s="230"/>
      <c r="AG262" s="230"/>
      <c r="AH262" s="230"/>
      <c r="AI262" s="230"/>
      <c r="AJ262" s="230"/>
      <c r="AK262" s="230"/>
      <c r="AL262" s="230"/>
      <c r="AM262" s="230"/>
      <c r="AN262" s="230"/>
      <c r="AO262" s="230"/>
      <c r="AP262" s="230"/>
      <c r="AQ262" s="230"/>
      <c r="AR262" s="230"/>
      <c r="AS262" s="230"/>
      <c r="AT262" s="230"/>
      <c r="AU262" s="230"/>
      <c r="AV262" s="230"/>
      <c r="AW262" s="230"/>
      <c r="AX262" s="230"/>
      <c r="AY262" s="230"/>
      <c r="AZ262" s="230"/>
      <c r="BA262" s="230"/>
      <c r="BB262" s="230"/>
      <c r="BC262" s="230"/>
      <c r="BD262" s="230"/>
      <c r="BE262" s="230"/>
    </row>
    <row r="263" spans="2:57" s="252" customFormat="1" x14ac:dyDescent="0.25">
      <c r="B263" s="230"/>
      <c r="C263" s="10"/>
      <c r="D263" s="7"/>
      <c r="E263" s="231"/>
      <c r="F263" s="231"/>
      <c r="G263" s="231"/>
      <c r="H263" s="231"/>
      <c r="I263" s="231"/>
      <c r="J263" s="230"/>
      <c r="K263" s="230"/>
      <c r="L263" s="230"/>
      <c r="M263" s="230"/>
      <c r="N263" s="230"/>
      <c r="O263" s="230"/>
      <c r="P263" s="230"/>
      <c r="Q263" s="230"/>
      <c r="R263" s="230"/>
      <c r="S263" s="230"/>
      <c r="T263" s="230"/>
      <c r="U263" s="230"/>
      <c r="V263" s="230"/>
      <c r="W263" s="230"/>
      <c r="X263" s="230"/>
      <c r="Y263" s="230"/>
      <c r="Z263" s="230"/>
      <c r="AA263" s="230"/>
      <c r="AB263" s="230"/>
      <c r="AC263" s="230"/>
      <c r="AD263" s="230"/>
      <c r="AE263" s="230"/>
      <c r="AF263" s="230"/>
      <c r="AG263" s="230"/>
      <c r="AH263" s="230"/>
      <c r="AI263" s="230"/>
      <c r="AJ263" s="230"/>
      <c r="AK263" s="230"/>
      <c r="AL263" s="230"/>
      <c r="AM263" s="230"/>
      <c r="AN263" s="230"/>
      <c r="AO263" s="230"/>
      <c r="AP263" s="230"/>
      <c r="AQ263" s="230"/>
      <c r="AR263" s="230"/>
      <c r="AS263" s="230"/>
      <c r="AT263" s="230"/>
      <c r="AU263" s="230"/>
      <c r="AV263" s="230"/>
      <c r="AW263" s="230"/>
      <c r="AX263" s="230"/>
      <c r="AY263" s="230"/>
      <c r="AZ263" s="230"/>
      <c r="BA263" s="230"/>
      <c r="BB263" s="230"/>
      <c r="BC263" s="230"/>
      <c r="BD263" s="230"/>
      <c r="BE263" s="230"/>
    </row>
    <row r="264" spans="2:57" s="252" customFormat="1" x14ac:dyDescent="0.25">
      <c r="B264" s="230"/>
      <c r="C264" s="10"/>
      <c r="D264" s="7"/>
      <c r="E264" s="231"/>
      <c r="F264" s="231"/>
      <c r="G264" s="231"/>
      <c r="H264" s="231"/>
      <c r="I264" s="231"/>
      <c r="J264" s="230"/>
      <c r="K264" s="230"/>
      <c r="L264" s="230"/>
      <c r="M264" s="230"/>
      <c r="N264" s="230"/>
      <c r="O264" s="230"/>
      <c r="P264" s="230"/>
      <c r="Q264" s="230"/>
      <c r="R264" s="230"/>
      <c r="S264" s="230"/>
      <c r="T264" s="230"/>
      <c r="U264" s="230"/>
      <c r="V264" s="230"/>
      <c r="W264" s="230"/>
      <c r="X264" s="230"/>
      <c r="Y264" s="230"/>
      <c r="Z264" s="230"/>
      <c r="AA264" s="230"/>
      <c r="AB264" s="230"/>
      <c r="AC264" s="230"/>
      <c r="AD264" s="230"/>
      <c r="AE264" s="230"/>
      <c r="AF264" s="230"/>
      <c r="AG264" s="230"/>
      <c r="AH264" s="230"/>
      <c r="AI264" s="230"/>
      <c r="AJ264" s="230"/>
      <c r="AK264" s="230"/>
      <c r="AL264" s="230"/>
      <c r="AM264" s="230"/>
      <c r="AN264" s="230"/>
      <c r="AO264" s="230"/>
      <c r="AP264" s="230"/>
      <c r="AQ264" s="230"/>
      <c r="AR264" s="230"/>
      <c r="AS264" s="230"/>
      <c r="AT264" s="230"/>
      <c r="AU264" s="230"/>
      <c r="AV264" s="230"/>
      <c r="AW264" s="230"/>
      <c r="AX264" s="230"/>
      <c r="AY264" s="230"/>
      <c r="AZ264" s="230"/>
      <c r="BA264" s="230"/>
      <c r="BB264" s="230"/>
      <c r="BC264" s="230"/>
      <c r="BD264" s="230"/>
      <c r="BE264" s="230"/>
    </row>
    <row r="265" spans="2:57" s="252" customFormat="1" x14ac:dyDescent="0.25">
      <c r="B265" s="230"/>
      <c r="C265" s="10"/>
      <c r="D265" s="7"/>
      <c r="E265" s="231"/>
      <c r="F265" s="231"/>
      <c r="G265" s="231"/>
      <c r="H265" s="231"/>
      <c r="I265" s="231"/>
      <c r="J265" s="230"/>
      <c r="K265" s="230"/>
      <c r="L265" s="230"/>
      <c r="M265" s="230"/>
      <c r="N265" s="230"/>
      <c r="O265" s="230"/>
      <c r="P265" s="230"/>
      <c r="Q265" s="230"/>
      <c r="R265" s="230"/>
      <c r="S265" s="230"/>
      <c r="T265" s="230"/>
      <c r="U265" s="230"/>
      <c r="V265" s="230"/>
      <c r="W265" s="230"/>
      <c r="X265" s="230"/>
      <c r="Y265" s="230"/>
      <c r="Z265" s="230"/>
      <c r="AA265" s="230"/>
      <c r="AB265" s="230"/>
      <c r="AC265" s="230"/>
      <c r="AD265" s="230"/>
      <c r="AE265" s="230"/>
      <c r="AF265" s="230"/>
      <c r="AG265" s="230"/>
      <c r="AH265" s="230"/>
      <c r="AI265" s="230"/>
      <c r="AJ265" s="230"/>
      <c r="AK265" s="230"/>
      <c r="AL265" s="230"/>
      <c r="AM265" s="230"/>
      <c r="AN265" s="230"/>
      <c r="AO265" s="230"/>
      <c r="AP265" s="230"/>
      <c r="AQ265" s="230"/>
      <c r="AR265" s="230"/>
      <c r="AS265" s="230"/>
      <c r="AT265" s="230"/>
      <c r="AU265" s="230"/>
      <c r="AV265" s="230"/>
      <c r="AW265" s="230"/>
      <c r="AX265" s="230"/>
      <c r="AY265" s="230"/>
      <c r="AZ265" s="230"/>
      <c r="BA265" s="230"/>
      <c r="BB265" s="230"/>
      <c r="BC265" s="230"/>
      <c r="BD265" s="230"/>
      <c r="BE265" s="230"/>
    </row>
    <row r="266" spans="2:57" s="252" customFormat="1" x14ac:dyDescent="0.25">
      <c r="B266" s="230"/>
      <c r="C266" s="10"/>
      <c r="D266" s="7"/>
      <c r="E266" s="231"/>
      <c r="F266" s="231"/>
      <c r="G266" s="231"/>
      <c r="H266" s="231"/>
      <c r="I266" s="231"/>
      <c r="J266" s="230"/>
      <c r="K266" s="230"/>
      <c r="L266" s="230"/>
      <c r="M266" s="230"/>
      <c r="N266" s="230"/>
      <c r="O266" s="230"/>
      <c r="P266" s="230"/>
      <c r="Q266" s="230"/>
      <c r="R266" s="230"/>
      <c r="S266" s="230"/>
      <c r="T266" s="230"/>
      <c r="U266" s="230"/>
      <c r="V266" s="230"/>
      <c r="W266" s="230"/>
      <c r="X266" s="230"/>
      <c r="Y266" s="230"/>
      <c r="Z266" s="230"/>
      <c r="AA266" s="230"/>
      <c r="AB266" s="230"/>
      <c r="AC266" s="230"/>
      <c r="AD266" s="230"/>
      <c r="AE266" s="230"/>
      <c r="AF266" s="230"/>
      <c r="AG266" s="230"/>
      <c r="AH266" s="230"/>
      <c r="AI266" s="230"/>
      <c r="AJ266" s="230"/>
      <c r="AK266" s="230"/>
      <c r="AL266" s="230"/>
      <c r="AM266" s="230"/>
      <c r="AN266" s="230"/>
      <c r="AO266" s="230"/>
      <c r="AP266" s="230"/>
      <c r="AQ266" s="230"/>
      <c r="AR266" s="230"/>
      <c r="AS266" s="230"/>
      <c r="AT266" s="230"/>
      <c r="AU266" s="230"/>
      <c r="AV266" s="230"/>
      <c r="AW266" s="230"/>
      <c r="AX266" s="230"/>
      <c r="AY266" s="230"/>
      <c r="AZ266" s="230"/>
      <c r="BA266" s="230"/>
      <c r="BB266" s="230"/>
      <c r="BC266" s="230"/>
      <c r="BD266" s="230"/>
      <c r="BE266" s="230"/>
    </row>
    <row r="267" spans="2:57" s="252" customFormat="1" x14ac:dyDescent="0.25">
      <c r="B267" s="230"/>
      <c r="C267" s="10"/>
      <c r="D267" s="7"/>
      <c r="E267" s="231"/>
      <c r="F267" s="231"/>
      <c r="G267" s="231"/>
      <c r="H267" s="231"/>
      <c r="I267" s="231"/>
      <c r="J267" s="230"/>
      <c r="K267" s="230"/>
      <c r="L267" s="230"/>
      <c r="M267" s="230"/>
      <c r="N267" s="230"/>
      <c r="O267" s="230"/>
      <c r="P267" s="230"/>
      <c r="Q267" s="230"/>
      <c r="R267" s="230"/>
      <c r="S267" s="230"/>
      <c r="T267" s="230"/>
      <c r="U267" s="230"/>
      <c r="V267" s="230"/>
      <c r="W267" s="230"/>
      <c r="X267" s="230"/>
      <c r="Y267" s="230"/>
      <c r="Z267" s="230"/>
      <c r="AA267" s="230"/>
      <c r="AB267" s="230"/>
      <c r="AC267" s="230"/>
      <c r="AD267" s="230"/>
      <c r="AE267" s="230"/>
      <c r="AF267" s="230"/>
      <c r="AG267" s="230"/>
      <c r="AH267" s="230"/>
      <c r="AI267" s="230"/>
      <c r="AJ267" s="230"/>
      <c r="AK267" s="230"/>
      <c r="AL267" s="230"/>
      <c r="AM267" s="230"/>
      <c r="AN267" s="230"/>
      <c r="AO267" s="230"/>
      <c r="AP267" s="230"/>
      <c r="AQ267" s="230"/>
      <c r="AR267" s="230"/>
      <c r="AS267" s="230"/>
      <c r="AT267" s="230"/>
      <c r="AU267" s="230"/>
      <c r="AV267" s="230"/>
      <c r="AW267" s="230"/>
      <c r="AX267" s="230"/>
      <c r="AY267" s="230"/>
      <c r="AZ267" s="230"/>
      <c r="BA267" s="230"/>
      <c r="BB267" s="230"/>
      <c r="BC267" s="230"/>
      <c r="BD267" s="230"/>
      <c r="BE267" s="230"/>
    </row>
    <row r="268" spans="2:57" s="252" customFormat="1" x14ac:dyDescent="0.25">
      <c r="B268" s="230"/>
      <c r="C268" s="10"/>
      <c r="D268" s="7"/>
      <c r="E268" s="231"/>
      <c r="F268" s="231"/>
      <c r="G268" s="231"/>
      <c r="H268" s="231"/>
      <c r="I268" s="231"/>
      <c r="J268" s="230"/>
      <c r="K268" s="230"/>
      <c r="L268" s="230"/>
      <c r="M268" s="230"/>
      <c r="N268" s="230"/>
      <c r="O268" s="230"/>
      <c r="P268" s="230"/>
      <c r="Q268" s="230"/>
      <c r="R268" s="230"/>
      <c r="S268" s="230"/>
      <c r="T268" s="230"/>
      <c r="U268" s="230"/>
      <c r="V268" s="230"/>
      <c r="W268" s="230"/>
      <c r="X268" s="230"/>
      <c r="Y268" s="230"/>
      <c r="Z268" s="230"/>
      <c r="AA268" s="230"/>
      <c r="AB268" s="230"/>
      <c r="AC268" s="230"/>
      <c r="AD268" s="230"/>
      <c r="AE268" s="230"/>
      <c r="AF268" s="230"/>
      <c r="AG268" s="230"/>
      <c r="AH268" s="230"/>
      <c r="AI268" s="230"/>
      <c r="AJ268" s="230"/>
      <c r="AK268" s="230"/>
      <c r="AL268" s="230"/>
      <c r="AM268" s="230"/>
      <c r="AN268" s="230"/>
      <c r="AO268" s="230"/>
      <c r="AP268" s="230"/>
      <c r="AQ268" s="230"/>
      <c r="AR268" s="230"/>
      <c r="AS268" s="230"/>
      <c r="AT268" s="230"/>
      <c r="AU268" s="230"/>
      <c r="AV268" s="230"/>
      <c r="AW268" s="230"/>
      <c r="AX268" s="230"/>
      <c r="AY268" s="230"/>
      <c r="AZ268" s="230"/>
      <c r="BA268" s="230"/>
      <c r="BB268" s="230"/>
      <c r="BC268" s="230"/>
      <c r="BD268" s="230"/>
      <c r="BE268" s="230"/>
    </row>
    <row r="269" spans="2:57" s="252" customFormat="1" x14ac:dyDescent="0.25">
      <c r="B269" s="230"/>
      <c r="C269" s="10"/>
      <c r="D269" s="7"/>
      <c r="E269" s="231"/>
      <c r="F269" s="231"/>
      <c r="G269" s="231"/>
      <c r="H269" s="231"/>
      <c r="I269" s="231"/>
      <c r="J269" s="230"/>
      <c r="K269" s="230"/>
      <c r="L269" s="230"/>
      <c r="M269" s="230"/>
      <c r="N269" s="230"/>
      <c r="O269" s="230"/>
      <c r="P269" s="230"/>
      <c r="Q269" s="230"/>
      <c r="R269" s="230"/>
      <c r="S269" s="230"/>
      <c r="T269" s="230"/>
      <c r="U269" s="230"/>
      <c r="V269" s="230"/>
      <c r="W269" s="230"/>
      <c r="X269" s="230"/>
      <c r="Y269" s="230"/>
      <c r="Z269" s="230"/>
      <c r="AA269" s="230"/>
      <c r="AB269" s="230"/>
      <c r="AC269" s="230"/>
      <c r="AD269" s="230"/>
      <c r="AE269" s="230"/>
      <c r="AF269" s="230"/>
      <c r="AG269" s="230"/>
      <c r="AH269" s="230"/>
      <c r="AI269" s="230"/>
      <c r="AJ269" s="230"/>
      <c r="AK269" s="230"/>
      <c r="AL269" s="230"/>
      <c r="AM269" s="230"/>
      <c r="AN269" s="230"/>
      <c r="AO269" s="230"/>
      <c r="AP269" s="230"/>
      <c r="AQ269" s="230"/>
      <c r="AR269" s="230"/>
      <c r="AS269" s="230"/>
      <c r="AT269" s="230"/>
      <c r="AU269" s="230"/>
      <c r="AV269" s="230"/>
      <c r="AW269" s="230"/>
      <c r="AX269" s="230"/>
      <c r="AY269" s="230"/>
      <c r="AZ269" s="230"/>
      <c r="BA269" s="230"/>
      <c r="BB269" s="230"/>
      <c r="BC269" s="230"/>
      <c r="BD269" s="230"/>
      <c r="BE269" s="230"/>
    </row>
    <row r="270" spans="2:57" s="252" customFormat="1" x14ac:dyDescent="0.25">
      <c r="B270" s="230"/>
      <c r="C270" s="10"/>
      <c r="D270" s="7"/>
      <c r="E270" s="231"/>
      <c r="F270" s="231"/>
      <c r="G270" s="231"/>
      <c r="H270" s="231"/>
      <c r="I270" s="231"/>
      <c r="J270" s="230"/>
      <c r="K270" s="230"/>
      <c r="L270" s="230"/>
      <c r="M270" s="230"/>
      <c r="N270" s="230"/>
      <c r="O270" s="230"/>
      <c r="P270" s="230"/>
      <c r="Q270" s="230"/>
      <c r="R270" s="230"/>
      <c r="S270" s="230"/>
      <c r="T270" s="230"/>
      <c r="U270" s="230"/>
      <c r="V270" s="230"/>
      <c r="W270" s="230"/>
      <c r="X270" s="230"/>
      <c r="Y270" s="230"/>
      <c r="Z270" s="230"/>
      <c r="AA270" s="230"/>
      <c r="AB270" s="230"/>
      <c r="AC270" s="230"/>
      <c r="AD270" s="230"/>
      <c r="AE270" s="230"/>
      <c r="AF270" s="230"/>
      <c r="AG270" s="230"/>
      <c r="AH270" s="230"/>
      <c r="AI270" s="230"/>
      <c r="AJ270" s="230"/>
      <c r="AK270" s="230"/>
      <c r="AL270" s="230"/>
      <c r="AM270" s="230"/>
      <c r="AN270" s="230"/>
      <c r="AO270" s="230"/>
      <c r="AP270" s="230"/>
      <c r="AQ270" s="230"/>
      <c r="AR270" s="230"/>
      <c r="AS270" s="230"/>
      <c r="AT270" s="230"/>
      <c r="AU270" s="230"/>
      <c r="AV270" s="230"/>
      <c r="AW270" s="230"/>
      <c r="AX270" s="230"/>
      <c r="AY270" s="230"/>
      <c r="AZ270" s="230"/>
      <c r="BA270" s="230"/>
      <c r="BB270" s="230"/>
      <c r="BC270" s="230"/>
      <c r="BD270" s="230"/>
      <c r="BE270" s="230"/>
    </row>
    <row r="271" spans="2:57" s="252" customFormat="1" x14ac:dyDescent="0.25">
      <c r="B271" s="230"/>
      <c r="C271" s="10"/>
      <c r="D271" s="7"/>
      <c r="E271" s="231"/>
      <c r="F271" s="231"/>
      <c r="G271" s="231"/>
      <c r="H271" s="231"/>
      <c r="I271" s="231"/>
      <c r="J271" s="230"/>
      <c r="K271" s="230"/>
      <c r="L271" s="230"/>
      <c r="M271" s="230"/>
      <c r="N271" s="230"/>
      <c r="O271" s="230"/>
      <c r="P271" s="230"/>
      <c r="Q271" s="230"/>
      <c r="R271" s="230"/>
      <c r="S271" s="230"/>
      <c r="T271" s="230"/>
      <c r="U271" s="230"/>
      <c r="V271" s="230"/>
      <c r="W271" s="230"/>
      <c r="X271" s="230"/>
      <c r="Y271" s="230"/>
      <c r="Z271" s="230"/>
      <c r="AA271" s="230"/>
      <c r="AB271" s="230"/>
      <c r="AC271" s="230"/>
      <c r="AD271" s="230"/>
      <c r="AE271" s="230"/>
      <c r="AF271" s="230"/>
      <c r="AG271" s="230"/>
      <c r="AH271" s="230"/>
      <c r="AI271" s="230"/>
      <c r="AJ271" s="230"/>
      <c r="AK271" s="230"/>
      <c r="AL271" s="230"/>
      <c r="AM271" s="230"/>
      <c r="AN271" s="230"/>
      <c r="AO271" s="230"/>
      <c r="AP271" s="230"/>
      <c r="AQ271" s="230"/>
      <c r="AR271" s="230"/>
      <c r="AS271" s="230"/>
      <c r="AT271" s="230"/>
      <c r="AU271" s="230"/>
      <c r="AV271" s="230"/>
      <c r="AW271" s="230"/>
      <c r="AX271" s="230"/>
      <c r="AY271" s="230"/>
      <c r="AZ271" s="230"/>
      <c r="BA271" s="230"/>
      <c r="BB271" s="230"/>
      <c r="BC271" s="230"/>
      <c r="BD271" s="230"/>
      <c r="BE271" s="230"/>
    </row>
    <row r="272" spans="2:57" s="252" customFormat="1" x14ac:dyDescent="0.25">
      <c r="B272" s="230"/>
      <c r="C272" s="10"/>
      <c r="D272" s="7"/>
      <c r="E272" s="231"/>
      <c r="F272" s="231"/>
      <c r="G272" s="231"/>
      <c r="H272" s="231"/>
      <c r="I272" s="231"/>
      <c r="J272" s="230"/>
      <c r="K272" s="230"/>
      <c r="L272" s="230"/>
      <c r="M272" s="230"/>
      <c r="N272" s="230"/>
      <c r="O272" s="230"/>
      <c r="P272" s="230"/>
      <c r="Q272" s="230"/>
      <c r="R272" s="230"/>
      <c r="S272" s="230"/>
      <c r="T272" s="230"/>
      <c r="U272" s="230"/>
      <c r="V272" s="230"/>
      <c r="W272" s="230"/>
      <c r="X272" s="230"/>
      <c r="Y272" s="230"/>
      <c r="Z272" s="230"/>
      <c r="AA272" s="230"/>
      <c r="AB272" s="230"/>
      <c r="AC272" s="230"/>
      <c r="AD272" s="230"/>
      <c r="AE272" s="230"/>
      <c r="AF272" s="230"/>
      <c r="AG272" s="230"/>
      <c r="AH272" s="230"/>
      <c r="AI272" s="230"/>
      <c r="AJ272" s="230"/>
      <c r="AK272" s="230"/>
      <c r="AL272" s="230"/>
      <c r="AM272" s="230"/>
      <c r="AN272" s="230"/>
      <c r="AO272" s="230"/>
      <c r="AP272" s="230"/>
      <c r="AQ272" s="230"/>
      <c r="AR272" s="230"/>
      <c r="AS272" s="230"/>
      <c r="AT272" s="230"/>
      <c r="AU272" s="230"/>
      <c r="AV272" s="230"/>
      <c r="AW272" s="230"/>
      <c r="AX272" s="230"/>
      <c r="AY272" s="230"/>
      <c r="AZ272" s="230"/>
      <c r="BA272" s="230"/>
      <c r="BB272" s="230"/>
      <c r="BC272" s="230"/>
      <c r="BD272" s="230"/>
      <c r="BE272" s="230"/>
    </row>
    <row r="273" spans="2:57" s="252" customFormat="1" x14ac:dyDescent="0.25">
      <c r="B273" s="230"/>
      <c r="C273" s="10"/>
      <c r="D273" s="7"/>
      <c r="E273" s="231"/>
      <c r="F273" s="231"/>
      <c r="G273" s="231"/>
      <c r="H273" s="231"/>
      <c r="I273" s="231"/>
      <c r="J273" s="230"/>
      <c r="K273" s="230"/>
      <c r="L273" s="230"/>
      <c r="M273" s="230"/>
      <c r="N273" s="230"/>
      <c r="O273" s="230"/>
      <c r="P273" s="230"/>
      <c r="Q273" s="230"/>
      <c r="R273" s="230"/>
      <c r="S273" s="230"/>
      <c r="T273" s="230"/>
      <c r="U273" s="230"/>
      <c r="V273" s="230"/>
      <c r="W273" s="230"/>
      <c r="X273" s="230"/>
      <c r="Y273" s="230"/>
      <c r="Z273" s="230"/>
      <c r="AA273" s="230"/>
      <c r="AB273" s="230"/>
      <c r="AC273" s="230"/>
      <c r="AD273" s="230"/>
      <c r="AE273" s="230"/>
      <c r="AF273" s="230"/>
      <c r="AG273" s="230"/>
      <c r="AH273" s="230"/>
      <c r="AI273" s="230"/>
      <c r="AJ273" s="230"/>
      <c r="AK273" s="230"/>
      <c r="AL273" s="230"/>
      <c r="AM273" s="230"/>
      <c r="AN273" s="230"/>
      <c r="AO273" s="230"/>
      <c r="AP273" s="230"/>
      <c r="AQ273" s="230"/>
      <c r="AR273" s="230"/>
      <c r="AS273" s="230"/>
      <c r="AT273" s="230"/>
      <c r="AU273" s="230"/>
      <c r="AV273" s="230"/>
      <c r="AW273" s="230"/>
      <c r="AX273" s="230"/>
      <c r="AY273" s="230"/>
      <c r="AZ273" s="230"/>
      <c r="BA273" s="230"/>
      <c r="BB273" s="230"/>
      <c r="BC273" s="230"/>
      <c r="BD273" s="230"/>
      <c r="BE273" s="230"/>
    </row>
    <row r="274" spans="2:57" s="252" customFormat="1" x14ac:dyDescent="0.25">
      <c r="B274" s="230"/>
      <c r="C274" s="10"/>
      <c r="D274" s="7"/>
      <c r="E274" s="231"/>
      <c r="F274" s="231"/>
      <c r="G274" s="231"/>
      <c r="H274" s="231"/>
      <c r="I274" s="231"/>
      <c r="J274" s="230"/>
      <c r="K274" s="230"/>
      <c r="L274" s="230"/>
      <c r="M274" s="230"/>
      <c r="N274" s="230"/>
      <c r="O274" s="230"/>
      <c r="P274" s="230"/>
      <c r="Q274" s="230"/>
      <c r="R274" s="230"/>
      <c r="S274" s="230"/>
      <c r="T274" s="230"/>
      <c r="U274" s="230"/>
      <c r="V274" s="230"/>
      <c r="W274" s="230"/>
      <c r="X274" s="230"/>
      <c r="Y274" s="230"/>
      <c r="Z274" s="230"/>
      <c r="AA274" s="230"/>
      <c r="AB274" s="230"/>
      <c r="AC274" s="230"/>
      <c r="AD274" s="230"/>
      <c r="AE274" s="230"/>
      <c r="AF274" s="230"/>
      <c r="AG274" s="230"/>
      <c r="AH274" s="230"/>
      <c r="AI274" s="230"/>
      <c r="AJ274" s="230"/>
      <c r="AK274" s="230"/>
      <c r="AL274" s="230"/>
      <c r="AM274" s="230"/>
      <c r="AN274" s="230"/>
      <c r="AO274" s="230"/>
      <c r="AP274" s="230"/>
      <c r="AQ274" s="230"/>
      <c r="AR274" s="230"/>
      <c r="AS274" s="230"/>
      <c r="AT274" s="230"/>
      <c r="AU274" s="230"/>
      <c r="AV274" s="230"/>
      <c r="AW274" s="230"/>
      <c r="AX274" s="230"/>
      <c r="AY274" s="230"/>
      <c r="AZ274" s="230"/>
      <c r="BA274" s="230"/>
      <c r="BB274" s="230"/>
      <c r="BC274" s="230"/>
      <c r="BD274" s="230"/>
      <c r="BE274" s="230"/>
    </row>
    <row r="275" spans="2:57" s="252" customFormat="1" x14ac:dyDescent="0.25">
      <c r="B275" s="230"/>
      <c r="C275" s="10"/>
      <c r="D275" s="7"/>
      <c r="E275" s="231"/>
      <c r="F275" s="231"/>
      <c r="G275" s="231"/>
      <c r="H275" s="231"/>
      <c r="I275" s="231"/>
      <c r="J275" s="230"/>
      <c r="K275" s="230"/>
      <c r="L275" s="230"/>
      <c r="M275" s="230"/>
      <c r="N275" s="230"/>
      <c r="O275" s="230"/>
      <c r="P275" s="230"/>
      <c r="Q275" s="230"/>
      <c r="R275" s="230"/>
      <c r="S275" s="230"/>
      <c r="T275" s="230"/>
      <c r="U275" s="230"/>
      <c r="V275" s="230"/>
      <c r="W275" s="230"/>
      <c r="X275" s="230"/>
      <c r="Y275" s="230"/>
      <c r="Z275" s="230"/>
      <c r="AA275" s="230"/>
      <c r="AB275" s="230"/>
      <c r="AC275" s="230"/>
      <c r="AD275" s="230"/>
      <c r="AE275" s="230"/>
      <c r="AF275" s="230"/>
      <c r="AG275" s="230"/>
      <c r="AH275" s="230"/>
      <c r="AI275" s="230"/>
      <c r="AJ275" s="230"/>
      <c r="AK275" s="230"/>
      <c r="AL275" s="230"/>
      <c r="AM275" s="230"/>
      <c r="AN275" s="230"/>
      <c r="AO275" s="230"/>
      <c r="AP275" s="230"/>
      <c r="AQ275" s="230"/>
      <c r="AR275" s="230"/>
      <c r="AS275" s="230"/>
      <c r="AT275" s="230"/>
      <c r="AU275" s="230"/>
      <c r="AV275" s="230"/>
      <c r="AW275" s="230"/>
      <c r="AX275" s="230"/>
      <c r="AY275" s="230"/>
      <c r="AZ275" s="230"/>
      <c r="BA275" s="230"/>
      <c r="BB275" s="230"/>
      <c r="BC275" s="230"/>
      <c r="BD275" s="230"/>
      <c r="BE275" s="230"/>
    </row>
    <row r="276" spans="2:57" s="252" customFormat="1" x14ac:dyDescent="0.25">
      <c r="B276" s="230"/>
      <c r="C276" s="10"/>
      <c r="D276" s="7"/>
      <c r="E276" s="231"/>
      <c r="F276" s="231"/>
      <c r="G276" s="231"/>
      <c r="H276" s="231"/>
      <c r="I276" s="231"/>
      <c r="J276" s="230"/>
      <c r="K276" s="230"/>
      <c r="L276" s="230"/>
      <c r="M276" s="230"/>
      <c r="N276" s="230"/>
      <c r="O276" s="230"/>
      <c r="P276" s="230"/>
      <c r="Q276" s="230"/>
      <c r="R276" s="230"/>
      <c r="S276" s="230"/>
      <c r="T276" s="230"/>
      <c r="U276" s="230"/>
      <c r="V276" s="230"/>
      <c r="W276" s="230"/>
      <c r="X276" s="230"/>
      <c r="Y276" s="230"/>
      <c r="Z276" s="230"/>
      <c r="AA276" s="230"/>
      <c r="AB276" s="230"/>
      <c r="AC276" s="230"/>
      <c r="AD276" s="230"/>
      <c r="AE276" s="230"/>
      <c r="AF276" s="230"/>
      <c r="AG276" s="230"/>
      <c r="AH276" s="230"/>
      <c r="AI276" s="230"/>
      <c r="AJ276" s="230"/>
      <c r="AK276" s="230"/>
      <c r="AL276" s="230"/>
      <c r="AM276" s="230"/>
      <c r="AN276" s="230"/>
      <c r="AO276" s="230"/>
      <c r="AP276" s="230"/>
      <c r="AQ276" s="230"/>
      <c r="AR276" s="230"/>
      <c r="AS276" s="230"/>
      <c r="AT276" s="230"/>
      <c r="AU276" s="230"/>
      <c r="AV276" s="230"/>
      <c r="AW276" s="230"/>
      <c r="AX276" s="230"/>
      <c r="AY276" s="230"/>
      <c r="AZ276" s="230"/>
      <c r="BA276" s="230"/>
      <c r="BB276" s="230"/>
      <c r="BC276" s="230"/>
      <c r="BD276" s="230"/>
      <c r="BE276" s="230"/>
    </row>
    <row r="277" spans="2:57" s="252" customFormat="1" x14ac:dyDescent="0.25">
      <c r="B277" s="230"/>
      <c r="C277" s="10"/>
      <c r="D277" s="7"/>
      <c r="E277" s="231"/>
      <c r="F277" s="231"/>
      <c r="G277" s="231"/>
      <c r="H277" s="231"/>
      <c r="I277" s="231"/>
      <c r="J277" s="230"/>
      <c r="K277" s="230"/>
      <c r="L277" s="230"/>
      <c r="M277" s="230"/>
      <c r="N277" s="230"/>
      <c r="O277" s="230"/>
      <c r="P277" s="230"/>
      <c r="Q277" s="230"/>
      <c r="R277" s="230"/>
      <c r="S277" s="230"/>
      <c r="T277" s="230"/>
      <c r="U277" s="230"/>
      <c r="V277" s="230"/>
      <c r="W277" s="230"/>
      <c r="X277" s="230"/>
      <c r="Y277" s="230"/>
      <c r="Z277" s="230"/>
      <c r="AA277" s="230"/>
      <c r="AB277" s="230"/>
      <c r="AC277" s="230"/>
      <c r="AD277" s="230"/>
      <c r="AE277" s="230"/>
      <c r="AF277" s="230"/>
      <c r="AG277" s="230"/>
      <c r="AH277" s="230"/>
      <c r="AI277" s="230"/>
      <c r="AJ277" s="230"/>
      <c r="AK277" s="230"/>
      <c r="AL277" s="230"/>
      <c r="AM277" s="230"/>
      <c r="AN277" s="230"/>
      <c r="AO277" s="230"/>
      <c r="AP277" s="230"/>
      <c r="AQ277" s="230"/>
      <c r="AR277" s="230"/>
      <c r="AS277" s="230"/>
      <c r="AT277" s="230"/>
      <c r="AU277" s="230"/>
      <c r="AV277" s="230"/>
      <c r="AW277" s="230"/>
      <c r="AX277" s="230"/>
      <c r="AY277" s="230"/>
      <c r="AZ277" s="230"/>
      <c r="BA277" s="230"/>
      <c r="BB277" s="230"/>
      <c r="BC277" s="230"/>
      <c r="BD277" s="230"/>
      <c r="BE277" s="230"/>
    </row>
    <row r="278" spans="2:57" s="252" customFormat="1" x14ac:dyDescent="0.25">
      <c r="B278" s="230"/>
      <c r="C278" s="10"/>
      <c r="D278" s="7"/>
      <c r="E278" s="231"/>
      <c r="F278" s="231"/>
      <c r="G278" s="231"/>
      <c r="H278" s="231"/>
      <c r="I278" s="231"/>
      <c r="J278" s="230"/>
      <c r="K278" s="230"/>
      <c r="L278" s="230"/>
      <c r="M278" s="230"/>
      <c r="N278" s="230"/>
      <c r="O278" s="230"/>
      <c r="P278" s="230"/>
      <c r="Q278" s="230"/>
      <c r="R278" s="230"/>
      <c r="S278" s="230"/>
      <c r="T278" s="230"/>
      <c r="U278" s="230"/>
      <c r="V278" s="230"/>
      <c r="W278" s="230"/>
      <c r="X278" s="230"/>
      <c r="Y278" s="230"/>
      <c r="Z278" s="230"/>
      <c r="AA278" s="230"/>
      <c r="AB278" s="230"/>
      <c r="AC278" s="230"/>
      <c r="AD278" s="230"/>
      <c r="AE278" s="230"/>
      <c r="AF278" s="230"/>
      <c r="AG278" s="230"/>
      <c r="AH278" s="230"/>
      <c r="AI278" s="230"/>
      <c r="AJ278" s="230"/>
      <c r="AK278" s="230"/>
      <c r="AL278" s="230"/>
      <c r="AM278" s="230"/>
      <c r="AN278" s="230"/>
      <c r="AO278" s="230"/>
      <c r="AP278" s="230"/>
      <c r="AQ278" s="230"/>
      <c r="AR278" s="230"/>
      <c r="AS278" s="230"/>
      <c r="AT278" s="230"/>
      <c r="AU278" s="230"/>
      <c r="AV278" s="230"/>
      <c r="AW278" s="230"/>
      <c r="AX278" s="230"/>
      <c r="AY278" s="230"/>
      <c r="AZ278" s="230"/>
      <c r="BA278" s="230"/>
      <c r="BB278" s="230"/>
      <c r="BC278" s="230"/>
      <c r="BD278" s="230"/>
      <c r="BE278" s="230"/>
    </row>
    <row r="279" spans="2:57" s="252" customFormat="1" x14ac:dyDescent="0.25">
      <c r="B279" s="230"/>
      <c r="C279" s="10"/>
      <c r="D279" s="7"/>
      <c r="E279" s="231"/>
      <c r="F279" s="231"/>
      <c r="G279" s="231"/>
      <c r="H279" s="231"/>
      <c r="I279" s="231"/>
      <c r="J279" s="230"/>
      <c r="K279" s="230"/>
      <c r="L279" s="230"/>
      <c r="M279" s="230"/>
      <c r="N279" s="230"/>
      <c r="O279" s="230"/>
      <c r="P279" s="230"/>
      <c r="Q279" s="230"/>
      <c r="R279" s="230"/>
      <c r="S279" s="230"/>
      <c r="T279" s="230"/>
      <c r="U279" s="230"/>
      <c r="V279" s="230"/>
      <c r="W279" s="230"/>
      <c r="X279" s="230"/>
      <c r="Y279" s="230"/>
      <c r="Z279" s="230"/>
      <c r="AA279" s="230"/>
      <c r="AB279" s="230"/>
      <c r="AC279" s="230"/>
      <c r="AD279" s="230"/>
      <c r="AE279" s="230"/>
      <c r="AF279" s="230"/>
      <c r="AG279" s="230"/>
      <c r="AH279" s="230"/>
      <c r="AI279" s="230"/>
      <c r="AJ279" s="230"/>
      <c r="AK279" s="230"/>
      <c r="AL279" s="230"/>
      <c r="AM279" s="230"/>
      <c r="AN279" s="230"/>
      <c r="AO279" s="230"/>
      <c r="AP279" s="230"/>
      <c r="AQ279" s="230"/>
      <c r="AR279" s="230"/>
      <c r="AS279" s="230"/>
      <c r="AT279" s="230"/>
      <c r="AU279" s="230"/>
      <c r="AV279" s="230"/>
      <c r="AW279" s="230"/>
      <c r="AX279" s="230"/>
      <c r="AY279" s="230"/>
      <c r="AZ279" s="230"/>
      <c r="BA279" s="230"/>
      <c r="BB279" s="230"/>
      <c r="BC279" s="230"/>
      <c r="BD279" s="230"/>
      <c r="BE279" s="230"/>
    </row>
    <row r="280" spans="2:57" s="252" customFormat="1" x14ac:dyDescent="0.25">
      <c r="B280" s="230"/>
      <c r="C280" s="10"/>
      <c r="D280" s="7"/>
      <c r="E280" s="231"/>
      <c r="F280" s="231"/>
      <c r="G280" s="231"/>
      <c r="H280" s="231"/>
      <c r="I280" s="231"/>
      <c r="J280" s="230"/>
      <c r="K280" s="230"/>
      <c r="L280" s="230"/>
      <c r="M280" s="230"/>
      <c r="N280" s="230"/>
      <c r="O280" s="230"/>
      <c r="P280" s="230"/>
      <c r="Q280" s="230"/>
      <c r="R280" s="230"/>
      <c r="S280" s="230"/>
      <c r="T280" s="230"/>
      <c r="U280" s="230"/>
      <c r="V280" s="230"/>
      <c r="W280" s="230"/>
      <c r="X280" s="230"/>
      <c r="Y280" s="230"/>
      <c r="Z280" s="230"/>
      <c r="AA280" s="230"/>
      <c r="AB280" s="230"/>
      <c r="AC280" s="230"/>
      <c r="AD280" s="230"/>
      <c r="AE280" s="230"/>
      <c r="AF280" s="230"/>
      <c r="AG280" s="230"/>
      <c r="AH280" s="230"/>
      <c r="AI280" s="230"/>
      <c r="AJ280" s="230"/>
      <c r="AK280" s="230"/>
      <c r="AL280" s="230"/>
      <c r="AM280" s="230"/>
      <c r="AN280" s="230"/>
      <c r="AO280" s="230"/>
      <c r="AP280" s="230"/>
      <c r="AQ280" s="230"/>
      <c r="AR280" s="230"/>
      <c r="AS280" s="230"/>
      <c r="AT280" s="230"/>
      <c r="AU280" s="230"/>
      <c r="AV280" s="230"/>
      <c r="AW280" s="230"/>
      <c r="AX280" s="230"/>
      <c r="AY280" s="230"/>
      <c r="AZ280" s="230"/>
      <c r="BA280" s="230"/>
      <c r="BB280" s="230"/>
      <c r="BC280" s="230"/>
      <c r="BD280" s="230"/>
      <c r="BE280" s="230"/>
    </row>
    <row r="281" spans="2:57" s="252" customFormat="1" x14ac:dyDescent="0.25">
      <c r="B281" s="230"/>
      <c r="C281" s="10"/>
      <c r="D281" s="7"/>
      <c r="E281" s="231"/>
      <c r="F281" s="231"/>
      <c r="G281" s="231"/>
      <c r="H281" s="231"/>
      <c r="I281" s="231"/>
      <c r="J281" s="230"/>
      <c r="K281" s="230"/>
      <c r="L281" s="230"/>
      <c r="M281" s="230"/>
      <c r="N281" s="230"/>
      <c r="O281" s="230"/>
      <c r="P281" s="230"/>
      <c r="Q281" s="230"/>
      <c r="R281" s="230"/>
      <c r="S281" s="230"/>
      <c r="T281" s="230"/>
      <c r="U281" s="230"/>
      <c r="V281" s="230"/>
      <c r="W281" s="230"/>
      <c r="X281" s="230"/>
      <c r="Y281" s="230"/>
      <c r="Z281" s="230"/>
      <c r="AA281" s="230"/>
      <c r="AB281" s="230"/>
      <c r="AC281" s="230"/>
      <c r="AD281" s="230"/>
      <c r="AE281" s="230"/>
      <c r="AF281" s="230"/>
      <c r="AG281" s="230"/>
      <c r="AH281" s="230"/>
      <c r="AI281" s="230"/>
      <c r="AJ281" s="230"/>
      <c r="AK281" s="230"/>
      <c r="AL281" s="230"/>
      <c r="AM281" s="230"/>
      <c r="AN281" s="230"/>
      <c r="AO281" s="230"/>
      <c r="AP281" s="230"/>
      <c r="AQ281" s="230"/>
      <c r="AR281" s="230"/>
      <c r="AS281" s="230"/>
      <c r="AT281" s="230"/>
      <c r="AU281" s="230"/>
      <c r="AV281" s="230"/>
      <c r="AW281" s="230"/>
      <c r="AX281" s="230"/>
      <c r="AY281" s="230"/>
      <c r="AZ281" s="230"/>
      <c r="BA281" s="230"/>
      <c r="BB281" s="230"/>
      <c r="BC281" s="230"/>
      <c r="BD281" s="230"/>
      <c r="BE281" s="230"/>
    </row>
    <row r="282" spans="2:57" s="252" customFormat="1" x14ac:dyDescent="0.25">
      <c r="B282" s="230"/>
      <c r="C282" s="10"/>
      <c r="D282" s="7"/>
      <c r="E282" s="231"/>
      <c r="F282" s="231"/>
      <c r="G282" s="231"/>
      <c r="H282" s="231"/>
      <c r="I282" s="231"/>
      <c r="J282" s="230"/>
      <c r="K282" s="230"/>
      <c r="L282" s="230"/>
      <c r="M282" s="230"/>
      <c r="N282" s="230"/>
      <c r="O282" s="230"/>
      <c r="P282" s="230"/>
      <c r="Q282" s="230"/>
      <c r="R282" s="230"/>
      <c r="S282" s="230"/>
      <c r="T282" s="230"/>
      <c r="U282" s="230"/>
      <c r="V282" s="230"/>
      <c r="W282" s="230"/>
      <c r="X282" s="230"/>
      <c r="Y282" s="230"/>
      <c r="Z282" s="230"/>
      <c r="AA282" s="230"/>
      <c r="AB282" s="230"/>
      <c r="AC282" s="230"/>
      <c r="AD282" s="230"/>
      <c r="AE282" s="230"/>
      <c r="AF282" s="230"/>
      <c r="AG282" s="230"/>
      <c r="AH282" s="230"/>
      <c r="AI282" s="230"/>
      <c r="AJ282" s="230"/>
      <c r="AK282" s="230"/>
      <c r="AL282" s="230"/>
      <c r="AM282" s="230"/>
      <c r="AN282" s="230"/>
      <c r="AO282" s="230"/>
      <c r="AP282" s="230"/>
      <c r="AQ282" s="230"/>
      <c r="AR282" s="230"/>
      <c r="AS282" s="230"/>
      <c r="AT282" s="230"/>
      <c r="AU282" s="230"/>
      <c r="AV282" s="230"/>
      <c r="AW282" s="230"/>
      <c r="AX282" s="230"/>
      <c r="AY282" s="230"/>
      <c r="AZ282" s="230"/>
      <c r="BA282" s="230"/>
      <c r="BB282" s="230"/>
      <c r="BC282" s="230"/>
      <c r="BD282" s="230"/>
      <c r="BE282" s="230"/>
    </row>
    <row r="283" spans="2:57" s="252" customFormat="1" x14ac:dyDescent="0.25">
      <c r="B283" s="230"/>
      <c r="C283" s="10"/>
      <c r="D283" s="7"/>
      <c r="E283" s="231"/>
      <c r="F283" s="231"/>
      <c r="G283" s="231"/>
      <c r="H283" s="231"/>
      <c r="I283" s="231"/>
      <c r="J283" s="230"/>
      <c r="K283" s="230"/>
      <c r="L283" s="230"/>
      <c r="M283" s="230"/>
      <c r="N283" s="230"/>
      <c r="O283" s="230"/>
      <c r="P283" s="230"/>
      <c r="Q283" s="230"/>
      <c r="R283" s="230"/>
      <c r="S283" s="230"/>
      <c r="T283" s="230"/>
      <c r="U283" s="230"/>
      <c r="V283" s="230"/>
      <c r="W283" s="230"/>
      <c r="X283" s="230"/>
      <c r="Y283" s="230"/>
      <c r="Z283" s="230"/>
      <c r="AA283" s="230"/>
      <c r="AB283" s="230"/>
      <c r="AC283" s="230"/>
      <c r="AD283" s="230"/>
      <c r="AE283" s="230"/>
      <c r="AF283" s="230"/>
      <c r="AG283" s="230"/>
      <c r="AH283" s="230"/>
      <c r="AI283" s="230"/>
      <c r="AJ283" s="230"/>
      <c r="AK283" s="230"/>
      <c r="AL283" s="230"/>
      <c r="AM283" s="230"/>
      <c r="AN283" s="230"/>
      <c r="AO283" s="230"/>
      <c r="AP283" s="230"/>
      <c r="AQ283" s="230"/>
      <c r="AR283" s="230"/>
      <c r="AS283" s="230"/>
      <c r="AT283" s="230"/>
      <c r="AU283" s="230"/>
      <c r="AV283" s="230"/>
      <c r="AW283" s="230"/>
      <c r="AX283" s="230"/>
      <c r="AY283" s="230"/>
      <c r="AZ283" s="230"/>
      <c r="BA283" s="230"/>
      <c r="BB283" s="230"/>
      <c r="BC283" s="230"/>
      <c r="BD283" s="230"/>
      <c r="BE283" s="230"/>
    </row>
    <row r="284" spans="2:57" s="252" customFormat="1" x14ac:dyDescent="0.25">
      <c r="B284" s="230"/>
      <c r="C284" s="10"/>
      <c r="D284" s="7"/>
      <c r="E284" s="231"/>
      <c r="F284" s="231"/>
      <c r="G284" s="231"/>
      <c r="H284" s="231"/>
      <c r="I284" s="231"/>
      <c r="J284" s="230"/>
      <c r="K284" s="230"/>
      <c r="L284" s="230"/>
      <c r="M284" s="230"/>
      <c r="N284" s="230"/>
      <c r="O284" s="230"/>
      <c r="P284" s="230"/>
      <c r="Q284" s="230"/>
      <c r="R284" s="230"/>
      <c r="S284" s="230"/>
      <c r="T284" s="230"/>
      <c r="U284" s="230"/>
      <c r="V284" s="230"/>
      <c r="W284" s="230"/>
      <c r="X284" s="230"/>
      <c r="Y284" s="230"/>
      <c r="Z284" s="230"/>
      <c r="AA284" s="230"/>
      <c r="AB284" s="230"/>
      <c r="AC284" s="230"/>
      <c r="AD284" s="230"/>
      <c r="AE284" s="230"/>
      <c r="AF284" s="230"/>
      <c r="AG284" s="230"/>
      <c r="AH284" s="230"/>
      <c r="AI284" s="230"/>
      <c r="AJ284" s="230"/>
      <c r="AK284" s="230"/>
      <c r="AL284" s="230"/>
      <c r="AM284" s="230"/>
      <c r="AN284" s="230"/>
      <c r="AO284" s="230"/>
      <c r="AP284" s="230"/>
      <c r="AQ284" s="230"/>
      <c r="AR284" s="230"/>
      <c r="AS284" s="230"/>
      <c r="AT284" s="230"/>
      <c r="AU284" s="230"/>
      <c r="AV284" s="230"/>
      <c r="AW284" s="230"/>
      <c r="AX284" s="230"/>
      <c r="AY284" s="230"/>
      <c r="AZ284" s="230"/>
      <c r="BA284" s="230"/>
      <c r="BB284" s="230"/>
      <c r="BC284" s="230"/>
      <c r="BD284" s="230"/>
      <c r="BE284" s="230"/>
    </row>
    <row r="285" spans="2:57" s="252" customFormat="1" x14ac:dyDescent="0.25">
      <c r="B285" s="230"/>
      <c r="C285" s="10"/>
      <c r="D285" s="7"/>
      <c r="E285" s="231"/>
      <c r="F285" s="231"/>
      <c r="G285" s="231"/>
      <c r="H285" s="231"/>
      <c r="I285" s="231"/>
      <c r="J285" s="230"/>
      <c r="K285" s="230"/>
      <c r="L285" s="230"/>
      <c r="M285" s="230"/>
      <c r="N285" s="230"/>
      <c r="O285" s="230"/>
      <c r="P285" s="230"/>
      <c r="Q285" s="230"/>
      <c r="R285" s="230"/>
      <c r="S285" s="230"/>
      <c r="T285" s="230"/>
      <c r="U285" s="230"/>
      <c r="V285" s="230"/>
      <c r="W285" s="230"/>
      <c r="X285" s="230"/>
      <c r="Y285" s="230"/>
      <c r="Z285" s="230"/>
      <c r="AA285" s="230"/>
      <c r="AB285" s="230"/>
      <c r="AC285" s="230"/>
      <c r="AD285" s="230"/>
      <c r="AE285" s="230"/>
      <c r="AF285" s="230"/>
      <c r="AG285" s="230"/>
      <c r="AH285" s="230"/>
      <c r="AI285" s="230"/>
      <c r="AJ285" s="230"/>
      <c r="AK285" s="230"/>
      <c r="AL285" s="230"/>
      <c r="AM285" s="230"/>
      <c r="AN285" s="230"/>
      <c r="AO285" s="230"/>
      <c r="AP285" s="230"/>
      <c r="AQ285" s="230"/>
      <c r="AR285" s="230"/>
      <c r="AS285" s="230"/>
      <c r="AT285" s="230"/>
      <c r="AU285" s="230"/>
      <c r="AV285" s="230"/>
      <c r="AW285" s="230"/>
      <c r="AX285" s="230"/>
      <c r="AY285" s="230"/>
      <c r="AZ285" s="230"/>
      <c r="BA285" s="230"/>
      <c r="BB285" s="230"/>
      <c r="BC285" s="230"/>
      <c r="BD285" s="230"/>
      <c r="BE285" s="230"/>
    </row>
    <row r="286" spans="2:57" s="252" customFormat="1" x14ac:dyDescent="0.25">
      <c r="B286" s="230"/>
      <c r="C286" s="10"/>
      <c r="D286" s="7"/>
      <c r="E286" s="231"/>
      <c r="F286" s="231"/>
      <c r="G286" s="231"/>
      <c r="H286" s="231"/>
      <c r="I286" s="231"/>
      <c r="J286" s="230"/>
      <c r="K286" s="230"/>
      <c r="L286" s="230"/>
      <c r="M286" s="230"/>
      <c r="N286" s="230"/>
      <c r="O286" s="230"/>
      <c r="P286" s="230"/>
      <c r="Q286" s="230"/>
      <c r="R286" s="230"/>
      <c r="S286" s="230"/>
      <c r="T286" s="230"/>
      <c r="U286" s="230"/>
      <c r="V286" s="230"/>
      <c r="W286" s="230"/>
      <c r="X286" s="230"/>
      <c r="Y286" s="230"/>
      <c r="Z286" s="230"/>
      <c r="AA286" s="230"/>
      <c r="AB286" s="230"/>
      <c r="AC286" s="230"/>
      <c r="AD286" s="230"/>
      <c r="AE286" s="230"/>
      <c r="AF286" s="230"/>
      <c r="AG286" s="230"/>
      <c r="AH286" s="230"/>
      <c r="AI286" s="230"/>
      <c r="AJ286" s="230"/>
      <c r="AK286" s="230"/>
      <c r="AL286" s="230"/>
      <c r="AM286" s="230"/>
      <c r="AN286" s="230"/>
      <c r="AO286" s="230"/>
      <c r="AP286" s="230"/>
      <c r="AQ286" s="230"/>
      <c r="AR286" s="230"/>
      <c r="AS286" s="230"/>
      <c r="AT286" s="230"/>
      <c r="AU286" s="230"/>
      <c r="AV286" s="230"/>
      <c r="AW286" s="230"/>
      <c r="AX286" s="230"/>
      <c r="AY286" s="230"/>
      <c r="AZ286" s="230"/>
      <c r="BA286" s="230"/>
      <c r="BB286" s="230"/>
      <c r="BC286" s="230"/>
      <c r="BD286" s="230"/>
      <c r="BE286" s="230"/>
    </row>
    <row r="287" spans="2:57" s="252" customFormat="1" x14ac:dyDescent="0.25">
      <c r="B287" s="230"/>
      <c r="C287" s="10"/>
      <c r="D287" s="7"/>
      <c r="E287" s="231"/>
      <c r="F287" s="231"/>
      <c r="G287" s="231"/>
      <c r="H287" s="231"/>
      <c r="I287" s="231"/>
      <c r="J287" s="230"/>
      <c r="K287" s="230"/>
      <c r="L287" s="230"/>
      <c r="M287" s="230"/>
      <c r="N287" s="230"/>
      <c r="O287" s="230"/>
      <c r="P287" s="230"/>
      <c r="Q287" s="230"/>
      <c r="R287" s="230"/>
      <c r="S287" s="230"/>
      <c r="T287" s="230"/>
      <c r="U287" s="230"/>
      <c r="V287" s="230"/>
      <c r="W287" s="230"/>
      <c r="X287" s="230"/>
      <c r="Y287" s="230"/>
      <c r="Z287" s="230"/>
      <c r="AA287" s="230"/>
      <c r="AB287" s="230"/>
      <c r="AC287" s="230"/>
      <c r="AD287" s="230"/>
      <c r="AE287" s="230"/>
      <c r="AF287" s="230"/>
      <c r="AG287" s="230"/>
      <c r="AH287" s="230"/>
      <c r="AI287" s="230"/>
      <c r="AJ287" s="230"/>
      <c r="AK287" s="230"/>
      <c r="AL287" s="230"/>
      <c r="AM287" s="230"/>
      <c r="AN287" s="230"/>
      <c r="AO287" s="230"/>
      <c r="AP287" s="230"/>
      <c r="AQ287" s="230"/>
      <c r="AR287" s="230"/>
      <c r="AS287" s="230"/>
      <c r="AT287" s="230"/>
      <c r="AU287" s="230"/>
      <c r="AV287" s="230"/>
      <c r="AW287" s="230"/>
      <c r="AX287" s="230"/>
      <c r="AY287" s="230"/>
      <c r="AZ287" s="230"/>
      <c r="BA287" s="230"/>
      <c r="BB287" s="230"/>
      <c r="BC287" s="230"/>
      <c r="BD287" s="230"/>
      <c r="BE287" s="230"/>
    </row>
    <row r="288" spans="2:57" s="252" customFormat="1" x14ac:dyDescent="0.25">
      <c r="B288" s="230"/>
      <c r="C288" s="10"/>
      <c r="D288" s="7"/>
      <c r="E288" s="231"/>
      <c r="F288" s="231"/>
      <c r="G288" s="231"/>
      <c r="H288" s="231"/>
      <c r="I288" s="231"/>
      <c r="J288" s="230"/>
      <c r="K288" s="230"/>
      <c r="L288" s="230"/>
      <c r="M288" s="230"/>
      <c r="N288" s="230"/>
      <c r="O288" s="230"/>
      <c r="P288" s="230"/>
      <c r="Q288" s="230"/>
      <c r="R288" s="230"/>
      <c r="S288" s="230"/>
      <c r="T288" s="230"/>
      <c r="U288" s="230"/>
      <c r="V288" s="230"/>
      <c r="W288" s="230"/>
      <c r="X288" s="230"/>
      <c r="Y288" s="230"/>
      <c r="Z288" s="230"/>
      <c r="AA288" s="230"/>
      <c r="AB288" s="230"/>
      <c r="AC288" s="230"/>
      <c r="AD288" s="230"/>
      <c r="AE288" s="230"/>
      <c r="AF288" s="230"/>
      <c r="AG288" s="230"/>
      <c r="AH288" s="230"/>
      <c r="AI288" s="230"/>
      <c r="AJ288" s="230"/>
      <c r="AK288" s="230"/>
      <c r="AL288" s="230"/>
      <c r="AM288" s="230"/>
      <c r="AN288" s="230"/>
      <c r="AO288" s="230"/>
      <c r="AP288" s="230"/>
      <c r="AQ288" s="230"/>
      <c r="AR288" s="230"/>
      <c r="AS288" s="230"/>
      <c r="AT288" s="230"/>
      <c r="AU288" s="230"/>
      <c r="AV288" s="230"/>
      <c r="AW288" s="230"/>
      <c r="AX288" s="230"/>
      <c r="AY288" s="230"/>
      <c r="AZ288" s="230"/>
      <c r="BA288" s="230"/>
      <c r="BB288" s="230"/>
      <c r="BC288" s="230"/>
      <c r="BD288" s="230"/>
      <c r="BE288" s="230"/>
    </row>
    <row r="289" spans="2:57" s="252" customFormat="1" x14ac:dyDescent="0.25">
      <c r="B289" s="230"/>
      <c r="C289" s="10"/>
      <c r="D289" s="7"/>
      <c r="E289" s="231"/>
      <c r="F289" s="231"/>
      <c r="G289" s="231"/>
      <c r="H289" s="231"/>
      <c r="I289" s="231"/>
      <c r="J289" s="230"/>
      <c r="K289" s="230"/>
      <c r="L289" s="230"/>
      <c r="M289" s="230"/>
      <c r="N289" s="230"/>
      <c r="O289" s="230"/>
      <c r="P289" s="230"/>
      <c r="Q289" s="230"/>
      <c r="R289" s="230"/>
      <c r="S289" s="230"/>
      <c r="T289" s="230"/>
      <c r="U289" s="230"/>
      <c r="V289" s="230"/>
      <c r="W289" s="230"/>
      <c r="X289" s="230"/>
      <c r="Y289" s="230"/>
      <c r="Z289" s="230"/>
      <c r="AA289" s="230"/>
      <c r="AB289" s="230"/>
      <c r="AC289" s="230"/>
      <c r="AD289" s="230"/>
      <c r="AE289" s="230"/>
      <c r="AF289" s="230"/>
      <c r="AG289" s="230"/>
      <c r="AH289" s="230"/>
      <c r="AI289" s="230"/>
      <c r="AJ289" s="230"/>
      <c r="AK289" s="230"/>
      <c r="AL289" s="230"/>
      <c r="AM289" s="230"/>
      <c r="AN289" s="230"/>
      <c r="AO289" s="230"/>
      <c r="AP289" s="230"/>
      <c r="AQ289" s="230"/>
      <c r="AR289" s="230"/>
      <c r="AS289" s="230"/>
      <c r="AT289" s="230"/>
      <c r="AU289" s="230"/>
      <c r="AV289" s="230"/>
      <c r="AW289" s="230"/>
      <c r="AX289" s="230"/>
      <c r="AY289" s="230"/>
      <c r="AZ289" s="230"/>
      <c r="BA289" s="230"/>
      <c r="BB289" s="230"/>
      <c r="BC289" s="230"/>
      <c r="BD289" s="230"/>
      <c r="BE289" s="230"/>
    </row>
    <row r="290" spans="2:57" s="252" customFormat="1" x14ac:dyDescent="0.25">
      <c r="B290" s="230"/>
      <c r="C290" s="10"/>
      <c r="D290" s="7"/>
      <c r="E290" s="231"/>
      <c r="F290" s="231"/>
      <c r="G290" s="231"/>
      <c r="H290" s="231"/>
      <c r="I290" s="231"/>
      <c r="J290" s="230"/>
      <c r="K290" s="230"/>
      <c r="L290" s="230"/>
      <c r="M290" s="230"/>
      <c r="N290" s="230"/>
      <c r="O290" s="230"/>
      <c r="P290" s="230"/>
      <c r="Q290" s="230"/>
      <c r="R290" s="230"/>
      <c r="S290" s="230"/>
      <c r="T290" s="230"/>
      <c r="U290" s="230"/>
      <c r="V290" s="230"/>
      <c r="W290" s="230"/>
      <c r="X290" s="230"/>
      <c r="Y290" s="230"/>
      <c r="Z290" s="230"/>
      <c r="AA290" s="230"/>
      <c r="AB290" s="230"/>
      <c r="AC290" s="230"/>
      <c r="AD290" s="230"/>
      <c r="AE290" s="230"/>
      <c r="AF290" s="230"/>
      <c r="AG290" s="230"/>
      <c r="AH290" s="230"/>
      <c r="AI290" s="230"/>
      <c r="AJ290" s="230"/>
      <c r="AK290" s="230"/>
      <c r="AL290" s="230"/>
      <c r="AM290" s="230"/>
      <c r="AN290" s="230"/>
      <c r="AO290" s="230"/>
      <c r="AP290" s="230"/>
      <c r="AQ290" s="230"/>
      <c r="AR290" s="230"/>
      <c r="AS290" s="230"/>
      <c r="AT290" s="230"/>
      <c r="AU290" s="230"/>
      <c r="AV290" s="230"/>
      <c r="AW290" s="230"/>
      <c r="AX290" s="230"/>
      <c r="AY290" s="230"/>
      <c r="AZ290" s="230"/>
      <c r="BA290" s="230"/>
      <c r="BB290" s="230"/>
      <c r="BC290" s="230"/>
      <c r="BD290" s="230"/>
      <c r="BE290" s="230"/>
    </row>
    <row r="291" spans="2:57" s="252" customFormat="1" x14ac:dyDescent="0.25">
      <c r="B291" s="230"/>
      <c r="C291" s="10"/>
      <c r="D291" s="7"/>
      <c r="E291" s="231"/>
      <c r="F291" s="231"/>
      <c r="G291" s="231"/>
      <c r="H291" s="231"/>
      <c r="I291" s="231"/>
      <c r="J291" s="230"/>
      <c r="K291" s="230"/>
      <c r="L291" s="230"/>
      <c r="M291" s="230"/>
      <c r="N291" s="230"/>
      <c r="O291" s="230"/>
      <c r="P291" s="230"/>
      <c r="Q291" s="230"/>
      <c r="R291" s="230"/>
      <c r="S291" s="230"/>
      <c r="T291" s="230"/>
      <c r="U291" s="230"/>
      <c r="V291" s="230"/>
      <c r="W291" s="230"/>
      <c r="X291" s="230"/>
      <c r="Y291" s="230"/>
      <c r="Z291" s="230"/>
      <c r="AA291" s="230"/>
      <c r="AB291" s="230"/>
      <c r="AC291" s="230"/>
      <c r="AD291" s="230"/>
      <c r="AE291" s="230"/>
      <c r="AF291" s="230"/>
      <c r="AG291" s="230"/>
      <c r="AH291" s="230"/>
      <c r="AI291" s="230"/>
      <c r="AJ291" s="230"/>
      <c r="AK291" s="230"/>
      <c r="AL291" s="230"/>
      <c r="AM291" s="230"/>
      <c r="AN291" s="230"/>
      <c r="AO291" s="230"/>
      <c r="AP291" s="230"/>
      <c r="AQ291" s="230"/>
      <c r="AR291" s="230"/>
      <c r="AS291" s="230"/>
      <c r="AT291" s="230"/>
      <c r="AU291" s="230"/>
      <c r="AV291" s="230"/>
      <c r="AW291" s="230"/>
      <c r="AX291" s="230"/>
      <c r="AY291" s="230"/>
      <c r="AZ291" s="230"/>
      <c r="BA291" s="230"/>
      <c r="BB291" s="230"/>
      <c r="BC291" s="230"/>
      <c r="BD291" s="230"/>
      <c r="BE291" s="230"/>
    </row>
    <row r="292" spans="2:57" s="252" customFormat="1" x14ac:dyDescent="0.25">
      <c r="B292" s="230"/>
      <c r="C292" s="10"/>
      <c r="D292" s="7"/>
      <c r="E292" s="231"/>
      <c r="F292" s="231"/>
      <c r="G292" s="231"/>
      <c r="H292" s="231"/>
      <c r="I292" s="231"/>
      <c r="J292" s="230"/>
      <c r="K292" s="230"/>
      <c r="L292" s="230"/>
      <c r="M292" s="230"/>
      <c r="N292" s="230"/>
      <c r="O292" s="230"/>
      <c r="P292" s="230"/>
      <c r="Q292" s="230"/>
      <c r="R292" s="230"/>
      <c r="S292" s="230"/>
      <c r="T292" s="230"/>
      <c r="U292" s="230"/>
      <c r="V292" s="230"/>
      <c r="W292" s="230"/>
      <c r="X292" s="230"/>
      <c r="Y292" s="230"/>
      <c r="Z292" s="230"/>
      <c r="AA292" s="230"/>
      <c r="AB292" s="230"/>
      <c r="AC292" s="230"/>
      <c r="AD292" s="230"/>
      <c r="AE292" s="230"/>
      <c r="AF292" s="230"/>
      <c r="AG292" s="230"/>
      <c r="AH292" s="230"/>
      <c r="AI292" s="230"/>
      <c r="AJ292" s="230"/>
      <c r="AK292" s="230"/>
      <c r="AL292" s="230"/>
      <c r="AM292" s="230"/>
      <c r="AN292" s="230"/>
      <c r="AO292" s="230"/>
      <c r="AP292" s="230"/>
      <c r="AQ292" s="230"/>
      <c r="AR292" s="230"/>
      <c r="AS292" s="230"/>
      <c r="AT292" s="230"/>
      <c r="AU292" s="230"/>
      <c r="AV292" s="230"/>
      <c r="AW292" s="230"/>
      <c r="AX292" s="230"/>
      <c r="AY292" s="230"/>
      <c r="AZ292" s="230"/>
      <c r="BA292" s="230"/>
      <c r="BB292" s="230"/>
      <c r="BC292" s="230"/>
      <c r="BD292" s="230"/>
      <c r="BE292" s="230"/>
    </row>
    <row r="293" spans="2:57" s="252" customFormat="1" x14ac:dyDescent="0.25">
      <c r="B293" s="230"/>
      <c r="C293" s="10"/>
      <c r="D293" s="7"/>
      <c r="E293" s="231"/>
      <c r="F293" s="231"/>
      <c r="G293" s="231"/>
      <c r="H293" s="231"/>
      <c r="I293" s="231"/>
      <c r="J293" s="230"/>
      <c r="K293" s="230"/>
      <c r="L293" s="230"/>
      <c r="M293" s="230"/>
      <c r="N293" s="230"/>
      <c r="O293" s="230"/>
      <c r="P293" s="230"/>
      <c r="Q293" s="230"/>
      <c r="R293" s="230"/>
      <c r="S293" s="230"/>
      <c r="T293" s="230"/>
      <c r="U293" s="230"/>
      <c r="V293" s="230"/>
      <c r="W293" s="230"/>
      <c r="X293" s="230"/>
      <c r="Y293" s="230"/>
      <c r="Z293" s="230"/>
      <c r="AA293" s="230"/>
      <c r="AB293" s="230"/>
      <c r="AC293" s="230"/>
      <c r="AD293" s="230"/>
      <c r="AE293" s="230"/>
      <c r="AF293" s="230"/>
      <c r="AG293" s="230"/>
      <c r="AH293" s="230"/>
      <c r="AI293" s="230"/>
      <c r="AJ293" s="230"/>
      <c r="AK293" s="230"/>
      <c r="AL293" s="230"/>
      <c r="AM293" s="230"/>
      <c r="AN293" s="230"/>
      <c r="AO293" s="230"/>
      <c r="AP293" s="230"/>
      <c r="AQ293" s="230"/>
      <c r="AR293" s="230"/>
      <c r="AS293" s="230"/>
      <c r="AT293" s="230"/>
      <c r="AU293" s="230"/>
      <c r="AV293" s="230"/>
      <c r="AW293" s="230"/>
      <c r="AX293" s="230"/>
      <c r="AY293" s="230"/>
      <c r="AZ293" s="230"/>
      <c r="BA293" s="230"/>
      <c r="BB293" s="230"/>
      <c r="BC293" s="230"/>
      <c r="BD293" s="230"/>
      <c r="BE293" s="230"/>
    </row>
    <row r="294" spans="2:57" s="252" customFormat="1" x14ac:dyDescent="0.25">
      <c r="B294" s="230"/>
      <c r="C294" s="10"/>
      <c r="D294" s="7"/>
      <c r="E294" s="231"/>
      <c r="F294" s="231"/>
      <c r="G294" s="231"/>
      <c r="H294" s="231"/>
      <c r="I294" s="231"/>
      <c r="J294" s="230"/>
      <c r="K294" s="230"/>
      <c r="L294" s="230"/>
      <c r="M294" s="230"/>
      <c r="N294" s="230"/>
      <c r="O294" s="230"/>
      <c r="P294" s="230"/>
      <c r="Q294" s="230"/>
      <c r="R294" s="230"/>
      <c r="S294" s="230"/>
      <c r="T294" s="230"/>
      <c r="U294" s="230"/>
      <c r="V294" s="230"/>
      <c r="W294" s="230"/>
      <c r="X294" s="230"/>
      <c r="Y294" s="230"/>
      <c r="Z294" s="230"/>
      <c r="AA294" s="230"/>
      <c r="AB294" s="230"/>
      <c r="AC294" s="230"/>
      <c r="AD294" s="230"/>
      <c r="AE294" s="230"/>
      <c r="AF294" s="230"/>
      <c r="AG294" s="230"/>
      <c r="AH294" s="230"/>
      <c r="AI294" s="230"/>
      <c r="AJ294" s="230"/>
      <c r="AK294" s="230"/>
      <c r="AL294" s="230"/>
      <c r="AM294" s="230"/>
      <c r="AN294" s="230"/>
      <c r="AO294" s="230"/>
      <c r="AP294" s="230"/>
      <c r="AQ294" s="230"/>
      <c r="AR294" s="230"/>
      <c r="AS294" s="230"/>
      <c r="AT294" s="230"/>
      <c r="AU294" s="230"/>
      <c r="AV294" s="230"/>
      <c r="AW294" s="230"/>
      <c r="AX294" s="230"/>
      <c r="AY294" s="230"/>
      <c r="AZ294" s="230"/>
      <c r="BA294" s="230"/>
      <c r="BB294" s="230"/>
      <c r="BC294" s="230"/>
      <c r="BD294" s="230"/>
      <c r="BE294" s="230"/>
    </row>
    <row r="295" spans="2:57" s="252" customFormat="1" x14ac:dyDescent="0.25">
      <c r="B295" s="230"/>
      <c r="C295" s="10"/>
      <c r="D295" s="7"/>
      <c r="E295" s="231"/>
      <c r="F295" s="231"/>
      <c r="G295" s="231"/>
      <c r="H295" s="231"/>
      <c r="I295" s="231"/>
      <c r="J295" s="230"/>
      <c r="K295" s="230"/>
      <c r="L295" s="230"/>
      <c r="M295" s="230"/>
      <c r="N295" s="230"/>
      <c r="O295" s="230"/>
      <c r="P295" s="230"/>
      <c r="Q295" s="230"/>
      <c r="R295" s="230"/>
      <c r="S295" s="230"/>
      <c r="T295" s="230"/>
      <c r="U295" s="230"/>
      <c r="V295" s="230"/>
      <c r="W295" s="230"/>
      <c r="X295" s="230"/>
      <c r="Y295" s="230"/>
      <c r="Z295" s="230"/>
      <c r="AA295" s="230"/>
      <c r="AB295" s="230"/>
      <c r="AC295" s="230"/>
      <c r="AD295" s="230"/>
      <c r="AE295" s="230"/>
      <c r="AF295" s="230"/>
      <c r="AG295" s="230"/>
      <c r="AH295" s="230"/>
      <c r="AI295" s="230"/>
      <c r="AJ295" s="230"/>
      <c r="AK295" s="230"/>
      <c r="AL295" s="230"/>
      <c r="AM295" s="230"/>
      <c r="AN295" s="230"/>
      <c r="AO295" s="230"/>
      <c r="AP295" s="230"/>
      <c r="AQ295" s="230"/>
      <c r="AR295" s="230"/>
      <c r="AS295" s="230"/>
      <c r="AT295" s="230"/>
      <c r="AU295" s="230"/>
      <c r="AV295" s="230"/>
      <c r="AW295" s="230"/>
      <c r="AX295" s="230"/>
      <c r="AY295" s="230"/>
      <c r="AZ295" s="230"/>
      <c r="BA295" s="230"/>
      <c r="BB295" s="230"/>
      <c r="BC295" s="230"/>
      <c r="BD295" s="230"/>
      <c r="BE295" s="230"/>
    </row>
    <row r="296" spans="2:57" s="252" customFormat="1" x14ac:dyDescent="0.25">
      <c r="B296" s="230"/>
      <c r="C296" s="10"/>
      <c r="D296" s="7"/>
      <c r="E296" s="231"/>
      <c r="F296" s="231"/>
      <c r="G296" s="231"/>
      <c r="H296" s="231"/>
      <c r="I296" s="231"/>
      <c r="J296" s="230"/>
      <c r="K296" s="230"/>
      <c r="L296" s="230"/>
      <c r="M296" s="230"/>
      <c r="N296" s="230"/>
      <c r="O296" s="230"/>
      <c r="P296" s="230"/>
      <c r="Q296" s="230"/>
      <c r="R296" s="230"/>
      <c r="S296" s="230"/>
      <c r="T296" s="230"/>
      <c r="U296" s="230"/>
      <c r="V296" s="230"/>
      <c r="W296" s="230"/>
      <c r="X296" s="230"/>
      <c r="Y296" s="230"/>
      <c r="Z296" s="230"/>
      <c r="AA296" s="230"/>
      <c r="AB296" s="230"/>
      <c r="AC296" s="230"/>
      <c r="AD296" s="230"/>
      <c r="AE296" s="230"/>
      <c r="AF296" s="230"/>
      <c r="AG296" s="230"/>
      <c r="AH296" s="230"/>
      <c r="AI296" s="230"/>
      <c r="AJ296" s="230"/>
      <c r="AK296" s="230"/>
      <c r="AL296" s="230"/>
      <c r="AM296" s="230"/>
      <c r="AN296" s="230"/>
      <c r="AO296" s="230"/>
      <c r="AP296" s="230"/>
      <c r="AQ296" s="230"/>
      <c r="AR296" s="230"/>
      <c r="AS296" s="230"/>
      <c r="AT296" s="230"/>
      <c r="AU296" s="230"/>
      <c r="AV296" s="230"/>
      <c r="AW296" s="230"/>
      <c r="AX296" s="230"/>
      <c r="AY296" s="230"/>
      <c r="AZ296" s="230"/>
      <c r="BA296" s="230"/>
      <c r="BB296" s="230"/>
      <c r="BC296" s="230"/>
      <c r="BD296" s="230"/>
      <c r="BE296" s="230"/>
    </row>
  </sheetData>
  <mergeCells count="6">
    <mergeCell ref="D6:D7"/>
    <mergeCell ref="C6:C7"/>
    <mergeCell ref="I6:I7"/>
    <mergeCell ref="D35:D36"/>
    <mergeCell ref="C35:C36"/>
    <mergeCell ref="H35:H36"/>
  </mergeCells>
  <conditionalFormatting sqref="I23 I26:I27 I29">
    <cfRule type="containsText" dxfId="9" priority="13" operator="containsText" text="NO HABIL">
      <formula>NOT(ISERROR(SEARCH("NO HABIL",I23)))</formula>
    </cfRule>
  </conditionalFormatting>
  <conditionalFormatting sqref="I8:I21">
    <cfRule type="containsText" dxfId="8" priority="12" operator="containsText" text="NO HABIL">
      <formula>NOT(ISERROR(SEARCH("NO HABIL",I8)))</formula>
    </cfRule>
  </conditionalFormatting>
  <conditionalFormatting sqref="I22">
    <cfRule type="containsText" dxfId="7" priority="11" operator="containsText" text="NO HABIL">
      <formula>NOT(ISERROR(SEARCH("NO HABIL",I22)))</formula>
    </cfRule>
  </conditionalFormatting>
  <conditionalFormatting sqref="I24">
    <cfRule type="containsText" dxfId="6" priority="10" operator="containsText" text="NO HABIL">
      <formula>NOT(ISERROR(SEARCH("NO HABIL",I24)))</formula>
    </cfRule>
  </conditionalFormatting>
  <conditionalFormatting sqref="I25">
    <cfRule type="containsText" dxfId="5" priority="9" operator="containsText" text="NO HABIL">
      <formula>NOT(ISERROR(SEARCH("NO HABIL",I25)))</formula>
    </cfRule>
  </conditionalFormatting>
  <conditionalFormatting sqref="I28">
    <cfRule type="containsText" dxfId="4" priority="8" operator="containsText" text="NO HABIL">
      <formula>NOT(ISERROR(SEARCH("NO HABIL",I28)))</formula>
    </cfRule>
  </conditionalFormatting>
  <conditionalFormatting sqref="I1:I1048576">
    <cfRule type="containsText" dxfId="3" priority="4" operator="containsText" text="NO">
      <formula>NOT(ISERROR(SEARCH("NO",I1)))</formula>
    </cfRule>
  </conditionalFormatting>
  <conditionalFormatting sqref="I25">
    <cfRule type="containsText" dxfId="2" priority="3" operator="containsText" text="NO HABIL">
      <formula>NOT(ISERROR(SEARCH("NO HABIL",I25)))</formula>
    </cfRule>
  </conditionalFormatting>
  <conditionalFormatting sqref="I23">
    <cfRule type="containsText" dxfId="1" priority="2" operator="containsText" text="NO HABIL">
      <formula>NOT(ISERROR(SEARCH("NO HABIL",I23)))</formula>
    </cfRule>
  </conditionalFormatting>
  <conditionalFormatting sqref="I23">
    <cfRule type="containsText" dxfId="0" priority="1" operator="containsText" text="NO HABIL">
      <formula>NOT(ISERROR(SEARCH("NO HABIL",I23)))</formula>
    </cfRule>
  </conditionalFormatting>
  <printOptions horizontalCentered="1" verticalCentered="1"/>
  <pageMargins left="0.70866141732283472" right="0.70866141732283472" top="0.74803149606299213" bottom="0.74803149606299213" header="0.31496062992125984" footer="0.31496062992125984"/>
  <pageSetup scale="2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31"/>
  <sheetViews>
    <sheetView tabSelected="1" topLeftCell="A25" workbookViewId="0">
      <selection activeCell="D28" sqref="D28"/>
    </sheetView>
  </sheetViews>
  <sheetFormatPr baseColWidth="10" defaultRowHeight="15" x14ac:dyDescent="0.25"/>
  <cols>
    <col min="1" max="1" width="11.42578125" style="422"/>
    <col min="2" max="2" width="69.85546875" style="545" customWidth="1"/>
    <col min="3" max="3" width="21.7109375" style="422" customWidth="1"/>
    <col min="4" max="4" width="20" style="422" customWidth="1"/>
    <col min="5" max="5" width="26.7109375" style="422" customWidth="1"/>
    <col min="6" max="6" width="29.5703125" style="422" customWidth="1"/>
    <col min="7" max="16384" width="11.42578125" style="422"/>
  </cols>
  <sheetData>
    <row r="1" spans="1:6" ht="37.5" x14ac:dyDescent="0.25">
      <c r="A1" s="35"/>
      <c r="B1" s="717" t="s">
        <v>159</v>
      </c>
      <c r="C1" s="717"/>
      <c r="D1" s="717"/>
      <c r="E1" s="717"/>
      <c r="F1" s="717"/>
    </row>
    <row r="2" spans="1:6" ht="30" x14ac:dyDescent="0.25">
      <c r="A2" s="534"/>
      <c r="B2" s="718" t="s">
        <v>422</v>
      </c>
      <c r="C2" s="718"/>
      <c r="D2" s="718"/>
      <c r="E2" s="718"/>
      <c r="F2" s="718"/>
    </row>
    <row r="3" spans="1:6" x14ac:dyDescent="0.25">
      <c r="A3" s="10"/>
      <c r="B3" s="535"/>
      <c r="C3" s="13"/>
      <c r="D3" s="13"/>
      <c r="E3" s="13"/>
      <c r="F3" s="13"/>
    </row>
    <row r="4" spans="1:6" x14ac:dyDescent="0.25">
      <c r="A4" s="719" t="s">
        <v>16</v>
      </c>
      <c r="B4" s="720" t="s">
        <v>0</v>
      </c>
      <c r="C4" s="721" t="s">
        <v>423</v>
      </c>
      <c r="D4" s="721" t="s">
        <v>424</v>
      </c>
      <c r="E4" s="721" t="s">
        <v>425</v>
      </c>
      <c r="F4" s="721" t="s">
        <v>20</v>
      </c>
    </row>
    <row r="5" spans="1:6" x14ac:dyDescent="0.25">
      <c r="A5" s="719"/>
      <c r="B5" s="720"/>
      <c r="C5" s="721"/>
      <c r="D5" s="721"/>
      <c r="E5" s="721"/>
      <c r="F5" s="721"/>
    </row>
    <row r="6" spans="1:6" x14ac:dyDescent="0.25">
      <c r="A6" s="719"/>
      <c r="B6" s="720"/>
      <c r="C6" s="721"/>
      <c r="D6" s="721"/>
      <c r="E6" s="721"/>
      <c r="F6" s="721"/>
    </row>
    <row r="7" spans="1:6" x14ac:dyDescent="0.25">
      <c r="A7" s="719"/>
      <c r="B7" s="720"/>
      <c r="C7" s="721"/>
      <c r="D7" s="721"/>
      <c r="E7" s="721"/>
      <c r="F7" s="721"/>
    </row>
    <row r="8" spans="1:6" x14ac:dyDescent="0.25">
      <c r="A8" s="719"/>
      <c r="B8" s="720"/>
      <c r="C8" s="721"/>
      <c r="D8" s="721"/>
      <c r="E8" s="721"/>
      <c r="F8" s="721"/>
    </row>
    <row r="9" spans="1:6" x14ac:dyDescent="0.25">
      <c r="A9" s="719"/>
      <c r="B9" s="720"/>
      <c r="C9" s="721"/>
      <c r="D9" s="721"/>
      <c r="E9" s="721"/>
      <c r="F9" s="721"/>
    </row>
    <row r="10" spans="1:6" ht="33" x14ac:dyDescent="0.25">
      <c r="A10" s="536">
        <v>1</v>
      </c>
      <c r="B10" s="537" t="s">
        <v>337</v>
      </c>
      <c r="C10" s="538" t="s">
        <v>12</v>
      </c>
      <c r="D10" s="538" t="s">
        <v>317</v>
      </c>
      <c r="E10" s="539" t="s">
        <v>426</v>
      </c>
      <c r="F10" s="540" t="s">
        <v>415</v>
      </c>
    </row>
    <row r="11" spans="1:6" ht="33" x14ac:dyDescent="0.25">
      <c r="A11" s="536">
        <v>2</v>
      </c>
      <c r="B11" s="541" t="s">
        <v>338</v>
      </c>
      <c r="C11" s="538" t="s">
        <v>12</v>
      </c>
      <c r="D11" s="538" t="s">
        <v>12</v>
      </c>
      <c r="E11" s="542" t="s">
        <v>426</v>
      </c>
      <c r="F11" s="540" t="s">
        <v>414</v>
      </c>
    </row>
    <row r="12" spans="1:6" ht="16.5" x14ac:dyDescent="0.25">
      <c r="A12" s="536">
        <v>3</v>
      </c>
      <c r="B12" s="541" t="s">
        <v>339</v>
      </c>
      <c r="C12" s="538" t="s">
        <v>12</v>
      </c>
      <c r="D12" s="538" t="s">
        <v>12</v>
      </c>
      <c r="E12" s="542" t="s">
        <v>426</v>
      </c>
      <c r="F12" s="540" t="s">
        <v>414</v>
      </c>
    </row>
    <row r="13" spans="1:6" ht="33" x14ac:dyDescent="0.25">
      <c r="A13" s="536">
        <v>4</v>
      </c>
      <c r="B13" s="541" t="s">
        <v>340</v>
      </c>
      <c r="C13" s="538" t="s">
        <v>12</v>
      </c>
      <c r="D13" s="538" t="s">
        <v>427</v>
      </c>
      <c r="E13" s="542" t="s">
        <v>426</v>
      </c>
      <c r="F13" s="540" t="s">
        <v>414</v>
      </c>
    </row>
    <row r="14" spans="1:6" ht="16.5" x14ac:dyDescent="0.25">
      <c r="A14" s="536">
        <v>5</v>
      </c>
      <c r="B14" s="541" t="s">
        <v>142</v>
      </c>
      <c r="C14" s="538" t="s">
        <v>415</v>
      </c>
      <c r="D14" s="538" t="s">
        <v>415</v>
      </c>
      <c r="E14" s="542" t="s">
        <v>426</v>
      </c>
      <c r="F14" s="540" t="s">
        <v>415</v>
      </c>
    </row>
    <row r="15" spans="1:6" ht="16.5" x14ac:dyDescent="0.25">
      <c r="A15" s="536">
        <v>6</v>
      </c>
      <c r="B15" s="541" t="s">
        <v>143</v>
      </c>
      <c r="C15" s="538" t="s">
        <v>12</v>
      </c>
      <c r="D15" s="538" t="s">
        <v>427</v>
      </c>
      <c r="E15" s="542" t="s">
        <v>426</v>
      </c>
      <c r="F15" s="540" t="s">
        <v>414</v>
      </c>
    </row>
    <row r="16" spans="1:6" ht="16.5" x14ac:dyDescent="0.25">
      <c r="A16" s="536">
        <v>7</v>
      </c>
      <c r="B16" s="541" t="s">
        <v>144</v>
      </c>
      <c r="C16" s="538" t="s">
        <v>12</v>
      </c>
      <c r="D16" s="538" t="s">
        <v>427</v>
      </c>
      <c r="E16" s="542" t="s">
        <v>426</v>
      </c>
      <c r="F16" s="540" t="s">
        <v>414</v>
      </c>
    </row>
    <row r="17" spans="1:6" ht="33" x14ac:dyDescent="0.25">
      <c r="A17" s="536">
        <v>8</v>
      </c>
      <c r="B17" s="543" t="s">
        <v>341</v>
      </c>
      <c r="C17" s="538" t="s">
        <v>12</v>
      </c>
      <c r="D17" s="538" t="s">
        <v>427</v>
      </c>
      <c r="E17" s="542" t="s">
        <v>426</v>
      </c>
      <c r="F17" s="540" t="s">
        <v>414</v>
      </c>
    </row>
    <row r="18" spans="1:6" ht="16.5" x14ac:dyDescent="0.25">
      <c r="A18" s="536">
        <v>9</v>
      </c>
      <c r="B18" s="543" t="s">
        <v>342</v>
      </c>
      <c r="C18" s="538" t="s">
        <v>415</v>
      </c>
      <c r="D18" s="538" t="s">
        <v>415</v>
      </c>
      <c r="E18" s="544" t="s">
        <v>426</v>
      </c>
      <c r="F18" s="540" t="s">
        <v>415</v>
      </c>
    </row>
    <row r="19" spans="1:6" ht="16.5" x14ac:dyDescent="0.25">
      <c r="A19" s="536">
        <v>10</v>
      </c>
      <c r="B19" s="543" t="s">
        <v>343</v>
      </c>
      <c r="C19" s="538" t="s">
        <v>12</v>
      </c>
      <c r="D19" s="538" t="s">
        <v>12</v>
      </c>
      <c r="E19" s="544" t="s">
        <v>426</v>
      </c>
      <c r="F19" s="540" t="s">
        <v>414</v>
      </c>
    </row>
    <row r="20" spans="1:6" ht="16.5" x14ac:dyDescent="0.25">
      <c r="A20" s="536">
        <v>11</v>
      </c>
      <c r="B20" s="543" t="s">
        <v>129</v>
      </c>
      <c r="C20" s="538" t="s">
        <v>12</v>
      </c>
      <c r="D20" s="538" t="s">
        <v>427</v>
      </c>
      <c r="E20" s="544" t="s">
        <v>426</v>
      </c>
      <c r="F20" s="540" t="s">
        <v>414</v>
      </c>
    </row>
    <row r="21" spans="1:6" ht="16.5" x14ac:dyDescent="0.25">
      <c r="A21" s="536">
        <v>12</v>
      </c>
      <c r="B21" s="543" t="s">
        <v>344</v>
      </c>
      <c r="C21" s="538" t="s">
        <v>12</v>
      </c>
      <c r="D21" s="538" t="s">
        <v>427</v>
      </c>
      <c r="E21" s="544" t="s">
        <v>426</v>
      </c>
      <c r="F21" s="540" t="s">
        <v>414</v>
      </c>
    </row>
    <row r="22" spans="1:6" ht="16.5" x14ac:dyDescent="0.25">
      <c r="A22" s="536">
        <v>13</v>
      </c>
      <c r="B22" s="543" t="s">
        <v>345</v>
      </c>
      <c r="C22" s="538" t="s">
        <v>12</v>
      </c>
      <c r="D22" s="538" t="s">
        <v>428</v>
      </c>
      <c r="E22" s="544" t="s">
        <v>426</v>
      </c>
      <c r="F22" s="540" t="s">
        <v>415</v>
      </c>
    </row>
    <row r="23" spans="1:6" ht="33" x14ac:dyDescent="0.25">
      <c r="A23" s="536">
        <v>14</v>
      </c>
      <c r="B23" s="543" t="s">
        <v>346</v>
      </c>
      <c r="C23" s="538" t="s">
        <v>12</v>
      </c>
      <c r="D23" s="538" t="s">
        <v>12</v>
      </c>
      <c r="E23" s="544" t="s">
        <v>426</v>
      </c>
      <c r="F23" s="540" t="s">
        <v>414</v>
      </c>
    </row>
    <row r="24" spans="1:6" ht="49.5" x14ac:dyDescent="0.25">
      <c r="A24" s="536">
        <v>15</v>
      </c>
      <c r="B24" s="543" t="s">
        <v>347</v>
      </c>
      <c r="C24" s="538" t="s">
        <v>12</v>
      </c>
      <c r="D24" s="538" t="s">
        <v>12</v>
      </c>
      <c r="E24" s="544" t="s">
        <v>426</v>
      </c>
      <c r="F24" s="540" t="s">
        <v>414</v>
      </c>
    </row>
    <row r="25" spans="1:6" ht="16.5" x14ac:dyDescent="0.25">
      <c r="A25" s="536">
        <v>16</v>
      </c>
      <c r="B25" s="543" t="s">
        <v>429</v>
      </c>
      <c r="C25" s="538" t="s">
        <v>12</v>
      </c>
      <c r="D25" s="538" t="s">
        <v>12</v>
      </c>
      <c r="E25" s="544" t="s">
        <v>426</v>
      </c>
      <c r="F25" s="540" t="s">
        <v>415</v>
      </c>
    </row>
    <row r="26" spans="1:6" ht="33" x14ac:dyDescent="0.25">
      <c r="A26" s="536">
        <v>17</v>
      </c>
      <c r="B26" s="543" t="s">
        <v>349</v>
      </c>
      <c r="C26" s="538" t="s">
        <v>12</v>
      </c>
      <c r="D26" s="538" t="s">
        <v>427</v>
      </c>
      <c r="E26" s="544" t="s">
        <v>426</v>
      </c>
      <c r="F26" s="540" t="s">
        <v>414</v>
      </c>
    </row>
    <row r="27" spans="1:6" ht="16.5" x14ac:dyDescent="0.25">
      <c r="A27" s="536">
        <v>18</v>
      </c>
      <c r="B27" s="543" t="s">
        <v>430</v>
      </c>
      <c r="C27" s="538" t="s">
        <v>12</v>
      </c>
      <c r="D27" s="538" t="s">
        <v>12</v>
      </c>
      <c r="E27" s="544" t="s">
        <v>415</v>
      </c>
      <c r="F27" s="540" t="s">
        <v>415</v>
      </c>
    </row>
    <row r="28" spans="1:6" ht="33" x14ac:dyDescent="0.25">
      <c r="A28" s="536">
        <v>19</v>
      </c>
      <c r="B28" s="543" t="s">
        <v>351</v>
      </c>
      <c r="C28" s="538" t="s">
        <v>12</v>
      </c>
      <c r="D28" s="538" t="s">
        <v>12</v>
      </c>
      <c r="E28" s="544" t="s">
        <v>426</v>
      </c>
      <c r="F28" s="540" t="s">
        <v>414</v>
      </c>
    </row>
    <row r="29" spans="1:6" ht="16.5" x14ac:dyDescent="0.25">
      <c r="A29" s="536">
        <v>20</v>
      </c>
      <c r="B29" s="543" t="s">
        <v>431</v>
      </c>
      <c r="C29" s="538" t="s">
        <v>12</v>
      </c>
      <c r="D29" s="538" t="s">
        <v>427</v>
      </c>
      <c r="E29" s="544" t="s">
        <v>426</v>
      </c>
      <c r="F29" s="540" t="s">
        <v>414</v>
      </c>
    </row>
    <row r="30" spans="1:6" ht="16.5" x14ac:dyDescent="0.25">
      <c r="A30" s="536">
        <v>21</v>
      </c>
      <c r="B30" s="543" t="s">
        <v>353</v>
      </c>
      <c r="C30" s="538" t="s">
        <v>12</v>
      </c>
      <c r="D30" s="538" t="s">
        <v>427</v>
      </c>
      <c r="E30" s="544" t="s">
        <v>426</v>
      </c>
      <c r="F30" s="540" t="s">
        <v>414</v>
      </c>
    </row>
    <row r="31" spans="1:6" ht="33" x14ac:dyDescent="0.25">
      <c r="A31" s="536">
        <v>22</v>
      </c>
      <c r="B31" s="543" t="s">
        <v>432</v>
      </c>
      <c r="C31" s="538" t="s">
        <v>12</v>
      </c>
      <c r="D31" s="538" t="s">
        <v>427</v>
      </c>
      <c r="E31" s="544" t="s">
        <v>426</v>
      </c>
      <c r="F31" s="540" t="s">
        <v>414</v>
      </c>
    </row>
  </sheetData>
  <autoFilter ref="A4:F31" xr:uid="{00000000-0009-0000-0000-000007000000}"/>
  <mergeCells count="8">
    <mergeCell ref="B1:F1"/>
    <mergeCell ref="B2:F2"/>
    <mergeCell ref="A4:A9"/>
    <mergeCell ref="B4:B9"/>
    <mergeCell ref="C4:C9"/>
    <mergeCell ref="D4:D9"/>
    <mergeCell ref="E4:E9"/>
    <mergeCell ref="F4:F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EVALUACION PERSONAL CLAVE</vt:lpstr>
      <vt:lpstr>EVALUACION JURÍDICA</vt:lpstr>
      <vt:lpstr>EVAL EXPERIENCIA MINIMA HABILIT</vt:lpstr>
      <vt:lpstr>EVAL EXPERIENCIA PERSONAL H</vt:lpstr>
      <vt:lpstr>EVAL PROPUESTA ECONOMICA</vt:lpstr>
      <vt:lpstr>CONSOLIDADO HABILITANTES</vt:lpstr>
      <vt:lpstr>PONDERABLES</vt:lpstr>
      <vt:lpstr>CONSOLIDADO GENERAL</vt:lpstr>
      <vt:lpstr>'CONSOLIDADO HABILITANTES'!Área_de_impresión</vt:lpstr>
      <vt:lpstr>'EVAL EXPERIENCIA MINIMA HABILIT'!Área_de_impresión</vt:lpstr>
      <vt:lpstr>'EVAL EXPERIENCIA PERSONAL H'!Área_de_impresión</vt:lpstr>
      <vt:lpstr>'EVALUACION PERSONAL CLAVE'!Área_de_impresión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Alarcon Peña</dc:creator>
  <cp:lastModifiedBy>RICARDO MONTENEGRO ZAMORA</cp:lastModifiedBy>
  <cp:lastPrinted>2019-11-25T20:24:50Z</cp:lastPrinted>
  <dcterms:created xsi:type="dcterms:W3CDTF">2017-11-11T15:36:30Z</dcterms:created>
  <dcterms:modified xsi:type="dcterms:W3CDTF">2020-11-19T03:01:00Z</dcterms:modified>
</cp:coreProperties>
</file>