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d.docs.live.net/80fc693abaa41a76/Desktop/DIADQ/ASV/directo/"/>
    </mc:Choice>
  </mc:AlternateContent>
  <xr:revisionPtr revIDLastSave="280" documentId="8_{A264BB6C-73B8-4A2E-83F7-743CFA0EBCAD}" xr6:coauthVersionLast="47" xr6:coauthVersionMax="47" xr10:uidLastSave="{84E5ECA4-5840-453F-80C5-09E93F57EC17}"/>
  <bookViews>
    <workbookView xWindow="-120" yWindow="-120" windowWidth="20730" windowHeight="11040" tabRatio="914" activeTab="8" xr2:uid="{50D4DC0A-A636-4734-B404-ED0CC79785C4}"/>
  </bookViews>
  <sheets>
    <sheet name="Historico" sheetId="1" r:id="rId1"/>
    <sheet name="Cot. SECOP II" sheetId="2" r:id="rId2"/>
    <sheet name="Cot. Correo Triman" sheetId="9" r:id="rId3"/>
    <sheet name="cot. 2. Triman" sheetId="13" r:id="rId4"/>
    <sheet name="Analisis -nec" sheetId="8" r:id="rId5"/>
    <sheet name="vr Necesidad" sheetId="18" r:id="rId6"/>
    <sheet name="Negociacion " sheetId="16" r:id="rId7"/>
    <sheet name="Presupuesto " sheetId="17" r:id="rId8"/>
    <sheet name="precios de referencia" sheetId="19" r:id="rId9"/>
  </sheets>
  <externalReferences>
    <externalReference r:id="rId10"/>
  </externalReferences>
  <definedNames>
    <definedName name="_xlnm._FilterDatabase" localSheetId="4" hidden="1">'Analisis -nec'!$A$2:$AH$225</definedName>
    <definedName name="_xlnm._FilterDatabase" localSheetId="3" hidden="1">'cot. 2. Triman'!$K$1:$K$232</definedName>
    <definedName name="_xlnm._FilterDatabase" localSheetId="0" hidden="1">Historico!$M$1:$M$372</definedName>
    <definedName name="_xlnm._FilterDatabase" localSheetId="6" hidden="1">'Negociacion '!$V$2:$V$178</definedName>
    <definedName name="_xlnm._FilterDatabase" localSheetId="8" hidden="1">'precios de referencia'!$A$2:$V$131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30" i="19" l="1"/>
  <c r="M130" i="19"/>
  <c r="K130" i="19"/>
  <c r="O129" i="19"/>
  <c r="N129" i="19"/>
  <c r="M129" i="19"/>
  <c r="K129" i="19"/>
  <c r="O128" i="19"/>
  <c r="N128" i="19"/>
  <c r="M128" i="19"/>
  <c r="K128" i="19"/>
  <c r="O127" i="19"/>
  <c r="N127" i="19"/>
  <c r="M127" i="19"/>
  <c r="K127" i="19"/>
  <c r="O126" i="19"/>
  <c r="N126" i="19"/>
  <c r="M126" i="19"/>
  <c r="K126" i="19"/>
  <c r="O125" i="19"/>
  <c r="M125" i="19"/>
  <c r="K125" i="19"/>
  <c r="O124" i="19"/>
  <c r="M124" i="19"/>
  <c r="K124" i="19"/>
  <c r="O123" i="19"/>
  <c r="M123" i="19"/>
  <c r="K123" i="19"/>
  <c r="O122" i="19"/>
  <c r="M122" i="19"/>
  <c r="K122" i="19"/>
  <c r="O121" i="19"/>
  <c r="M121" i="19"/>
  <c r="K121" i="19"/>
  <c r="O120" i="19"/>
  <c r="N120" i="19"/>
  <c r="M120" i="19"/>
  <c r="K120" i="19"/>
  <c r="O119" i="19"/>
  <c r="N119" i="19"/>
  <c r="M119" i="19"/>
  <c r="K119" i="19"/>
  <c r="O118" i="19"/>
  <c r="N118" i="19"/>
  <c r="M118" i="19"/>
  <c r="K118" i="19"/>
  <c r="O117" i="19"/>
  <c r="M117" i="19"/>
  <c r="K117" i="19"/>
  <c r="O116" i="19"/>
  <c r="M116" i="19"/>
  <c r="K116" i="19"/>
  <c r="O115" i="19"/>
  <c r="N115" i="19"/>
  <c r="M115" i="19"/>
  <c r="K115" i="19"/>
  <c r="O114" i="19"/>
  <c r="M114" i="19"/>
  <c r="K114" i="19"/>
  <c r="O113" i="19"/>
  <c r="N113" i="19"/>
  <c r="M113" i="19"/>
  <c r="K113" i="19"/>
  <c r="O112" i="19"/>
  <c r="N112" i="19"/>
  <c r="M112" i="19"/>
  <c r="K112" i="19"/>
  <c r="O111" i="19"/>
  <c r="M111" i="19"/>
  <c r="K111" i="19"/>
  <c r="O110" i="19"/>
  <c r="N110" i="19"/>
  <c r="M110" i="19"/>
  <c r="K110" i="19"/>
  <c r="O109" i="19"/>
  <c r="N109" i="19"/>
  <c r="M109" i="19"/>
  <c r="K109" i="19"/>
  <c r="O108" i="19"/>
  <c r="M108" i="19"/>
  <c r="K108" i="19"/>
  <c r="O107" i="19"/>
  <c r="M107" i="19"/>
  <c r="K107" i="19"/>
  <c r="O106" i="19"/>
  <c r="M106" i="19"/>
  <c r="K106" i="19"/>
  <c r="O105" i="19"/>
  <c r="N105" i="19"/>
  <c r="M105" i="19"/>
  <c r="K105" i="19"/>
  <c r="O104" i="19"/>
  <c r="M104" i="19"/>
  <c r="K104" i="19"/>
  <c r="O103" i="19"/>
  <c r="N103" i="19"/>
  <c r="M103" i="19"/>
  <c r="K103" i="19"/>
  <c r="O102" i="19"/>
  <c r="N102" i="19"/>
  <c r="M102" i="19"/>
  <c r="K102" i="19"/>
  <c r="O101" i="19"/>
  <c r="M101" i="19"/>
  <c r="K101" i="19"/>
  <c r="O100" i="19"/>
  <c r="M100" i="19"/>
  <c r="K100" i="19"/>
  <c r="O99" i="19"/>
  <c r="M99" i="19"/>
  <c r="K99" i="19"/>
  <c r="O98" i="19"/>
  <c r="N98" i="19"/>
  <c r="M98" i="19"/>
  <c r="K98" i="19"/>
  <c r="O97" i="19"/>
  <c r="N97" i="19"/>
  <c r="M97" i="19"/>
  <c r="K97" i="19"/>
  <c r="O96" i="19"/>
  <c r="M96" i="19"/>
  <c r="K96" i="19"/>
  <c r="O95" i="19"/>
  <c r="M95" i="19"/>
  <c r="K95" i="19"/>
  <c r="O94" i="19"/>
  <c r="N94" i="19"/>
  <c r="M94" i="19"/>
  <c r="K94" i="19"/>
  <c r="O93" i="19"/>
  <c r="N93" i="19"/>
  <c r="M93" i="19"/>
  <c r="K93" i="19"/>
  <c r="O92" i="19"/>
  <c r="M92" i="19"/>
  <c r="K92" i="19"/>
  <c r="O91" i="19"/>
  <c r="N91" i="19"/>
  <c r="M91" i="19"/>
  <c r="K91" i="19"/>
  <c r="O90" i="19"/>
  <c r="M90" i="19"/>
  <c r="K90" i="19"/>
  <c r="O89" i="19"/>
  <c r="M89" i="19"/>
  <c r="K89" i="19"/>
  <c r="O88" i="19"/>
  <c r="N88" i="19"/>
  <c r="M88" i="19"/>
  <c r="K88" i="19"/>
  <c r="O87" i="19"/>
  <c r="M87" i="19"/>
  <c r="K87" i="19"/>
  <c r="O86" i="19"/>
  <c r="M86" i="19"/>
  <c r="K86" i="19"/>
  <c r="O85" i="19"/>
  <c r="M85" i="19"/>
  <c r="K85" i="19"/>
  <c r="O84" i="19"/>
  <c r="N84" i="19"/>
  <c r="M84" i="19"/>
  <c r="K84" i="19"/>
  <c r="O83" i="19"/>
  <c r="M83" i="19"/>
  <c r="K83" i="19"/>
  <c r="O82" i="19"/>
  <c r="N82" i="19"/>
  <c r="M82" i="19"/>
  <c r="K82" i="19"/>
  <c r="O81" i="19"/>
  <c r="N81" i="19"/>
  <c r="M81" i="19"/>
  <c r="K81" i="19"/>
  <c r="O80" i="19"/>
  <c r="N80" i="19"/>
  <c r="M80" i="19"/>
  <c r="K80" i="19"/>
  <c r="O79" i="19"/>
  <c r="M79" i="19"/>
  <c r="K79" i="19"/>
  <c r="O78" i="19"/>
  <c r="M78" i="19"/>
  <c r="K78" i="19"/>
  <c r="O77" i="19"/>
  <c r="M77" i="19"/>
  <c r="K77" i="19"/>
  <c r="O76" i="19"/>
  <c r="M76" i="19"/>
  <c r="K76" i="19"/>
  <c r="O75" i="19"/>
  <c r="M75" i="19"/>
  <c r="K75" i="19"/>
  <c r="O74" i="19"/>
  <c r="N74" i="19"/>
  <c r="M74" i="19"/>
  <c r="K74" i="19"/>
  <c r="O73" i="19"/>
  <c r="N73" i="19"/>
  <c r="M73" i="19"/>
  <c r="K73" i="19"/>
  <c r="O72" i="19"/>
  <c r="M72" i="19"/>
  <c r="K72" i="19"/>
  <c r="O71" i="19"/>
  <c r="N71" i="19"/>
  <c r="M71" i="19"/>
  <c r="K71" i="19"/>
  <c r="O70" i="19"/>
  <c r="N70" i="19"/>
  <c r="M70" i="19"/>
  <c r="K70" i="19"/>
  <c r="O69" i="19"/>
  <c r="M69" i="19"/>
  <c r="K69" i="19"/>
  <c r="O68" i="19"/>
  <c r="N68" i="19"/>
  <c r="M68" i="19"/>
  <c r="K68" i="19"/>
  <c r="O67" i="19"/>
  <c r="N67" i="19"/>
  <c r="M67" i="19"/>
  <c r="K67" i="19"/>
  <c r="O66" i="19"/>
  <c r="M66" i="19"/>
  <c r="K66" i="19"/>
  <c r="O65" i="19"/>
  <c r="M65" i="19"/>
  <c r="K65" i="19"/>
  <c r="O64" i="19"/>
  <c r="N64" i="19"/>
  <c r="M64" i="19"/>
  <c r="K64" i="19"/>
  <c r="O63" i="19"/>
  <c r="N63" i="19"/>
  <c r="M63" i="19"/>
  <c r="K63" i="19"/>
  <c r="O62" i="19"/>
  <c r="N62" i="19"/>
  <c r="M62" i="19"/>
  <c r="K62" i="19"/>
  <c r="O61" i="19"/>
  <c r="N61" i="19"/>
  <c r="M61" i="19"/>
  <c r="K61" i="19"/>
  <c r="O60" i="19"/>
  <c r="N60" i="19"/>
  <c r="M60" i="19"/>
  <c r="K60" i="19"/>
  <c r="O59" i="19"/>
  <c r="N59" i="19"/>
  <c r="M59" i="19"/>
  <c r="K59" i="19"/>
  <c r="O58" i="19"/>
  <c r="M58" i="19"/>
  <c r="K58" i="19"/>
  <c r="O57" i="19"/>
  <c r="N57" i="19"/>
  <c r="M57" i="19"/>
  <c r="K57" i="19"/>
  <c r="O56" i="19"/>
  <c r="N56" i="19"/>
  <c r="M56" i="19"/>
  <c r="K56" i="19"/>
  <c r="O55" i="19"/>
  <c r="N55" i="19"/>
  <c r="M55" i="19"/>
  <c r="K55" i="19"/>
  <c r="O54" i="19"/>
  <c r="M54" i="19"/>
  <c r="K54" i="19"/>
  <c r="O53" i="19"/>
  <c r="M53" i="19"/>
  <c r="K53" i="19"/>
  <c r="O52" i="19"/>
  <c r="N52" i="19"/>
  <c r="M52" i="19"/>
  <c r="K52" i="19"/>
  <c r="O51" i="19"/>
  <c r="M51" i="19"/>
  <c r="K51" i="19"/>
  <c r="O50" i="19"/>
  <c r="N50" i="19"/>
  <c r="M50" i="19"/>
  <c r="K50" i="19"/>
  <c r="O49" i="19"/>
  <c r="M49" i="19"/>
  <c r="K49" i="19"/>
  <c r="O48" i="19"/>
  <c r="M48" i="19"/>
  <c r="K48" i="19"/>
  <c r="O47" i="19"/>
  <c r="N47" i="19"/>
  <c r="M47" i="19"/>
  <c r="K47" i="19"/>
  <c r="O46" i="19"/>
  <c r="N46" i="19"/>
  <c r="M46" i="19"/>
  <c r="K46" i="19"/>
  <c r="O45" i="19"/>
  <c r="M45" i="19"/>
  <c r="K45" i="19"/>
  <c r="O44" i="19"/>
  <c r="M44" i="19"/>
  <c r="K44" i="19"/>
  <c r="O43" i="19"/>
  <c r="N43" i="19"/>
  <c r="M43" i="19"/>
  <c r="K43" i="19"/>
  <c r="O42" i="19"/>
  <c r="M42" i="19"/>
  <c r="K42" i="19"/>
  <c r="O41" i="19"/>
  <c r="N41" i="19"/>
  <c r="M41" i="19"/>
  <c r="K41" i="19"/>
  <c r="O40" i="19"/>
  <c r="N40" i="19"/>
  <c r="M40" i="19"/>
  <c r="K40" i="19"/>
  <c r="O39" i="19"/>
  <c r="N39" i="19"/>
  <c r="M39" i="19"/>
  <c r="K39" i="19"/>
  <c r="O38" i="19"/>
  <c r="M38" i="19"/>
  <c r="K38" i="19"/>
  <c r="O37" i="19"/>
  <c r="M37" i="19"/>
  <c r="K37" i="19"/>
  <c r="O36" i="19"/>
  <c r="N36" i="19"/>
  <c r="M36" i="19"/>
  <c r="K36" i="19"/>
  <c r="O35" i="19"/>
  <c r="N35" i="19"/>
  <c r="M35" i="19"/>
  <c r="K35" i="19"/>
  <c r="O34" i="19"/>
  <c r="N34" i="19"/>
  <c r="M34" i="19"/>
  <c r="K34" i="19"/>
  <c r="O33" i="19"/>
  <c r="M33" i="19"/>
  <c r="K33" i="19"/>
  <c r="O32" i="19"/>
  <c r="N32" i="19"/>
  <c r="M32" i="19"/>
  <c r="K32" i="19"/>
  <c r="O31" i="19"/>
  <c r="N31" i="19"/>
  <c r="M31" i="19"/>
  <c r="K31" i="19"/>
  <c r="O30" i="19"/>
  <c r="N30" i="19"/>
  <c r="M30" i="19"/>
  <c r="K30" i="19"/>
  <c r="O29" i="19"/>
  <c r="M29" i="19"/>
  <c r="K29" i="19"/>
  <c r="O28" i="19"/>
  <c r="N28" i="19"/>
  <c r="M28" i="19"/>
  <c r="K28" i="19"/>
  <c r="O27" i="19"/>
  <c r="M27" i="19"/>
  <c r="K27" i="19"/>
  <c r="O26" i="19"/>
  <c r="N26" i="19"/>
  <c r="M26" i="19"/>
  <c r="K26" i="19"/>
  <c r="O25" i="19"/>
  <c r="M25" i="19"/>
  <c r="K25" i="19"/>
  <c r="O24" i="19"/>
  <c r="M24" i="19"/>
  <c r="K24" i="19"/>
  <c r="O23" i="19"/>
  <c r="M23" i="19"/>
  <c r="K23" i="19"/>
  <c r="O22" i="19"/>
  <c r="N22" i="19"/>
  <c r="M22" i="19"/>
  <c r="K22" i="19"/>
  <c r="O21" i="19"/>
  <c r="N21" i="19"/>
  <c r="K21" i="19"/>
  <c r="O20" i="19"/>
  <c r="N20" i="19"/>
  <c r="M20" i="19"/>
  <c r="K20" i="19"/>
  <c r="O19" i="19"/>
  <c r="N19" i="19"/>
  <c r="M19" i="19"/>
  <c r="K19" i="19"/>
  <c r="O18" i="19"/>
  <c r="N18" i="19"/>
  <c r="K18" i="19"/>
  <c r="O17" i="19"/>
  <c r="N17" i="19"/>
  <c r="K17" i="19"/>
  <c r="O16" i="19"/>
  <c r="M16" i="19"/>
  <c r="K16" i="19"/>
  <c r="O15" i="19"/>
  <c r="M15" i="19"/>
  <c r="K15" i="19"/>
  <c r="O14" i="19"/>
  <c r="M14" i="19"/>
  <c r="K14" i="19"/>
  <c r="O13" i="19"/>
  <c r="N13" i="19"/>
  <c r="M13" i="19"/>
  <c r="K13" i="19"/>
  <c r="O12" i="19"/>
  <c r="N12" i="19"/>
  <c r="M12" i="19"/>
  <c r="K12" i="19"/>
  <c r="O11" i="19"/>
  <c r="M11" i="19"/>
  <c r="K11" i="19"/>
  <c r="O10" i="19"/>
  <c r="M10" i="19"/>
  <c r="K10" i="19"/>
  <c r="O9" i="19"/>
  <c r="N9" i="19"/>
  <c r="M9" i="19"/>
  <c r="K9" i="19"/>
  <c r="O8" i="19"/>
  <c r="N8" i="19"/>
  <c r="M8" i="19"/>
  <c r="K8" i="19"/>
  <c r="O7" i="19"/>
  <c r="M7" i="19"/>
  <c r="K7" i="19"/>
  <c r="O6" i="19"/>
  <c r="M6" i="19"/>
  <c r="K6" i="19"/>
  <c r="O5" i="19"/>
  <c r="N5" i="19"/>
  <c r="M5" i="19"/>
  <c r="K5" i="19"/>
  <c r="O4" i="19"/>
  <c r="N4" i="19"/>
  <c r="M4" i="19"/>
  <c r="K4" i="19"/>
  <c r="O3" i="19"/>
  <c r="N3" i="19"/>
  <c r="M3" i="19"/>
  <c r="K3" i="19"/>
  <c r="K131" i="19" s="1"/>
  <c r="L229" i="18"/>
  <c r="K224" i="18"/>
  <c r="K223" i="18"/>
  <c r="K222" i="18"/>
  <c r="K221" i="18"/>
  <c r="K220" i="18"/>
  <c r="K219" i="18"/>
  <c r="K218" i="18"/>
  <c r="K217" i="18"/>
  <c r="K216" i="18"/>
  <c r="K215" i="18"/>
  <c r="K214" i="18"/>
  <c r="K213" i="18"/>
  <c r="K212" i="18"/>
  <c r="K211" i="18"/>
  <c r="K210" i="18"/>
  <c r="K209" i="18"/>
  <c r="K208" i="18"/>
  <c r="K207" i="18"/>
  <c r="K206" i="18"/>
  <c r="K205" i="18"/>
  <c r="K204" i="18"/>
  <c r="K203" i="18"/>
  <c r="K202" i="18"/>
  <c r="K201" i="18"/>
  <c r="K200" i="18"/>
  <c r="K199" i="18"/>
  <c r="K198" i="18"/>
  <c r="K197" i="18"/>
  <c r="K196" i="18"/>
  <c r="K195" i="18"/>
  <c r="K194" i="18"/>
  <c r="K193" i="18"/>
  <c r="K192" i="18"/>
  <c r="K191" i="18"/>
  <c r="K190" i="18"/>
  <c r="K189" i="18"/>
  <c r="K188" i="18"/>
  <c r="K187" i="18"/>
  <c r="K186" i="18"/>
  <c r="K185" i="18"/>
  <c r="K184" i="18"/>
  <c r="K225" i="18" s="1"/>
  <c r="K172" i="18"/>
  <c r="K171" i="18"/>
  <c r="K169" i="18"/>
  <c r="K159" i="18"/>
  <c r="K158" i="18"/>
  <c r="K157" i="18"/>
  <c r="K156" i="18"/>
  <c r="K155" i="18"/>
  <c r="K154" i="18"/>
  <c r="K153" i="18"/>
  <c r="K152" i="18"/>
  <c r="K151" i="18"/>
  <c r="K150" i="18"/>
  <c r="K149" i="18"/>
  <c r="K148" i="18"/>
  <c r="K147" i="18"/>
  <c r="K146" i="18"/>
  <c r="K145" i="18"/>
  <c r="K144" i="18"/>
  <c r="K143" i="18"/>
  <c r="K142" i="18"/>
  <c r="K141" i="18"/>
  <c r="K140" i="18"/>
  <c r="K139" i="18"/>
  <c r="K138" i="18"/>
  <c r="K137" i="18"/>
  <c r="K136" i="18"/>
  <c r="K135" i="18"/>
  <c r="K134" i="18"/>
  <c r="K133" i="18"/>
  <c r="K132" i="18"/>
  <c r="K131" i="18"/>
  <c r="K130" i="18"/>
  <c r="K129" i="18"/>
  <c r="K128" i="18"/>
  <c r="K127" i="18"/>
  <c r="K126" i="18"/>
  <c r="K125" i="18"/>
  <c r="K124" i="18"/>
  <c r="K123" i="18"/>
  <c r="K122" i="18"/>
  <c r="K121" i="18"/>
  <c r="K120" i="18"/>
  <c r="K119" i="18"/>
  <c r="K118" i="18"/>
  <c r="K117" i="18"/>
  <c r="K116" i="18"/>
  <c r="K115" i="18"/>
  <c r="K114" i="18"/>
  <c r="K113" i="18"/>
  <c r="K112" i="18"/>
  <c r="K111" i="18"/>
  <c r="K110" i="18"/>
  <c r="K109" i="18"/>
  <c r="K108" i="18"/>
  <c r="K107" i="18"/>
  <c r="K106" i="18"/>
  <c r="K105" i="18"/>
  <c r="K104" i="18"/>
  <c r="K103" i="18"/>
  <c r="K102" i="18"/>
  <c r="K101" i="18"/>
  <c r="K100" i="18"/>
  <c r="K99" i="18"/>
  <c r="K98" i="18"/>
  <c r="K97" i="18"/>
  <c r="K96" i="18"/>
  <c r="K95" i="18"/>
  <c r="K94" i="18"/>
  <c r="K93" i="18"/>
  <c r="K92" i="18"/>
  <c r="K91" i="18"/>
  <c r="K90" i="18"/>
  <c r="K89" i="18"/>
  <c r="K88" i="18"/>
  <c r="K87" i="18"/>
  <c r="K86" i="18"/>
  <c r="K85" i="18"/>
  <c r="K84" i="18"/>
  <c r="K83" i="18"/>
  <c r="K82" i="18"/>
  <c r="K81" i="18"/>
  <c r="K80" i="18"/>
  <c r="K79" i="18"/>
  <c r="K78" i="18"/>
  <c r="K77" i="18"/>
  <c r="K76" i="18"/>
  <c r="K75" i="18"/>
  <c r="K74" i="18"/>
  <c r="K73" i="18"/>
  <c r="K72" i="18"/>
  <c r="K71" i="18"/>
  <c r="K70" i="18"/>
  <c r="K69" i="18"/>
  <c r="K68" i="18"/>
  <c r="K67" i="18"/>
  <c r="K66" i="18"/>
  <c r="K65" i="18"/>
  <c r="K64" i="18"/>
  <c r="K63" i="18"/>
  <c r="K62" i="18"/>
  <c r="K61" i="18"/>
  <c r="K60" i="18"/>
  <c r="K59" i="18"/>
  <c r="K58" i="18"/>
  <c r="K57" i="18"/>
  <c r="K56" i="18"/>
  <c r="K55" i="18"/>
  <c r="K54" i="18"/>
  <c r="K53" i="18"/>
  <c r="K52" i="18"/>
  <c r="K51" i="18"/>
  <c r="K50" i="18"/>
  <c r="K49" i="18"/>
  <c r="K48" i="18"/>
  <c r="K47" i="18"/>
  <c r="K46" i="18"/>
  <c r="K45" i="18"/>
  <c r="K44" i="18"/>
  <c r="K43" i="18"/>
  <c r="K42" i="18"/>
  <c r="K41" i="18"/>
  <c r="K40" i="18"/>
  <c r="K39" i="18"/>
  <c r="K38" i="18"/>
  <c r="K37" i="18"/>
  <c r="K36" i="18"/>
  <c r="K35" i="18"/>
  <c r="K34" i="18"/>
  <c r="K33" i="18"/>
  <c r="K32" i="18"/>
  <c r="K31" i="18"/>
  <c r="K30" i="18"/>
  <c r="K29" i="18"/>
  <c r="K28" i="18"/>
  <c r="K27" i="18"/>
  <c r="K26" i="18"/>
  <c r="K25" i="18"/>
  <c r="K24" i="18"/>
  <c r="K23" i="18"/>
  <c r="K22" i="18"/>
  <c r="K21" i="18"/>
  <c r="K20" i="18"/>
  <c r="K19" i="18"/>
  <c r="K18" i="18"/>
  <c r="K17" i="18"/>
  <c r="K16" i="18"/>
  <c r="K15" i="18"/>
  <c r="K14" i="18"/>
  <c r="K13" i="18"/>
  <c r="K12" i="18"/>
  <c r="K11" i="18"/>
  <c r="K10" i="18"/>
  <c r="K9" i="18"/>
  <c r="K8" i="18"/>
  <c r="K7" i="18"/>
  <c r="K6" i="18"/>
  <c r="K5" i="18"/>
  <c r="K4" i="18"/>
  <c r="K3" i="18"/>
  <c r="K173" i="18" s="1"/>
  <c r="T3" i="19" l="1"/>
  <c r="U3" i="19" s="1"/>
  <c r="V3" i="19" s="1"/>
  <c r="Q3" i="19"/>
  <c r="R3" i="19" s="1"/>
  <c r="S3" i="19" s="1"/>
  <c r="P3" i="19"/>
  <c r="T4" i="19"/>
  <c r="U4" i="19" s="1"/>
  <c r="V4" i="19" s="1"/>
  <c r="Q4" i="19"/>
  <c r="R4" i="19" s="1"/>
  <c r="S4" i="19" s="1"/>
  <c r="P4" i="19"/>
  <c r="T5" i="19"/>
  <c r="U5" i="19" s="1"/>
  <c r="V5" i="19" s="1"/>
  <c r="Q5" i="19"/>
  <c r="R5" i="19" s="1"/>
  <c r="S5" i="19" s="1"/>
  <c r="P5" i="19"/>
  <c r="T6" i="19"/>
  <c r="U6" i="19" s="1"/>
  <c r="V6" i="19" s="1"/>
  <c r="Q6" i="19"/>
  <c r="R6" i="19" s="1"/>
  <c r="S6" i="19" s="1"/>
  <c r="P6" i="19"/>
  <c r="T7" i="19"/>
  <c r="U7" i="19" s="1"/>
  <c r="V7" i="19" s="1"/>
  <c r="Q7" i="19"/>
  <c r="R7" i="19" s="1"/>
  <c r="S7" i="19" s="1"/>
  <c r="P7" i="19"/>
  <c r="T8" i="19"/>
  <c r="U8" i="19" s="1"/>
  <c r="V8" i="19" s="1"/>
  <c r="Q8" i="19"/>
  <c r="R8" i="19" s="1"/>
  <c r="S8" i="19" s="1"/>
  <c r="P8" i="19"/>
  <c r="T9" i="19"/>
  <c r="U9" i="19" s="1"/>
  <c r="V9" i="19" s="1"/>
  <c r="Q9" i="19"/>
  <c r="R9" i="19" s="1"/>
  <c r="S9" i="19" s="1"/>
  <c r="P9" i="19"/>
  <c r="T10" i="19"/>
  <c r="U10" i="19" s="1"/>
  <c r="V10" i="19" s="1"/>
  <c r="Q10" i="19"/>
  <c r="R10" i="19" s="1"/>
  <c r="S10" i="19" s="1"/>
  <c r="P10" i="19"/>
  <c r="T11" i="19"/>
  <c r="U11" i="19" s="1"/>
  <c r="V11" i="19" s="1"/>
  <c r="Q11" i="19"/>
  <c r="R11" i="19" s="1"/>
  <c r="S11" i="19" s="1"/>
  <c r="P11" i="19"/>
  <c r="T12" i="19"/>
  <c r="U12" i="19" s="1"/>
  <c r="V12" i="19" s="1"/>
  <c r="Q12" i="19"/>
  <c r="R12" i="19" s="1"/>
  <c r="S12" i="19" s="1"/>
  <c r="P12" i="19"/>
  <c r="T13" i="19"/>
  <c r="U13" i="19" s="1"/>
  <c r="V13" i="19" s="1"/>
  <c r="Q13" i="19"/>
  <c r="R13" i="19" s="1"/>
  <c r="S13" i="19" s="1"/>
  <c r="P13" i="19"/>
  <c r="T14" i="19"/>
  <c r="U14" i="19" s="1"/>
  <c r="V14" i="19" s="1"/>
  <c r="Q14" i="19"/>
  <c r="R14" i="19" s="1"/>
  <c r="S14" i="19" s="1"/>
  <c r="P14" i="19"/>
  <c r="T15" i="19"/>
  <c r="U15" i="19" s="1"/>
  <c r="V15" i="19" s="1"/>
  <c r="Q15" i="19"/>
  <c r="R15" i="19" s="1"/>
  <c r="S15" i="19" s="1"/>
  <c r="P15" i="19"/>
  <c r="T16" i="19"/>
  <c r="U16" i="19" s="1"/>
  <c r="V16" i="19" s="1"/>
  <c r="Q16" i="19"/>
  <c r="R16" i="19" s="1"/>
  <c r="S16" i="19" s="1"/>
  <c r="P16" i="19"/>
  <c r="T17" i="19"/>
  <c r="U17" i="19" s="1"/>
  <c r="V17" i="19" s="1"/>
  <c r="Q17" i="19"/>
  <c r="R17" i="19" s="1"/>
  <c r="S17" i="19" s="1"/>
  <c r="P17" i="19"/>
  <c r="T18" i="19"/>
  <c r="U18" i="19" s="1"/>
  <c r="V18" i="19" s="1"/>
  <c r="Q18" i="19"/>
  <c r="R18" i="19" s="1"/>
  <c r="S18" i="19" s="1"/>
  <c r="P18" i="19"/>
  <c r="T19" i="19"/>
  <c r="U19" i="19" s="1"/>
  <c r="V19" i="19" s="1"/>
  <c r="Q19" i="19"/>
  <c r="R19" i="19" s="1"/>
  <c r="S19" i="19" s="1"/>
  <c r="P19" i="19"/>
  <c r="T20" i="19"/>
  <c r="U20" i="19" s="1"/>
  <c r="V20" i="19" s="1"/>
  <c r="Q20" i="19"/>
  <c r="R20" i="19" s="1"/>
  <c r="S20" i="19" s="1"/>
  <c r="P20" i="19"/>
  <c r="T21" i="19"/>
  <c r="U21" i="19" s="1"/>
  <c r="V21" i="19" s="1"/>
  <c r="Q21" i="19"/>
  <c r="R21" i="19" s="1"/>
  <c r="S21" i="19" s="1"/>
  <c r="P21" i="19"/>
  <c r="T22" i="19"/>
  <c r="U22" i="19" s="1"/>
  <c r="V22" i="19" s="1"/>
  <c r="Q22" i="19"/>
  <c r="R22" i="19" s="1"/>
  <c r="S22" i="19" s="1"/>
  <c r="P22" i="19"/>
  <c r="T23" i="19"/>
  <c r="U23" i="19" s="1"/>
  <c r="V23" i="19" s="1"/>
  <c r="Q23" i="19"/>
  <c r="R23" i="19" s="1"/>
  <c r="S23" i="19" s="1"/>
  <c r="P23" i="19"/>
  <c r="T24" i="19"/>
  <c r="U24" i="19" s="1"/>
  <c r="V24" i="19" s="1"/>
  <c r="Q24" i="19"/>
  <c r="R24" i="19" s="1"/>
  <c r="S24" i="19" s="1"/>
  <c r="P24" i="19"/>
  <c r="T25" i="19"/>
  <c r="U25" i="19" s="1"/>
  <c r="V25" i="19" s="1"/>
  <c r="Q25" i="19"/>
  <c r="R25" i="19" s="1"/>
  <c r="S25" i="19" s="1"/>
  <c r="P25" i="19"/>
  <c r="T26" i="19"/>
  <c r="U26" i="19" s="1"/>
  <c r="V26" i="19" s="1"/>
  <c r="Q26" i="19"/>
  <c r="R26" i="19" s="1"/>
  <c r="S26" i="19" s="1"/>
  <c r="P26" i="19"/>
  <c r="T27" i="19"/>
  <c r="U27" i="19" s="1"/>
  <c r="V27" i="19" s="1"/>
  <c r="Q27" i="19"/>
  <c r="R27" i="19" s="1"/>
  <c r="S27" i="19" s="1"/>
  <c r="P27" i="19"/>
  <c r="T28" i="19"/>
  <c r="U28" i="19" s="1"/>
  <c r="V28" i="19" s="1"/>
  <c r="Q28" i="19"/>
  <c r="R28" i="19" s="1"/>
  <c r="S28" i="19" s="1"/>
  <c r="P28" i="19"/>
  <c r="T29" i="19"/>
  <c r="U29" i="19" s="1"/>
  <c r="V29" i="19" s="1"/>
  <c r="Q29" i="19"/>
  <c r="R29" i="19" s="1"/>
  <c r="S29" i="19" s="1"/>
  <c r="P29" i="19"/>
  <c r="T30" i="19"/>
  <c r="U30" i="19" s="1"/>
  <c r="V30" i="19" s="1"/>
  <c r="Q30" i="19"/>
  <c r="R30" i="19" s="1"/>
  <c r="S30" i="19" s="1"/>
  <c r="P30" i="19"/>
  <c r="T31" i="19"/>
  <c r="U31" i="19" s="1"/>
  <c r="V31" i="19" s="1"/>
  <c r="Q31" i="19"/>
  <c r="R31" i="19" s="1"/>
  <c r="S31" i="19" s="1"/>
  <c r="P31" i="19"/>
  <c r="T32" i="19"/>
  <c r="U32" i="19" s="1"/>
  <c r="V32" i="19" s="1"/>
  <c r="Q32" i="19"/>
  <c r="R32" i="19" s="1"/>
  <c r="S32" i="19" s="1"/>
  <c r="P32" i="19"/>
  <c r="T33" i="19"/>
  <c r="U33" i="19" s="1"/>
  <c r="V33" i="19" s="1"/>
  <c r="Q33" i="19"/>
  <c r="R33" i="19" s="1"/>
  <c r="S33" i="19" s="1"/>
  <c r="P33" i="19"/>
  <c r="T34" i="19"/>
  <c r="U34" i="19" s="1"/>
  <c r="V34" i="19" s="1"/>
  <c r="Q34" i="19"/>
  <c r="R34" i="19" s="1"/>
  <c r="S34" i="19" s="1"/>
  <c r="P34" i="19"/>
  <c r="T35" i="19"/>
  <c r="U35" i="19" s="1"/>
  <c r="V35" i="19" s="1"/>
  <c r="Q35" i="19"/>
  <c r="R35" i="19" s="1"/>
  <c r="S35" i="19" s="1"/>
  <c r="P35" i="19"/>
  <c r="T36" i="19"/>
  <c r="U36" i="19" s="1"/>
  <c r="V36" i="19" s="1"/>
  <c r="Q36" i="19"/>
  <c r="R36" i="19" s="1"/>
  <c r="S36" i="19" s="1"/>
  <c r="P36" i="19"/>
  <c r="T37" i="19"/>
  <c r="U37" i="19" s="1"/>
  <c r="V37" i="19" s="1"/>
  <c r="Q37" i="19"/>
  <c r="R37" i="19" s="1"/>
  <c r="S37" i="19" s="1"/>
  <c r="P37" i="19"/>
  <c r="T38" i="19"/>
  <c r="U38" i="19" s="1"/>
  <c r="V38" i="19" s="1"/>
  <c r="Q38" i="19"/>
  <c r="R38" i="19" s="1"/>
  <c r="S38" i="19" s="1"/>
  <c r="P38" i="19"/>
  <c r="T39" i="19"/>
  <c r="U39" i="19" s="1"/>
  <c r="V39" i="19" s="1"/>
  <c r="Q39" i="19"/>
  <c r="R39" i="19" s="1"/>
  <c r="S39" i="19" s="1"/>
  <c r="P39" i="19"/>
  <c r="T40" i="19"/>
  <c r="U40" i="19" s="1"/>
  <c r="V40" i="19" s="1"/>
  <c r="Q40" i="19"/>
  <c r="R40" i="19" s="1"/>
  <c r="S40" i="19" s="1"/>
  <c r="P40" i="19"/>
  <c r="T41" i="19"/>
  <c r="U41" i="19" s="1"/>
  <c r="V41" i="19" s="1"/>
  <c r="Q41" i="19"/>
  <c r="R41" i="19" s="1"/>
  <c r="S41" i="19" s="1"/>
  <c r="P41" i="19"/>
  <c r="T42" i="19"/>
  <c r="U42" i="19" s="1"/>
  <c r="V42" i="19" s="1"/>
  <c r="Q42" i="19"/>
  <c r="R42" i="19" s="1"/>
  <c r="S42" i="19" s="1"/>
  <c r="P42" i="19"/>
  <c r="T43" i="19"/>
  <c r="U43" i="19" s="1"/>
  <c r="V43" i="19" s="1"/>
  <c r="Q43" i="19"/>
  <c r="R43" i="19" s="1"/>
  <c r="S43" i="19" s="1"/>
  <c r="P43" i="19"/>
  <c r="T44" i="19"/>
  <c r="U44" i="19" s="1"/>
  <c r="V44" i="19" s="1"/>
  <c r="Q44" i="19"/>
  <c r="R44" i="19" s="1"/>
  <c r="S44" i="19" s="1"/>
  <c r="P44" i="19"/>
  <c r="T45" i="19"/>
  <c r="U45" i="19" s="1"/>
  <c r="V45" i="19" s="1"/>
  <c r="Q45" i="19"/>
  <c r="R45" i="19" s="1"/>
  <c r="S45" i="19" s="1"/>
  <c r="P45" i="19"/>
  <c r="T46" i="19"/>
  <c r="U46" i="19" s="1"/>
  <c r="V46" i="19" s="1"/>
  <c r="Q46" i="19"/>
  <c r="R46" i="19" s="1"/>
  <c r="S46" i="19" s="1"/>
  <c r="P46" i="19"/>
  <c r="T47" i="19"/>
  <c r="U47" i="19" s="1"/>
  <c r="V47" i="19" s="1"/>
  <c r="Q47" i="19"/>
  <c r="R47" i="19" s="1"/>
  <c r="S47" i="19" s="1"/>
  <c r="P47" i="19"/>
  <c r="T48" i="19"/>
  <c r="U48" i="19" s="1"/>
  <c r="V48" i="19" s="1"/>
  <c r="Q48" i="19"/>
  <c r="R48" i="19" s="1"/>
  <c r="S48" i="19" s="1"/>
  <c r="P48" i="19"/>
  <c r="T49" i="19"/>
  <c r="U49" i="19" s="1"/>
  <c r="V49" i="19" s="1"/>
  <c r="Q49" i="19"/>
  <c r="R49" i="19" s="1"/>
  <c r="S49" i="19" s="1"/>
  <c r="P49" i="19"/>
  <c r="T50" i="19"/>
  <c r="U50" i="19" s="1"/>
  <c r="V50" i="19" s="1"/>
  <c r="Q50" i="19"/>
  <c r="R50" i="19" s="1"/>
  <c r="S50" i="19" s="1"/>
  <c r="P50" i="19"/>
  <c r="T51" i="19"/>
  <c r="U51" i="19" s="1"/>
  <c r="V51" i="19" s="1"/>
  <c r="Q51" i="19"/>
  <c r="R51" i="19" s="1"/>
  <c r="S51" i="19" s="1"/>
  <c r="P51" i="19"/>
  <c r="T52" i="19"/>
  <c r="U52" i="19" s="1"/>
  <c r="V52" i="19" s="1"/>
  <c r="Q52" i="19"/>
  <c r="R52" i="19" s="1"/>
  <c r="S52" i="19" s="1"/>
  <c r="P52" i="19"/>
  <c r="T53" i="19"/>
  <c r="U53" i="19" s="1"/>
  <c r="V53" i="19" s="1"/>
  <c r="Q53" i="19"/>
  <c r="R53" i="19" s="1"/>
  <c r="S53" i="19" s="1"/>
  <c r="P53" i="19"/>
  <c r="T54" i="19"/>
  <c r="U54" i="19" s="1"/>
  <c r="V54" i="19" s="1"/>
  <c r="Q54" i="19"/>
  <c r="R54" i="19" s="1"/>
  <c r="S54" i="19" s="1"/>
  <c r="P54" i="19"/>
  <c r="T55" i="19"/>
  <c r="U55" i="19" s="1"/>
  <c r="V55" i="19" s="1"/>
  <c r="Q55" i="19"/>
  <c r="R55" i="19" s="1"/>
  <c r="S55" i="19" s="1"/>
  <c r="P55" i="19"/>
  <c r="T56" i="19"/>
  <c r="U56" i="19" s="1"/>
  <c r="V56" i="19" s="1"/>
  <c r="Q56" i="19"/>
  <c r="R56" i="19" s="1"/>
  <c r="S56" i="19" s="1"/>
  <c r="P56" i="19"/>
  <c r="T57" i="19"/>
  <c r="U57" i="19" s="1"/>
  <c r="V57" i="19" s="1"/>
  <c r="Q57" i="19"/>
  <c r="R57" i="19" s="1"/>
  <c r="S57" i="19" s="1"/>
  <c r="P57" i="19"/>
  <c r="T58" i="19"/>
  <c r="U58" i="19" s="1"/>
  <c r="V58" i="19" s="1"/>
  <c r="Q58" i="19"/>
  <c r="R58" i="19" s="1"/>
  <c r="S58" i="19" s="1"/>
  <c r="P58" i="19"/>
  <c r="T59" i="19"/>
  <c r="U59" i="19" s="1"/>
  <c r="V59" i="19" s="1"/>
  <c r="Q59" i="19"/>
  <c r="R59" i="19" s="1"/>
  <c r="S59" i="19" s="1"/>
  <c r="P59" i="19"/>
  <c r="T60" i="19"/>
  <c r="U60" i="19" s="1"/>
  <c r="V60" i="19" s="1"/>
  <c r="Q60" i="19"/>
  <c r="R60" i="19" s="1"/>
  <c r="S60" i="19" s="1"/>
  <c r="P60" i="19"/>
  <c r="T61" i="19"/>
  <c r="U61" i="19" s="1"/>
  <c r="V61" i="19" s="1"/>
  <c r="Q61" i="19"/>
  <c r="R61" i="19" s="1"/>
  <c r="S61" i="19" s="1"/>
  <c r="P61" i="19"/>
  <c r="T62" i="19"/>
  <c r="U62" i="19" s="1"/>
  <c r="V62" i="19" s="1"/>
  <c r="Q62" i="19"/>
  <c r="R62" i="19" s="1"/>
  <c r="S62" i="19" s="1"/>
  <c r="P62" i="19"/>
  <c r="T63" i="19"/>
  <c r="U63" i="19" s="1"/>
  <c r="V63" i="19" s="1"/>
  <c r="Q63" i="19"/>
  <c r="R63" i="19" s="1"/>
  <c r="S63" i="19" s="1"/>
  <c r="P63" i="19"/>
  <c r="T64" i="19"/>
  <c r="U64" i="19" s="1"/>
  <c r="V64" i="19" s="1"/>
  <c r="Q64" i="19"/>
  <c r="R64" i="19" s="1"/>
  <c r="S64" i="19" s="1"/>
  <c r="P64" i="19"/>
  <c r="T65" i="19"/>
  <c r="U65" i="19" s="1"/>
  <c r="V65" i="19" s="1"/>
  <c r="Q65" i="19"/>
  <c r="R65" i="19" s="1"/>
  <c r="S65" i="19" s="1"/>
  <c r="P65" i="19"/>
  <c r="T66" i="19"/>
  <c r="U66" i="19" s="1"/>
  <c r="V66" i="19" s="1"/>
  <c r="Q66" i="19"/>
  <c r="R66" i="19" s="1"/>
  <c r="S66" i="19" s="1"/>
  <c r="P66" i="19"/>
  <c r="T67" i="19"/>
  <c r="U67" i="19" s="1"/>
  <c r="V67" i="19" s="1"/>
  <c r="Q67" i="19"/>
  <c r="R67" i="19" s="1"/>
  <c r="S67" i="19" s="1"/>
  <c r="P67" i="19"/>
  <c r="T68" i="19"/>
  <c r="U68" i="19" s="1"/>
  <c r="V68" i="19" s="1"/>
  <c r="Q68" i="19"/>
  <c r="R68" i="19" s="1"/>
  <c r="S68" i="19" s="1"/>
  <c r="P68" i="19"/>
  <c r="T69" i="19"/>
  <c r="U69" i="19" s="1"/>
  <c r="V69" i="19" s="1"/>
  <c r="Q69" i="19"/>
  <c r="R69" i="19" s="1"/>
  <c r="S69" i="19" s="1"/>
  <c r="P69" i="19"/>
  <c r="T70" i="19"/>
  <c r="U70" i="19" s="1"/>
  <c r="V70" i="19" s="1"/>
  <c r="Q70" i="19"/>
  <c r="R70" i="19" s="1"/>
  <c r="S70" i="19" s="1"/>
  <c r="P70" i="19"/>
  <c r="T71" i="19"/>
  <c r="U71" i="19" s="1"/>
  <c r="V71" i="19" s="1"/>
  <c r="Q71" i="19"/>
  <c r="R71" i="19" s="1"/>
  <c r="S71" i="19" s="1"/>
  <c r="P71" i="19"/>
  <c r="T72" i="19"/>
  <c r="U72" i="19" s="1"/>
  <c r="V72" i="19" s="1"/>
  <c r="Q72" i="19"/>
  <c r="R72" i="19" s="1"/>
  <c r="S72" i="19" s="1"/>
  <c r="P72" i="19"/>
  <c r="T73" i="19"/>
  <c r="U73" i="19" s="1"/>
  <c r="V73" i="19" s="1"/>
  <c r="Q73" i="19"/>
  <c r="R73" i="19" s="1"/>
  <c r="S73" i="19" s="1"/>
  <c r="P73" i="19"/>
  <c r="T74" i="19"/>
  <c r="U74" i="19" s="1"/>
  <c r="V74" i="19" s="1"/>
  <c r="Q74" i="19"/>
  <c r="R74" i="19" s="1"/>
  <c r="S74" i="19" s="1"/>
  <c r="P74" i="19"/>
  <c r="T75" i="19"/>
  <c r="U75" i="19" s="1"/>
  <c r="V75" i="19" s="1"/>
  <c r="Q75" i="19"/>
  <c r="R75" i="19" s="1"/>
  <c r="S75" i="19" s="1"/>
  <c r="P75" i="19"/>
  <c r="T76" i="19"/>
  <c r="U76" i="19" s="1"/>
  <c r="V76" i="19" s="1"/>
  <c r="Q76" i="19"/>
  <c r="R76" i="19" s="1"/>
  <c r="S76" i="19" s="1"/>
  <c r="P76" i="19"/>
  <c r="T77" i="19"/>
  <c r="U77" i="19" s="1"/>
  <c r="V77" i="19" s="1"/>
  <c r="Q77" i="19"/>
  <c r="R77" i="19" s="1"/>
  <c r="S77" i="19" s="1"/>
  <c r="P77" i="19"/>
  <c r="T78" i="19"/>
  <c r="U78" i="19" s="1"/>
  <c r="V78" i="19" s="1"/>
  <c r="Q78" i="19"/>
  <c r="R78" i="19" s="1"/>
  <c r="S78" i="19" s="1"/>
  <c r="P78" i="19"/>
  <c r="T79" i="19"/>
  <c r="U79" i="19" s="1"/>
  <c r="V79" i="19" s="1"/>
  <c r="Q79" i="19"/>
  <c r="R79" i="19" s="1"/>
  <c r="S79" i="19" s="1"/>
  <c r="P79" i="19"/>
  <c r="T80" i="19"/>
  <c r="U80" i="19" s="1"/>
  <c r="V80" i="19" s="1"/>
  <c r="Q80" i="19"/>
  <c r="R80" i="19" s="1"/>
  <c r="S80" i="19" s="1"/>
  <c r="P80" i="19"/>
  <c r="T81" i="19"/>
  <c r="U81" i="19" s="1"/>
  <c r="V81" i="19" s="1"/>
  <c r="Q81" i="19"/>
  <c r="R81" i="19" s="1"/>
  <c r="S81" i="19" s="1"/>
  <c r="P81" i="19"/>
  <c r="T82" i="19"/>
  <c r="U82" i="19" s="1"/>
  <c r="V82" i="19" s="1"/>
  <c r="Q82" i="19"/>
  <c r="R82" i="19" s="1"/>
  <c r="S82" i="19" s="1"/>
  <c r="P82" i="19"/>
  <c r="T83" i="19"/>
  <c r="U83" i="19" s="1"/>
  <c r="V83" i="19" s="1"/>
  <c r="Q83" i="19"/>
  <c r="R83" i="19" s="1"/>
  <c r="S83" i="19" s="1"/>
  <c r="P83" i="19"/>
  <c r="T84" i="19"/>
  <c r="U84" i="19" s="1"/>
  <c r="V84" i="19" s="1"/>
  <c r="Q84" i="19"/>
  <c r="R84" i="19" s="1"/>
  <c r="S84" i="19" s="1"/>
  <c r="P84" i="19"/>
  <c r="T85" i="19"/>
  <c r="U85" i="19" s="1"/>
  <c r="V85" i="19" s="1"/>
  <c r="Q85" i="19"/>
  <c r="R85" i="19" s="1"/>
  <c r="S85" i="19" s="1"/>
  <c r="P85" i="19"/>
  <c r="T86" i="19"/>
  <c r="U86" i="19" s="1"/>
  <c r="V86" i="19" s="1"/>
  <c r="Q86" i="19"/>
  <c r="R86" i="19" s="1"/>
  <c r="S86" i="19" s="1"/>
  <c r="P86" i="19"/>
  <c r="T87" i="19"/>
  <c r="U87" i="19" s="1"/>
  <c r="V87" i="19" s="1"/>
  <c r="Q87" i="19"/>
  <c r="R87" i="19" s="1"/>
  <c r="S87" i="19" s="1"/>
  <c r="P87" i="19"/>
  <c r="T88" i="19"/>
  <c r="U88" i="19" s="1"/>
  <c r="V88" i="19" s="1"/>
  <c r="Q88" i="19"/>
  <c r="R88" i="19" s="1"/>
  <c r="S88" i="19" s="1"/>
  <c r="P88" i="19"/>
  <c r="T89" i="19"/>
  <c r="U89" i="19" s="1"/>
  <c r="V89" i="19" s="1"/>
  <c r="Q89" i="19"/>
  <c r="R89" i="19" s="1"/>
  <c r="S89" i="19" s="1"/>
  <c r="P89" i="19"/>
  <c r="T90" i="19"/>
  <c r="U90" i="19" s="1"/>
  <c r="V90" i="19" s="1"/>
  <c r="Q90" i="19"/>
  <c r="R90" i="19" s="1"/>
  <c r="S90" i="19" s="1"/>
  <c r="P90" i="19"/>
  <c r="T91" i="19"/>
  <c r="U91" i="19" s="1"/>
  <c r="V91" i="19" s="1"/>
  <c r="Q91" i="19"/>
  <c r="R91" i="19" s="1"/>
  <c r="S91" i="19" s="1"/>
  <c r="P91" i="19"/>
  <c r="T92" i="19"/>
  <c r="U92" i="19" s="1"/>
  <c r="V92" i="19" s="1"/>
  <c r="Q92" i="19"/>
  <c r="R92" i="19" s="1"/>
  <c r="S92" i="19" s="1"/>
  <c r="P92" i="19"/>
  <c r="T93" i="19"/>
  <c r="U93" i="19" s="1"/>
  <c r="V93" i="19" s="1"/>
  <c r="Q93" i="19"/>
  <c r="R93" i="19" s="1"/>
  <c r="S93" i="19" s="1"/>
  <c r="P93" i="19"/>
  <c r="T94" i="19"/>
  <c r="U94" i="19" s="1"/>
  <c r="V94" i="19" s="1"/>
  <c r="Q94" i="19"/>
  <c r="R94" i="19" s="1"/>
  <c r="S94" i="19" s="1"/>
  <c r="P94" i="19"/>
  <c r="T95" i="19"/>
  <c r="U95" i="19" s="1"/>
  <c r="V95" i="19" s="1"/>
  <c r="Q95" i="19"/>
  <c r="R95" i="19" s="1"/>
  <c r="S95" i="19" s="1"/>
  <c r="P95" i="19"/>
  <c r="T96" i="19"/>
  <c r="U96" i="19" s="1"/>
  <c r="V96" i="19" s="1"/>
  <c r="Q96" i="19"/>
  <c r="R96" i="19" s="1"/>
  <c r="S96" i="19" s="1"/>
  <c r="P96" i="19"/>
  <c r="T97" i="19"/>
  <c r="U97" i="19" s="1"/>
  <c r="V97" i="19" s="1"/>
  <c r="Q97" i="19"/>
  <c r="R97" i="19" s="1"/>
  <c r="S97" i="19" s="1"/>
  <c r="P97" i="19"/>
  <c r="T98" i="19"/>
  <c r="U98" i="19" s="1"/>
  <c r="V98" i="19" s="1"/>
  <c r="Q98" i="19"/>
  <c r="R98" i="19" s="1"/>
  <c r="S98" i="19" s="1"/>
  <c r="P98" i="19"/>
  <c r="T99" i="19"/>
  <c r="U99" i="19" s="1"/>
  <c r="V99" i="19" s="1"/>
  <c r="Q99" i="19"/>
  <c r="R99" i="19" s="1"/>
  <c r="S99" i="19" s="1"/>
  <c r="P99" i="19"/>
  <c r="T100" i="19"/>
  <c r="U100" i="19" s="1"/>
  <c r="V100" i="19" s="1"/>
  <c r="Q100" i="19"/>
  <c r="R100" i="19" s="1"/>
  <c r="S100" i="19" s="1"/>
  <c r="P100" i="19"/>
  <c r="T101" i="19"/>
  <c r="U101" i="19" s="1"/>
  <c r="V101" i="19" s="1"/>
  <c r="Q101" i="19"/>
  <c r="R101" i="19" s="1"/>
  <c r="S101" i="19" s="1"/>
  <c r="P101" i="19"/>
  <c r="T102" i="19"/>
  <c r="U102" i="19" s="1"/>
  <c r="V102" i="19" s="1"/>
  <c r="Q102" i="19"/>
  <c r="R102" i="19" s="1"/>
  <c r="S102" i="19" s="1"/>
  <c r="P102" i="19"/>
  <c r="T103" i="19"/>
  <c r="U103" i="19" s="1"/>
  <c r="V103" i="19" s="1"/>
  <c r="Q103" i="19"/>
  <c r="R103" i="19" s="1"/>
  <c r="S103" i="19" s="1"/>
  <c r="P103" i="19"/>
  <c r="T104" i="19"/>
  <c r="U104" i="19" s="1"/>
  <c r="V104" i="19" s="1"/>
  <c r="Q104" i="19"/>
  <c r="R104" i="19" s="1"/>
  <c r="S104" i="19" s="1"/>
  <c r="P104" i="19"/>
  <c r="T105" i="19"/>
  <c r="U105" i="19" s="1"/>
  <c r="V105" i="19" s="1"/>
  <c r="Q105" i="19"/>
  <c r="R105" i="19" s="1"/>
  <c r="S105" i="19" s="1"/>
  <c r="P105" i="19"/>
  <c r="T106" i="19"/>
  <c r="U106" i="19" s="1"/>
  <c r="V106" i="19" s="1"/>
  <c r="Q106" i="19"/>
  <c r="R106" i="19" s="1"/>
  <c r="S106" i="19" s="1"/>
  <c r="P106" i="19"/>
  <c r="T107" i="19"/>
  <c r="U107" i="19" s="1"/>
  <c r="V107" i="19" s="1"/>
  <c r="Q107" i="19"/>
  <c r="R107" i="19" s="1"/>
  <c r="S107" i="19" s="1"/>
  <c r="P107" i="19"/>
  <c r="T108" i="19"/>
  <c r="U108" i="19" s="1"/>
  <c r="V108" i="19" s="1"/>
  <c r="Q108" i="19"/>
  <c r="R108" i="19" s="1"/>
  <c r="S108" i="19" s="1"/>
  <c r="P108" i="19"/>
  <c r="T109" i="19"/>
  <c r="U109" i="19" s="1"/>
  <c r="V109" i="19" s="1"/>
  <c r="Q109" i="19"/>
  <c r="R109" i="19" s="1"/>
  <c r="S109" i="19" s="1"/>
  <c r="P109" i="19"/>
  <c r="T110" i="19"/>
  <c r="U110" i="19" s="1"/>
  <c r="V110" i="19" s="1"/>
  <c r="Q110" i="19"/>
  <c r="R110" i="19" s="1"/>
  <c r="S110" i="19" s="1"/>
  <c r="P110" i="19"/>
  <c r="T111" i="19"/>
  <c r="U111" i="19" s="1"/>
  <c r="V111" i="19" s="1"/>
  <c r="Q111" i="19"/>
  <c r="R111" i="19" s="1"/>
  <c r="S111" i="19" s="1"/>
  <c r="P111" i="19"/>
  <c r="T112" i="19"/>
  <c r="U112" i="19" s="1"/>
  <c r="V112" i="19" s="1"/>
  <c r="Q112" i="19"/>
  <c r="R112" i="19" s="1"/>
  <c r="S112" i="19" s="1"/>
  <c r="P112" i="19"/>
  <c r="T113" i="19"/>
  <c r="U113" i="19" s="1"/>
  <c r="V113" i="19" s="1"/>
  <c r="Q113" i="19"/>
  <c r="R113" i="19" s="1"/>
  <c r="S113" i="19" s="1"/>
  <c r="P113" i="19"/>
  <c r="T114" i="19"/>
  <c r="U114" i="19" s="1"/>
  <c r="V114" i="19" s="1"/>
  <c r="Q114" i="19"/>
  <c r="R114" i="19" s="1"/>
  <c r="S114" i="19" s="1"/>
  <c r="P114" i="19"/>
  <c r="T115" i="19"/>
  <c r="U115" i="19" s="1"/>
  <c r="V115" i="19" s="1"/>
  <c r="Q115" i="19"/>
  <c r="R115" i="19" s="1"/>
  <c r="S115" i="19" s="1"/>
  <c r="P115" i="19"/>
  <c r="T116" i="19"/>
  <c r="U116" i="19" s="1"/>
  <c r="V116" i="19" s="1"/>
  <c r="Q116" i="19"/>
  <c r="R116" i="19" s="1"/>
  <c r="S116" i="19" s="1"/>
  <c r="P116" i="19"/>
  <c r="T117" i="19"/>
  <c r="U117" i="19" s="1"/>
  <c r="V117" i="19" s="1"/>
  <c r="Q117" i="19"/>
  <c r="R117" i="19" s="1"/>
  <c r="S117" i="19" s="1"/>
  <c r="P117" i="19"/>
  <c r="T118" i="19"/>
  <c r="U118" i="19" s="1"/>
  <c r="V118" i="19" s="1"/>
  <c r="Q118" i="19"/>
  <c r="R118" i="19" s="1"/>
  <c r="S118" i="19" s="1"/>
  <c r="P118" i="19"/>
  <c r="T119" i="19"/>
  <c r="U119" i="19" s="1"/>
  <c r="V119" i="19" s="1"/>
  <c r="Q119" i="19"/>
  <c r="R119" i="19" s="1"/>
  <c r="S119" i="19" s="1"/>
  <c r="P119" i="19"/>
  <c r="T120" i="19"/>
  <c r="U120" i="19" s="1"/>
  <c r="V120" i="19" s="1"/>
  <c r="Q120" i="19"/>
  <c r="R120" i="19" s="1"/>
  <c r="S120" i="19" s="1"/>
  <c r="P120" i="19"/>
  <c r="T121" i="19"/>
  <c r="U121" i="19" s="1"/>
  <c r="V121" i="19" s="1"/>
  <c r="Q121" i="19"/>
  <c r="R121" i="19" s="1"/>
  <c r="S121" i="19" s="1"/>
  <c r="P121" i="19"/>
  <c r="T122" i="19"/>
  <c r="U122" i="19" s="1"/>
  <c r="V122" i="19" s="1"/>
  <c r="Q122" i="19"/>
  <c r="R122" i="19" s="1"/>
  <c r="S122" i="19" s="1"/>
  <c r="P122" i="19"/>
  <c r="T123" i="19"/>
  <c r="U123" i="19" s="1"/>
  <c r="V123" i="19" s="1"/>
  <c r="Q123" i="19"/>
  <c r="R123" i="19" s="1"/>
  <c r="S123" i="19" s="1"/>
  <c r="P123" i="19"/>
  <c r="T124" i="19"/>
  <c r="U124" i="19" s="1"/>
  <c r="V124" i="19" s="1"/>
  <c r="Q124" i="19"/>
  <c r="R124" i="19" s="1"/>
  <c r="S124" i="19" s="1"/>
  <c r="P124" i="19"/>
  <c r="T125" i="19"/>
  <c r="U125" i="19" s="1"/>
  <c r="V125" i="19" s="1"/>
  <c r="Q125" i="19"/>
  <c r="R125" i="19" s="1"/>
  <c r="S125" i="19" s="1"/>
  <c r="P125" i="19"/>
  <c r="T126" i="19"/>
  <c r="U126" i="19" s="1"/>
  <c r="V126" i="19" s="1"/>
  <c r="Q126" i="19"/>
  <c r="R126" i="19" s="1"/>
  <c r="S126" i="19" s="1"/>
  <c r="P126" i="19"/>
  <c r="T127" i="19"/>
  <c r="U127" i="19" s="1"/>
  <c r="V127" i="19" s="1"/>
  <c r="Q127" i="19"/>
  <c r="R127" i="19" s="1"/>
  <c r="S127" i="19" s="1"/>
  <c r="P127" i="19"/>
  <c r="T128" i="19"/>
  <c r="U128" i="19" s="1"/>
  <c r="V128" i="19" s="1"/>
  <c r="Q128" i="19"/>
  <c r="R128" i="19" s="1"/>
  <c r="S128" i="19" s="1"/>
  <c r="P128" i="19"/>
  <c r="T129" i="19"/>
  <c r="U129" i="19" s="1"/>
  <c r="V129" i="19" s="1"/>
  <c r="Q129" i="19"/>
  <c r="R129" i="19" s="1"/>
  <c r="S129" i="19" s="1"/>
  <c r="P129" i="19"/>
  <c r="T130" i="19"/>
  <c r="U130" i="19" s="1"/>
  <c r="V130" i="19" s="1"/>
  <c r="Q130" i="19"/>
  <c r="R130" i="19" s="1"/>
  <c r="S130" i="19" s="1"/>
  <c r="P130" i="19"/>
  <c r="K228" i="18"/>
  <c r="V131" i="19" l="1"/>
  <c r="K231" i="18"/>
  <c r="L228" i="18"/>
  <c r="L231" i="18" s="1"/>
  <c r="D4" i="17" l="1"/>
  <c r="E4" i="17" s="1"/>
  <c r="AB4" i="8"/>
  <c r="AC4" i="8"/>
  <c r="AD4" i="8"/>
  <c r="AE4" i="8"/>
  <c r="AF4" i="8"/>
  <c r="AG4" i="8"/>
  <c r="AB5" i="8"/>
  <c r="AC5" i="8"/>
  <c r="AD5" i="8"/>
  <c r="AE5" i="8"/>
  <c r="AF5" i="8"/>
  <c r="AG5" i="8"/>
  <c r="AB6" i="8"/>
  <c r="AC6" i="8"/>
  <c r="AD6" i="8"/>
  <c r="AE6" i="8"/>
  <c r="AF6" i="8"/>
  <c r="AG6" i="8"/>
  <c r="AB7" i="8"/>
  <c r="AC7" i="8"/>
  <c r="AD7" i="8"/>
  <c r="AE7" i="8"/>
  <c r="AF7" i="8"/>
  <c r="AG7" i="8"/>
  <c r="AB8" i="8"/>
  <c r="AC8" i="8"/>
  <c r="AD8" i="8"/>
  <c r="AE8" i="8"/>
  <c r="AF8" i="8"/>
  <c r="AG8" i="8"/>
  <c r="AB9" i="8"/>
  <c r="AC9" i="8"/>
  <c r="AD9" i="8"/>
  <c r="AE9" i="8"/>
  <c r="AF9" i="8"/>
  <c r="AG9" i="8"/>
  <c r="AB10" i="8"/>
  <c r="AC10" i="8"/>
  <c r="AD10" i="8"/>
  <c r="AE10" i="8"/>
  <c r="AF10" i="8"/>
  <c r="AG10" i="8"/>
  <c r="AB11" i="8"/>
  <c r="AC11" i="8"/>
  <c r="AD11" i="8"/>
  <c r="AE11" i="8"/>
  <c r="AF11" i="8"/>
  <c r="AG11" i="8"/>
  <c r="AB12" i="8"/>
  <c r="AC12" i="8"/>
  <c r="AD12" i="8"/>
  <c r="AE12" i="8"/>
  <c r="AF12" i="8"/>
  <c r="AG12" i="8"/>
  <c r="AB13" i="8"/>
  <c r="AC13" i="8"/>
  <c r="AD13" i="8"/>
  <c r="AE13" i="8"/>
  <c r="AF13" i="8"/>
  <c r="AG13" i="8"/>
  <c r="AB14" i="8"/>
  <c r="AC14" i="8"/>
  <c r="AD14" i="8"/>
  <c r="AE14" i="8"/>
  <c r="AF14" i="8"/>
  <c r="AG14" i="8"/>
  <c r="AB15" i="8"/>
  <c r="AC15" i="8"/>
  <c r="AD15" i="8"/>
  <c r="AE15" i="8"/>
  <c r="AF15" i="8"/>
  <c r="AG15" i="8"/>
  <c r="AB16" i="8"/>
  <c r="AC16" i="8"/>
  <c r="AD16" i="8"/>
  <c r="AE16" i="8"/>
  <c r="AF16" i="8"/>
  <c r="AG16" i="8"/>
  <c r="AB17" i="8"/>
  <c r="AC17" i="8"/>
  <c r="AD17" i="8"/>
  <c r="AE17" i="8"/>
  <c r="AF17" i="8"/>
  <c r="AG17" i="8"/>
  <c r="AB18" i="8"/>
  <c r="AC18" i="8"/>
  <c r="AD18" i="8"/>
  <c r="AE18" i="8"/>
  <c r="AF18" i="8"/>
  <c r="AG18" i="8"/>
  <c r="AB19" i="8"/>
  <c r="AC19" i="8"/>
  <c r="AD19" i="8"/>
  <c r="AE19" i="8"/>
  <c r="AF19" i="8"/>
  <c r="AG19" i="8"/>
  <c r="AB20" i="8"/>
  <c r="AC20" i="8"/>
  <c r="AD20" i="8"/>
  <c r="AE20" i="8"/>
  <c r="AF20" i="8"/>
  <c r="AG20" i="8"/>
  <c r="AB21" i="8"/>
  <c r="AC21" i="8"/>
  <c r="AD21" i="8"/>
  <c r="AE21" i="8"/>
  <c r="AF21" i="8"/>
  <c r="AG21" i="8"/>
  <c r="AB22" i="8"/>
  <c r="AC22" i="8"/>
  <c r="AD22" i="8"/>
  <c r="AE22" i="8"/>
  <c r="AF22" i="8"/>
  <c r="AG22" i="8"/>
  <c r="AB23" i="8"/>
  <c r="AC23" i="8"/>
  <c r="AD23" i="8"/>
  <c r="AE23" i="8"/>
  <c r="AF23" i="8"/>
  <c r="AG23" i="8"/>
  <c r="AB24" i="8"/>
  <c r="AC24" i="8"/>
  <c r="AD24" i="8"/>
  <c r="AE24" i="8"/>
  <c r="AF24" i="8"/>
  <c r="AG24" i="8"/>
  <c r="AB25" i="8"/>
  <c r="AC25" i="8"/>
  <c r="AD25" i="8"/>
  <c r="AE25" i="8"/>
  <c r="AF25" i="8"/>
  <c r="AG25" i="8"/>
  <c r="AB26" i="8"/>
  <c r="AC26" i="8"/>
  <c r="AD26" i="8"/>
  <c r="AE26" i="8"/>
  <c r="AF26" i="8"/>
  <c r="AG26" i="8"/>
  <c r="AB27" i="8"/>
  <c r="AC27" i="8"/>
  <c r="AD27" i="8"/>
  <c r="AE27" i="8"/>
  <c r="AF27" i="8"/>
  <c r="AG27" i="8"/>
  <c r="AB28" i="8"/>
  <c r="AC28" i="8"/>
  <c r="AD28" i="8"/>
  <c r="AE28" i="8"/>
  <c r="AF28" i="8"/>
  <c r="AG28" i="8"/>
  <c r="AB29" i="8"/>
  <c r="AC29" i="8"/>
  <c r="AD29" i="8"/>
  <c r="AE29" i="8"/>
  <c r="AF29" i="8"/>
  <c r="AG29" i="8"/>
  <c r="AB30" i="8"/>
  <c r="AC30" i="8"/>
  <c r="AD30" i="8"/>
  <c r="AE30" i="8"/>
  <c r="AF30" i="8"/>
  <c r="AG30" i="8"/>
  <c r="AB31" i="8"/>
  <c r="AC31" i="8"/>
  <c r="AD31" i="8"/>
  <c r="AE31" i="8"/>
  <c r="AF31" i="8"/>
  <c r="AG31" i="8"/>
  <c r="AB32" i="8"/>
  <c r="AC32" i="8"/>
  <c r="AD32" i="8"/>
  <c r="AE32" i="8"/>
  <c r="AF32" i="8"/>
  <c r="AG32" i="8"/>
  <c r="AB33" i="8"/>
  <c r="AC33" i="8"/>
  <c r="AD33" i="8"/>
  <c r="AE33" i="8"/>
  <c r="AF33" i="8"/>
  <c r="AG33" i="8"/>
  <c r="AB34" i="8"/>
  <c r="AC34" i="8"/>
  <c r="AD34" i="8"/>
  <c r="AE34" i="8"/>
  <c r="AF34" i="8"/>
  <c r="AG34" i="8"/>
  <c r="AB35" i="8"/>
  <c r="AC35" i="8"/>
  <c r="AD35" i="8"/>
  <c r="AE35" i="8"/>
  <c r="AF35" i="8"/>
  <c r="AG35" i="8"/>
  <c r="AB36" i="8"/>
  <c r="AC36" i="8"/>
  <c r="AD36" i="8"/>
  <c r="AE36" i="8"/>
  <c r="AF36" i="8"/>
  <c r="AG36" i="8"/>
  <c r="AB37" i="8"/>
  <c r="AC37" i="8"/>
  <c r="AD37" i="8"/>
  <c r="AE37" i="8"/>
  <c r="AF37" i="8"/>
  <c r="AG37" i="8"/>
  <c r="AB38" i="8"/>
  <c r="AC38" i="8"/>
  <c r="AD38" i="8"/>
  <c r="AE38" i="8"/>
  <c r="AF38" i="8"/>
  <c r="AG38" i="8"/>
  <c r="AB39" i="8"/>
  <c r="AC39" i="8"/>
  <c r="AD39" i="8"/>
  <c r="AE39" i="8"/>
  <c r="AF39" i="8"/>
  <c r="AG39" i="8"/>
  <c r="AB40" i="8"/>
  <c r="AC40" i="8"/>
  <c r="AD40" i="8"/>
  <c r="AE40" i="8"/>
  <c r="AF40" i="8"/>
  <c r="AG40" i="8"/>
  <c r="AB41" i="8"/>
  <c r="AC41" i="8"/>
  <c r="AD41" i="8"/>
  <c r="AE41" i="8"/>
  <c r="AF41" i="8"/>
  <c r="AG41" i="8"/>
  <c r="AB42" i="8"/>
  <c r="AC42" i="8"/>
  <c r="AD42" i="8"/>
  <c r="AE42" i="8"/>
  <c r="AF42" i="8"/>
  <c r="AG42" i="8"/>
  <c r="AB43" i="8"/>
  <c r="AC43" i="8"/>
  <c r="AD43" i="8"/>
  <c r="AE43" i="8"/>
  <c r="AF43" i="8"/>
  <c r="AG43" i="8"/>
  <c r="AB44" i="8"/>
  <c r="AC44" i="8"/>
  <c r="AD44" i="8"/>
  <c r="AE44" i="8"/>
  <c r="AF44" i="8"/>
  <c r="AG44" i="8"/>
  <c r="AB45" i="8"/>
  <c r="AC45" i="8"/>
  <c r="AD45" i="8"/>
  <c r="AE45" i="8"/>
  <c r="AF45" i="8"/>
  <c r="AG45" i="8"/>
  <c r="AB46" i="8"/>
  <c r="AC46" i="8"/>
  <c r="AD46" i="8"/>
  <c r="AE46" i="8"/>
  <c r="AF46" i="8"/>
  <c r="AG46" i="8"/>
  <c r="AB47" i="8"/>
  <c r="AC47" i="8"/>
  <c r="AD47" i="8"/>
  <c r="AE47" i="8"/>
  <c r="AF47" i="8"/>
  <c r="AG47" i="8"/>
  <c r="AB48" i="8"/>
  <c r="AC48" i="8"/>
  <c r="AD48" i="8"/>
  <c r="AE48" i="8"/>
  <c r="AF48" i="8"/>
  <c r="AG48" i="8"/>
  <c r="AB49" i="8"/>
  <c r="AC49" i="8"/>
  <c r="AD49" i="8"/>
  <c r="AE49" i="8"/>
  <c r="AF49" i="8"/>
  <c r="AG49" i="8"/>
  <c r="AB50" i="8"/>
  <c r="AC50" i="8"/>
  <c r="AD50" i="8"/>
  <c r="AE50" i="8"/>
  <c r="AF50" i="8"/>
  <c r="AG50" i="8"/>
  <c r="AB51" i="8"/>
  <c r="AC51" i="8"/>
  <c r="AD51" i="8"/>
  <c r="AE51" i="8"/>
  <c r="AF51" i="8"/>
  <c r="AG51" i="8"/>
  <c r="AB52" i="8"/>
  <c r="AC52" i="8"/>
  <c r="AD52" i="8"/>
  <c r="AE52" i="8"/>
  <c r="AF52" i="8"/>
  <c r="AG52" i="8"/>
  <c r="AB53" i="8"/>
  <c r="AC53" i="8"/>
  <c r="AD53" i="8"/>
  <c r="AE53" i="8"/>
  <c r="AF53" i="8"/>
  <c r="AG53" i="8"/>
  <c r="AB54" i="8"/>
  <c r="AC54" i="8"/>
  <c r="AD54" i="8"/>
  <c r="AE54" i="8"/>
  <c r="AF54" i="8"/>
  <c r="AG54" i="8"/>
  <c r="AB55" i="8"/>
  <c r="AC55" i="8"/>
  <c r="AD55" i="8"/>
  <c r="AE55" i="8"/>
  <c r="AF55" i="8"/>
  <c r="AG55" i="8"/>
  <c r="AB56" i="8"/>
  <c r="AC56" i="8"/>
  <c r="AD56" i="8"/>
  <c r="AE56" i="8"/>
  <c r="AF56" i="8"/>
  <c r="AG56" i="8"/>
  <c r="AB57" i="8"/>
  <c r="AC57" i="8"/>
  <c r="AD57" i="8"/>
  <c r="AE57" i="8"/>
  <c r="AF57" i="8"/>
  <c r="AG57" i="8"/>
  <c r="AB58" i="8"/>
  <c r="AC58" i="8"/>
  <c r="AD58" i="8"/>
  <c r="AE58" i="8"/>
  <c r="AF58" i="8"/>
  <c r="AG58" i="8"/>
  <c r="AB59" i="8"/>
  <c r="AC59" i="8"/>
  <c r="AD59" i="8"/>
  <c r="AE59" i="8"/>
  <c r="AF59" i="8"/>
  <c r="AG59" i="8"/>
  <c r="AB60" i="8"/>
  <c r="AC60" i="8"/>
  <c r="AD60" i="8"/>
  <c r="AE60" i="8"/>
  <c r="AF60" i="8"/>
  <c r="AG60" i="8"/>
  <c r="AB61" i="8"/>
  <c r="AC61" i="8"/>
  <c r="AD61" i="8"/>
  <c r="AE61" i="8"/>
  <c r="AF61" i="8"/>
  <c r="AG61" i="8"/>
  <c r="AB62" i="8"/>
  <c r="AC62" i="8"/>
  <c r="AD62" i="8"/>
  <c r="AE62" i="8"/>
  <c r="AF62" i="8"/>
  <c r="AG62" i="8"/>
  <c r="AB63" i="8"/>
  <c r="AC63" i="8"/>
  <c r="AD63" i="8"/>
  <c r="AE63" i="8"/>
  <c r="AF63" i="8"/>
  <c r="AG63" i="8"/>
  <c r="AB64" i="8"/>
  <c r="AC64" i="8"/>
  <c r="AD64" i="8"/>
  <c r="AE64" i="8"/>
  <c r="AF64" i="8"/>
  <c r="AG64" i="8"/>
  <c r="AB65" i="8"/>
  <c r="AC65" i="8"/>
  <c r="AD65" i="8"/>
  <c r="AE65" i="8"/>
  <c r="AF65" i="8"/>
  <c r="AG65" i="8"/>
  <c r="AB66" i="8"/>
  <c r="AC66" i="8"/>
  <c r="AD66" i="8"/>
  <c r="AE66" i="8"/>
  <c r="AF66" i="8"/>
  <c r="AG66" i="8"/>
  <c r="AB67" i="8"/>
  <c r="AC67" i="8"/>
  <c r="AD67" i="8"/>
  <c r="AE67" i="8"/>
  <c r="AF67" i="8"/>
  <c r="AG67" i="8"/>
  <c r="AB68" i="8"/>
  <c r="AC68" i="8"/>
  <c r="AD68" i="8"/>
  <c r="AE68" i="8"/>
  <c r="AF68" i="8"/>
  <c r="AG68" i="8"/>
  <c r="AB69" i="8"/>
  <c r="AC69" i="8"/>
  <c r="AD69" i="8"/>
  <c r="AE69" i="8"/>
  <c r="AF69" i="8"/>
  <c r="AG69" i="8"/>
  <c r="AB70" i="8"/>
  <c r="AC70" i="8"/>
  <c r="AD70" i="8"/>
  <c r="AE70" i="8"/>
  <c r="AF70" i="8"/>
  <c r="AG70" i="8"/>
  <c r="AB71" i="8"/>
  <c r="AC71" i="8"/>
  <c r="AD71" i="8"/>
  <c r="AE71" i="8"/>
  <c r="AF71" i="8"/>
  <c r="AG71" i="8"/>
  <c r="AB72" i="8"/>
  <c r="AC72" i="8"/>
  <c r="AD72" i="8"/>
  <c r="AE72" i="8"/>
  <c r="AF72" i="8"/>
  <c r="AG72" i="8"/>
  <c r="AB73" i="8"/>
  <c r="AC73" i="8"/>
  <c r="AD73" i="8"/>
  <c r="AE73" i="8"/>
  <c r="AF73" i="8"/>
  <c r="AG73" i="8"/>
  <c r="AB74" i="8"/>
  <c r="AC74" i="8"/>
  <c r="AD74" i="8"/>
  <c r="AE74" i="8"/>
  <c r="AF74" i="8"/>
  <c r="AG74" i="8"/>
  <c r="AB75" i="8"/>
  <c r="AC75" i="8"/>
  <c r="AD75" i="8"/>
  <c r="AE75" i="8"/>
  <c r="AF75" i="8"/>
  <c r="AG75" i="8"/>
  <c r="AB76" i="8"/>
  <c r="AC76" i="8"/>
  <c r="AD76" i="8"/>
  <c r="AE76" i="8"/>
  <c r="AF76" i="8"/>
  <c r="AG76" i="8"/>
  <c r="AB77" i="8"/>
  <c r="AC77" i="8"/>
  <c r="AD77" i="8"/>
  <c r="AE77" i="8"/>
  <c r="AF77" i="8"/>
  <c r="AG77" i="8"/>
  <c r="AB78" i="8"/>
  <c r="AC78" i="8"/>
  <c r="AD78" i="8"/>
  <c r="AE78" i="8"/>
  <c r="AF78" i="8"/>
  <c r="AG78" i="8"/>
  <c r="AB79" i="8"/>
  <c r="AC79" i="8"/>
  <c r="AD79" i="8"/>
  <c r="AE79" i="8"/>
  <c r="AF79" i="8"/>
  <c r="AG79" i="8"/>
  <c r="AB80" i="8"/>
  <c r="AC80" i="8"/>
  <c r="AD80" i="8"/>
  <c r="AE80" i="8"/>
  <c r="AF80" i="8"/>
  <c r="AG80" i="8"/>
  <c r="AB81" i="8"/>
  <c r="AC81" i="8"/>
  <c r="AD81" i="8"/>
  <c r="AE81" i="8"/>
  <c r="AF81" i="8"/>
  <c r="AG81" i="8"/>
  <c r="AB82" i="8"/>
  <c r="AC82" i="8"/>
  <c r="AD82" i="8"/>
  <c r="AE82" i="8"/>
  <c r="AF82" i="8"/>
  <c r="AG82" i="8"/>
  <c r="AB83" i="8"/>
  <c r="AC83" i="8"/>
  <c r="AD83" i="8"/>
  <c r="AE83" i="8"/>
  <c r="AF83" i="8"/>
  <c r="AG83" i="8"/>
  <c r="AB84" i="8"/>
  <c r="AC84" i="8"/>
  <c r="AD84" i="8"/>
  <c r="AE84" i="8"/>
  <c r="AF84" i="8"/>
  <c r="AG84" i="8"/>
  <c r="AB85" i="8"/>
  <c r="AC85" i="8"/>
  <c r="AD85" i="8"/>
  <c r="AE85" i="8"/>
  <c r="AF85" i="8"/>
  <c r="AG85" i="8"/>
  <c r="AB86" i="8"/>
  <c r="AC86" i="8"/>
  <c r="AD86" i="8"/>
  <c r="AE86" i="8"/>
  <c r="AF86" i="8"/>
  <c r="AG86" i="8"/>
  <c r="AB87" i="8"/>
  <c r="AC87" i="8"/>
  <c r="AD87" i="8"/>
  <c r="AE87" i="8"/>
  <c r="AF87" i="8"/>
  <c r="AG87" i="8"/>
  <c r="AB88" i="8"/>
  <c r="AC88" i="8"/>
  <c r="AD88" i="8"/>
  <c r="AE88" i="8"/>
  <c r="AF88" i="8"/>
  <c r="AG88" i="8"/>
  <c r="AB89" i="8"/>
  <c r="AC89" i="8"/>
  <c r="AD89" i="8"/>
  <c r="AE89" i="8"/>
  <c r="AF89" i="8"/>
  <c r="AG89" i="8"/>
  <c r="AB90" i="8"/>
  <c r="AC90" i="8"/>
  <c r="AD90" i="8"/>
  <c r="AE90" i="8"/>
  <c r="AF90" i="8"/>
  <c r="AG90" i="8"/>
  <c r="AB91" i="8"/>
  <c r="AC91" i="8"/>
  <c r="AD91" i="8"/>
  <c r="AE91" i="8"/>
  <c r="AF91" i="8"/>
  <c r="AG91" i="8"/>
  <c r="AB92" i="8"/>
  <c r="AC92" i="8"/>
  <c r="AD92" i="8"/>
  <c r="AE92" i="8"/>
  <c r="AF92" i="8"/>
  <c r="AG92" i="8"/>
  <c r="AB93" i="8"/>
  <c r="AC93" i="8"/>
  <c r="AD93" i="8"/>
  <c r="AE93" i="8"/>
  <c r="AF93" i="8"/>
  <c r="AG93" i="8"/>
  <c r="AB94" i="8"/>
  <c r="AC94" i="8"/>
  <c r="AD94" i="8"/>
  <c r="AE94" i="8"/>
  <c r="AF94" i="8"/>
  <c r="AG94" i="8"/>
  <c r="AB95" i="8"/>
  <c r="AC95" i="8"/>
  <c r="AD95" i="8"/>
  <c r="AE95" i="8"/>
  <c r="AF95" i="8"/>
  <c r="AG95" i="8"/>
  <c r="AB96" i="8"/>
  <c r="AC96" i="8"/>
  <c r="AD96" i="8"/>
  <c r="AE96" i="8"/>
  <c r="AF96" i="8"/>
  <c r="AG96" i="8"/>
  <c r="AB97" i="8"/>
  <c r="AC97" i="8"/>
  <c r="AD97" i="8"/>
  <c r="AE97" i="8"/>
  <c r="AF97" i="8"/>
  <c r="AG97" i="8"/>
  <c r="AB98" i="8"/>
  <c r="AC98" i="8"/>
  <c r="AD98" i="8"/>
  <c r="AE98" i="8"/>
  <c r="AF98" i="8"/>
  <c r="AG98" i="8"/>
  <c r="AB99" i="8"/>
  <c r="AC99" i="8"/>
  <c r="AD99" i="8"/>
  <c r="AE99" i="8"/>
  <c r="AF99" i="8"/>
  <c r="AG99" i="8"/>
  <c r="AB100" i="8"/>
  <c r="AC100" i="8"/>
  <c r="AD100" i="8"/>
  <c r="AE100" i="8"/>
  <c r="AF100" i="8"/>
  <c r="AG100" i="8"/>
  <c r="AB101" i="8"/>
  <c r="AC101" i="8"/>
  <c r="AD101" i="8"/>
  <c r="AE101" i="8"/>
  <c r="AF101" i="8"/>
  <c r="AG101" i="8"/>
  <c r="AB102" i="8"/>
  <c r="AC102" i="8"/>
  <c r="AD102" i="8"/>
  <c r="AE102" i="8"/>
  <c r="AF102" i="8"/>
  <c r="AG102" i="8"/>
  <c r="AB103" i="8"/>
  <c r="AC103" i="8"/>
  <c r="AD103" i="8"/>
  <c r="AE103" i="8"/>
  <c r="AF103" i="8"/>
  <c r="AG103" i="8"/>
  <c r="AB104" i="8"/>
  <c r="AC104" i="8"/>
  <c r="AD104" i="8"/>
  <c r="AE104" i="8"/>
  <c r="AF104" i="8"/>
  <c r="AG104" i="8"/>
  <c r="AB105" i="8"/>
  <c r="AC105" i="8"/>
  <c r="AD105" i="8"/>
  <c r="AE105" i="8"/>
  <c r="AF105" i="8"/>
  <c r="AG105" i="8"/>
  <c r="AB106" i="8"/>
  <c r="AC106" i="8"/>
  <c r="AD106" i="8"/>
  <c r="AE106" i="8"/>
  <c r="AF106" i="8"/>
  <c r="AG106" i="8"/>
  <c r="AB107" i="8"/>
  <c r="AC107" i="8"/>
  <c r="AD107" i="8"/>
  <c r="AE107" i="8"/>
  <c r="AF107" i="8"/>
  <c r="AG107" i="8"/>
  <c r="AB108" i="8"/>
  <c r="AC108" i="8"/>
  <c r="AD108" i="8"/>
  <c r="AE108" i="8"/>
  <c r="AF108" i="8"/>
  <c r="AG108" i="8"/>
  <c r="AB109" i="8"/>
  <c r="AC109" i="8"/>
  <c r="AD109" i="8"/>
  <c r="AE109" i="8"/>
  <c r="AF109" i="8"/>
  <c r="AG109" i="8"/>
  <c r="AB110" i="8"/>
  <c r="AC110" i="8"/>
  <c r="AD110" i="8"/>
  <c r="AE110" i="8"/>
  <c r="AF110" i="8"/>
  <c r="AG110" i="8"/>
  <c r="AB111" i="8"/>
  <c r="AC111" i="8"/>
  <c r="AD111" i="8"/>
  <c r="AE111" i="8"/>
  <c r="AF111" i="8"/>
  <c r="AG111" i="8"/>
  <c r="AB112" i="8"/>
  <c r="AC112" i="8"/>
  <c r="AD112" i="8"/>
  <c r="AE112" i="8"/>
  <c r="AF112" i="8"/>
  <c r="AG112" i="8"/>
  <c r="AB113" i="8"/>
  <c r="AC113" i="8"/>
  <c r="AD113" i="8"/>
  <c r="AE113" i="8"/>
  <c r="AF113" i="8"/>
  <c r="AG113" i="8"/>
  <c r="AB114" i="8"/>
  <c r="AC114" i="8"/>
  <c r="AD114" i="8"/>
  <c r="AE114" i="8"/>
  <c r="AF114" i="8"/>
  <c r="AG114" i="8"/>
  <c r="AB115" i="8"/>
  <c r="AC115" i="8"/>
  <c r="AD115" i="8"/>
  <c r="AE115" i="8"/>
  <c r="AF115" i="8"/>
  <c r="AG115" i="8"/>
  <c r="AB116" i="8"/>
  <c r="AC116" i="8"/>
  <c r="AD116" i="8"/>
  <c r="AE116" i="8"/>
  <c r="AF116" i="8"/>
  <c r="AG116" i="8"/>
  <c r="AB117" i="8"/>
  <c r="AC117" i="8"/>
  <c r="AD117" i="8"/>
  <c r="AE117" i="8"/>
  <c r="AF117" i="8"/>
  <c r="AG117" i="8"/>
  <c r="AB118" i="8"/>
  <c r="AC118" i="8"/>
  <c r="AD118" i="8"/>
  <c r="AE118" i="8"/>
  <c r="AF118" i="8"/>
  <c r="AG118" i="8"/>
  <c r="AB119" i="8"/>
  <c r="AC119" i="8"/>
  <c r="AD119" i="8"/>
  <c r="AE119" i="8"/>
  <c r="AF119" i="8"/>
  <c r="AG119" i="8"/>
  <c r="AB120" i="8"/>
  <c r="AC120" i="8"/>
  <c r="AD120" i="8"/>
  <c r="AE120" i="8"/>
  <c r="AF120" i="8"/>
  <c r="AG120" i="8"/>
  <c r="AB121" i="8"/>
  <c r="AC121" i="8"/>
  <c r="AD121" i="8"/>
  <c r="AE121" i="8"/>
  <c r="AF121" i="8"/>
  <c r="AG121" i="8"/>
  <c r="AB122" i="8"/>
  <c r="AC122" i="8"/>
  <c r="AD122" i="8"/>
  <c r="AE122" i="8"/>
  <c r="AF122" i="8"/>
  <c r="AG122" i="8"/>
  <c r="AB123" i="8"/>
  <c r="AC123" i="8"/>
  <c r="AD123" i="8"/>
  <c r="AE123" i="8"/>
  <c r="AF123" i="8"/>
  <c r="AG123" i="8"/>
  <c r="AB124" i="8"/>
  <c r="AC124" i="8"/>
  <c r="AD124" i="8"/>
  <c r="AE124" i="8"/>
  <c r="AF124" i="8"/>
  <c r="AG124" i="8"/>
  <c r="AB125" i="8"/>
  <c r="AC125" i="8"/>
  <c r="AD125" i="8"/>
  <c r="AE125" i="8"/>
  <c r="AF125" i="8"/>
  <c r="AG125" i="8"/>
  <c r="AB126" i="8"/>
  <c r="AC126" i="8"/>
  <c r="AD126" i="8"/>
  <c r="AE126" i="8"/>
  <c r="AF126" i="8"/>
  <c r="AG126" i="8"/>
  <c r="AB127" i="8"/>
  <c r="AC127" i="8"/>
  <c r="AD127" i="8"/>
  <c r="AE127" i="8"/>
  <c r="AF127" i="8"/>
  <c r="AG127" i="8"/>
  <c r="AB128" i="8"/>
  <c r="AC128" i="8"/>
  <c r="AD128" i="8"/>
  <c r="AE128" i="8"/>
  <c r="AF128" i="8"/>
  <c r="AG128" i="8"/>
  <c r="AB129" i="8"/>
  <c r="AC129" i="8"/>
  <c r="AD129" i="8"/>
  <c r="AE129" i="8"/>
  <c r="AF129" i="8"/>
  <c r="AG129" i="8"/>
  <c r="AB130" i="8"/>
  <c r="AC130" i="8"/>
  <c r="AD130" i="8"/>
  <c r="AE130" i="8"/>
  <c r="AF130" i="8"/>
  <c r="AG130" i="8"/>
  <c r="AB131" i="8"/>
  <c r="AC131" i="8"/>
  <c r="AD131" i="8"/>
  <c r="AE131" i="8"/>
  <c r="AF131" i="8"/>
  <c r="AG131" i="8"/>
  <c r="AB132" i="8"/>
  <c r="AC132" i="8"/>
  <c r="AD132" i="8"/>
  <c r="AE132" i="8"/>
  <c r="AF132" i="8"/>
  <c r="AG132" i="8"/>
  <c r="AB133" i="8"/>
  <c r="AC133" i="8"/>
  <c r="AD133" i="8"/>
  <c r="AE133" i="8"/>
  <c r="AF133" i="8"/>
  <c r="AG133" i="8"/>
  <c r="AB134" i="8"/>
  <c r="AC134" i="8"/>
  <c r="AD134" i="8"/>
  <c r="AE134" i="8"/>
  <c r="AF134" i="8"/>
  <c r="AG134" i="8"/>
  <c r="AB135" i="8"/>
  <c r="AC135" i="8"/>
  <c r="AD135" i="8"/>
  <c r="AE135" i="8"/>
  <c r="AF135" i="8"/>
  <c r="AG135" i="8"/>
  <c r="AB136" i="8"/>
  <c r="AC136" i="8"/>
  <c r="AD136" i="8"/>
  <c r="AE136" i="8"/>
  <c r="AF136" i="8"/>
  <c r="AG136" i="8"/>
  <c r="AB137" i="8"/>
  <c r="AC137" i="8"/>
  <c r="AD137" i="8"/>
  <c r="AE137" i="8"/>
  <c r="AF137" i="8"/>
  <c r="AG137" i="8"/>
  <c r="AB138" i="8"/>
  <c r="AC138" i="8"/>
  <c r="AD138" i="8"/>
  <c r="AE138" i="8"/>
  <c r="AF138" i="8"/>
  <c r="AG138" i="8"/>
  <c r="AB139" i="8"/>
  <c r="AC139" i="8"/>
  <c r="AD139" i="8"/>
  <c r="AE139" i="8"/>
  <c r="AF139" i="8"/>
  <c r="AG139" i="8"/>
  <c r="AB140" i="8"/>
  <c r="AC140" i="8"/>
  <c r="AD140" i="8"/>
  <c r="AE140" i="8"/>
  <c r="AF140" i="8"/>
  <c r="AG140" i="8"/>
  <c r="AB141" i="8"/>
  <c r="AC141" i="8"/>
  <c r="AD141" i="8"/>
  <c r="AE141" i="8"/>
  <c r="AF141" i="8"/>
  <c r="AG141" i="8"/>
  <c r="AB142" i="8"/>
  <c r="AC142" i="8"/>
  <c r="AD142" i="8"/>
  <c r="AE142" i="8"/>
  <c r="AF142" i="8"/>
  <c r="AG142" i="8"/>
  <c r="AB143" i="8"/>
  <c r="AC143" i="8"/>
  <c r="AD143" i="8"/>
  <c r="AE143" i="8"/>
  <c r="AF143" i="8"/>
  <c r="AG143" i="8"/>
  <c r="AB144" i="8"/>
  <c r="AC144" i="8"/>
  <c r="AD144" i="8"/>
  <c r="AE144" i="8"/>
  <c r="AF144" i="8"/>
  <c r="AG144" i="8"/>
  <c r="AB145" i="8"/>
  <c r="AC145" i="8"/>
  <c r="AD145" i="8"/>
  <c r="AE145" i="8"/>
  <c r="AF145" i="8"/>
  <c r="AG145" i="8"/>
  <c r="AB146" i="8"/>
  <c r="AC146" i="8"/>
  <c r="AD146" i="8"/>
  <c r="AE146" i="8"/>
  <c r="AF146" i="8"/>
  <c r="AG146" i="8"/>
  <c r="AB147" i="8"/>
  <c r="AC147" i="8"/>
  <c r="AD147" i="8"/>
  <c r="AE147" i="8"/>
  <c r="AF147" i="8"/>
  <c r="AG147" i="8"/>
  <c r="AB148" i="8"/>
  <c r="AC148" i="8"/>
  <c r="AD148" i="8"/>
  <c r="AE148" i="8"/>
  <c r="AF148" i="8"/>
  <c r="AG148" i="8"/>
  <c r="AB149" i="8"/>
  <c r="AC149" i="8"/>
  <c r="AD149" i="8"/>
  <c r="AE149" i="8"/>
  <c r="AF149" i="8"/>
  <c r="AG149" i="8"/>
  <c r="AB150" i="8"/>
  <c r="AC150" i="8"/>
  <c r="AD150" i="8"/>
  <c r="AE150" i="8"/>
  <c r="AF150" i="8"/>
  <c r="AG150" i="8"/>
  <c r="AB151" i="8"/>
  <c r="AC151" i="8"/>
  <c r="AD151" i="8"/>
  <c r="AE151" i="8"/>
  <c r="AF151" i="8"/>
  <c r="AG151" i="8"/>
  <c r="AB152" i="8"/>
  <c r="AC152" i="8"/>
  <c r="AD152" i="8"/>
  <c r="AE152" i="8"/>
  <c r="AF152" i="8"/>
  <c r="AG152" i="8"/>
  <c r="AB153" i="8"/>
  <c r="AC153" i="8"/>
  <c r="AD153" i="8"/>
  <c r="AE153" i="8"/>
  <c r="AF153" i="8"/>
  <c r="AG153" i="8"/>
  <c r="AB154" i="8"/>
  <c r="AC154" i="8"/>
  <c r="AD154" i="8"/>
  <c r="AE154" i="8"/>
  <c r="AF154" i="8"/>
  <c r="AG154" i="8"/>
  <c r="AB155" i="8"/>
  <c r="AC155" i="8"/>
  <c r="AD155" i="8"/>
  <c r="AE155" i="8"/>
  <c r="AF155" i="8"/>
  <c r="AG155" i="8"/>
  <c r="AB156" i="8"/>
  <c r="AC156" i="8"/>
  <c r="AD156" i="8"/>
  <c r="AE156" i="8"/>
  <c r="AF156" i="8"/>
  <c r="AG156" i="8"/>
  <c r="AB157" i="8"/>
  <c r="AC157" i="8"/>
  <c r="AD157" i="8"/>
  <c r="AE157" i="8"/>
  <c r="AF157" i="8"/>
  <c r="AG157" i="8"/>
  <c r="AB158" i="8"/>
  <c r="AC158" i="8"/>
  <c r="AD158" i="8"/>
  <c r="AE158" i="8"/>
  <c r="AF158" i="8"/>
  <c r="AG158" i="8"/>
  <c r="AB159" i="8"/>
  <c r="AC159" i="8"/>
  <c r="AD159" i="8"/>
  <c r="AE159" i="8"/>
  <c r="AF159" i="8"/>
  <c r="AG159" i="8"/>
  <c r="AB160" i="8"/>
  <c r="AC160" i="8"/>
  <c r="AD160" i="8"/>
  <c r="AE160" i="8"/>
  <c r="AF160" i="8"/>
  <c r="AG160" i="8"/>
  <c r="AB161" i="8"/>
  <c r="AC161" i="8"/>
  <c r="AD161" i="8"/>
  <c r="AE161" i="8"/>
  <c r="AF161" i="8"/>
  <c r="AG161" i="8"/>
  <c r="AB162" i="8"/>
  <c r="AC162" i="8"/>
  <c r="AD162" i="8"/>
  <c r="AE162" i="8"/>
  <c r="AF162" i="8"/>
  <c r="AG162" i="8"/>
  <c r="AB163" i="8"/>
  <c r="AC163" i="8"/>
  <c r="AD163" i="8"/>
  <c r="AE163" i="8"/>
  <c r="AF163" i="8"/>
  <c r="AG163" i="8"/>
  <c r="AB164" i="8"/>
  <c r="AC164" i="8"/>
  <c r="AD164" i="8"/>
  <c r="AE164" i="8"/>
  <c r="AF164" i="8"/>
  <c r="AG164" i="8"/>
  <c r="AB165" i="8"/>
  <c r="AC165" i="8"/>
  <c r="AD165" i="8"/>
  <c r="AE165" i="8"/>
  <c r="AF165" i="8"/>
  <c r="AG165" i="8"/>
  <c r="AB166" i="8"/>
  <c r="AC166" i="8"/>
  <c r="AD166" i="8"/>
  <c r="AE166" i="8"/>
  <c r="AF166" i="8"/>
  <c r="AG166" i="8"/>
  <c r="AB167" i="8"/>
  <c r="AC167" i="8"/>
  <c r="AD167" i="8"/>
  <c r="AE167" i="8"/>
  <c r="AF167" i="8"/>
  <c r="AG167" i="8"/>
  <c r="AB168" i="8"/>
  <c r="AC168" i="8"/>
  <c r="AD168" i="8"/>
  <c r="AE168" i="8"/>
  <c r="AF168" i="8"/>
  <c r="AG168" i="8"/>
  <c r="AB169" i="8"/>
  <c r="AC169" i="8"/>
  <c r="AD169" i="8"/>
  <c r="AE169" i="8"/>
  <c r="AF169" i="8"/>
  <c r="AG169" i="8"/>
  <c r="AB170" i="8"/>
  <c r="AC170" i="8"/>
  <c r="AD170" i="8"/>
  <c r="AE170" i="8"/>
  <c r="AF170" i="8"/>
  <c r="AG170" i="8"/>
  <c r="AB171" i="8"/>
  <c r="AC171" i="8"/>
  <c r="AD171" i="8"/>
  <c r="AE171" i="8"/>
  <c r="AF171" i="8"/>
  <c r="AG171" i="8"/>
  <c r="AB172" i="8"/>
  <c r="AC172" i="8"/>
  <c r="AD172" i="8"/>
  <c r="AE172" i="8"/>
  <c r="AF172" i="8"/>
  <c r="AG172" i="8"/>
  <c r="AF3" i="8"/>
  <c r="AE3" i="8"/>
  <c r="AD3" i="8"/>
  <c r="AC3" i="8"/>
  <c r="AB3" i="8"/>
  <c r="AG3" i="8"/>
  <c r="AA4" i="8"/>
  <c r="AA5" i="8"/>
  <c r="AA6" i="8"/>
  <c r="AA7" i="8"/>
  <c r="AA8" i="8"/>
  <c r="AA9" i="8"/>
  <c r="AA10" i="8"/>
  <c r="AA11" i="8"/>
  <c r="AA12" i="8"/>
  <c r="AA13" i="8"/>
  <c r="AA14" i="8"/>
  <c r="AA15" i="8"/>
  <c r="AA16" i="8"/>
  <c r="AA17" i="8"/>
  <c r="AA18" i="8"/>
  <c r="AA19" i="8"/>
  <c r="AA20" i="8"/>
  <c r="AA21" i="8"/>
  <c r="AA22" i="8"/>
  <c r="AA23" i="8"/>
  <c r="AA24" i="8"/>
  <c r="AA25" i="8"/>
  <c r="AA26" i="8"/>
  <c r="AA27" i="8"/>
  <c r="AA28" i="8"/>
  <c r="AA29" i="8"/>
  <c r="AA30" i="8"/>
  <c r="AA31" i="8"/>
  <c r="AA32" i="8"/>
  <c r="AA33" i="8"/>
  <c r="AA34" i="8"/>
  <c r="AA35" i="8"/>
  <c r="AA36" i="8"/>
  <c r="AA37" i="8"/>
  <c r="AA38" i="8"/>
  <c r="AA39" i="8"/>
  <c r="AA40" i="8"/>
  <c r="AA41" i="8"/>
  <c r="AA42" i="8"/>
  <c r="AA43" i="8"/>
  <c r="AA44" i="8"/>
  <c r="AA45" i="8"/>
  <c r="AA46" i="8"/>
  <c r="AA47" i="8"/>
  <c r="AA48" i="8"/>
  <c r="AA49" i="8"/>
  <c r="AA50" i="8"/>
  <c r="AA51" i="8"/>
  <c r="AA52" i="8"/>
  <c r="AA53" i="8"/>
  <c r="AA54" i="8"/>
  <c r="AA55" i="8"/>
  <c r="AA56" i="8"/>
  <c r="AA57" i="8"/>
  <c r="AA58" i="8"/>
  <c r="AA59" i="8"/>
  <c r="AA60" i="8"/>
  <c r="AA61" i="8"/>
  <c r="AA62" i="8"/>
  <c r="AA63" i="8"/>
  <c r="AA64" i="8"/>
  <c r="AA65" i="8"/>
  <c r="AA66" i="8"/>
  <c r="AA67" i="8"/>
  <c r="AA68" i="8"/>
  <c r="AA69" i="8"/>
  <c r="AA70" i="8"/>
  <c r="AA71" i="8"/>
  <c r="AA72" i="8"/>
  <c r="AA73" i="8"/>
  <c r="AA74" i="8"/>
  <c r="AA75" i="8"/>
  <c r="AA76" i="8"/>
  <c r="AA77" i="8"/>
  <c r="AA78" i="8"/>
  <c r="AA79" i="8"/>
  <c r="AA80" i="8"/>
  <c r="AA81" i="8"/>
  <c r="AA82" i="8"/>
  <c r="AA83" i="8"/>
  <c r="AA84" i="8"/>
  <c r="AA85" i="8"/>
  <c r="AA86" i="8"/>
  <c r="AA87" i="8"/>
  <c r="AA88" i="8"/>
  <c r="AA89" i="8"/>
  <c r="AA90" i="8"/>
  <c r="AA91" i="8"/>
  <c r="AA92" i="8"/>
  <c r="AA93" i="8"/>
  <c r="AA94" i="8"/>
  <c r="AA95" i="8"/>
  <c r="AA96" i="8"/>
  <c r="AA97" i="8"/>
  <c r="AA98" i="8"/>
  <c r="AA99" i="8"/>
  <c r="AA100" i="8"/>
  <c r="AA101" i="8"/>
  <c r="AA102" i="8"/>
  <c r="AA103" i="8"/>
  <c r="AA104" i="8"/>
  <c r="AA105" i="8"/>
  <c r="AA106" i="8"/>
  <c r="AA107" i="8"/>
  <c r="AA108" i="8"/>
  <c r="AA109" i="8"/>
  <c r="AA110" i="8"/>
  <c r="AA111" i="8"/>
  <c r="AA112" i="8"/>
  <c r="AA113" i="8"/>
  <c r="AA114" i="8"/>
  <c r="AA115" i="8"/>
  <c r="AA116" i="8"/>
  <c r="AA117" i="8"/>
  <c r="AA118" i="8"/>
  <c r="AA119" i="8"/>
  <c r="AA120" i="8"/>
  <c r="AA121" i="8"/>
  <c r="AA122" i="8"/>
  <c r="AA123" i="8"/>
  <c r="AA124" i="8"/>
  <c r="AA125" i="8"/>
  <c r="AA126" i="8"/>
  <c r="AA127" i="8"/>
  <c r="AA128" i="8"/>
  <c r="AA129" i="8"/>
  <c r="AA130" i="8"/>
  <c r="AA131" i="8"/>
  <c r="AA132" i="8"/>
  <c r="AA133" i="8"/>
  <c r="AA134" i="8"/>
  <c r="AA135" i="8"/>
  <c r="AA136" i="8"/>
  <c r="AA137" i="8"/>
  <c r="AA138" i="8"/>
  <c r="AA139" i="8"/>
  <c r="AA140" i="8"/>
  <c r="AA141" i="8"/>
  <c r="AA142" i="8"/>
  <c r="AA143" i="8"/>
  <c r="AA144" i="8"/>
  <c r="AA145" i="8"/>
  <c r="AA146" i="8"/>
  <c r="AA147" i="8"/>
  <c r="AA148" i="8"/>
  <c r="AA149" i="8"/>
  <c r="AA150" i="8"/>
  <c r="AA151" i="8"/>
  <c r="AA152" i="8"/>
  <c r="AA153" i="8"/>
  <c r="AA154" i="8"/>
  <c r="AA155" i="8"/>
  <c r="AA156" i="8"/>
  <c r="AA157" i="8"/>
  <c r="AA158" i="8"/>
  <c r="AA159" i="8"/>
  <c r="AA160" i="8"/>
  <c r="AA161" i="8"/>
  <c r="AA162" i="8"/>
  <c r="AA163" i="8"/>
  <c r="AA164" i="8"/>
  <c r="AA165" i="8"/>
  <c r="AA166" i="8"/>
  <c r="AA167" i="8"/>
  <c r="AA168" i="8"/>
  <c r="AA169" i="8"/>
  <c r="AA170" i="8"/>
  <c r="AA171" i="8"/>
  <c r="AA172" i="8"/>
  <c r="AA3" i="8"/>
  <c r="L2" i="1"/>
  <c r="P174" i="16" l="1"/>
  <c r="Q25" i="16"/>
  <c r="R25" i="16" s="1"/>
  <c r="S25" i="16" s="1"/>
  <c r="Q26" i="16"/>
  <c r="R26" i="16" s="1"/>
  <c r="S26" i="16" s="1"/>
  <c r="Q27" i="16"/>
  <c r="R27" i="16" s="1"/>
  <c r="S27" i="16" s="1"/>
  <c r="Q42" i="16"/>
  <c r="R42" i="16" s="1"/>
  <c r="S42" i="16" s="1"/>
  <c r="Q44" i="16"/>
  <c r="R44" i="16" s="1"/>
  <c r="S44" i="16" s="1"/>
  <c r="Q47" i="16"/>
  <c r="R47" i="16" s="1"/>
  <c r="S47" i="16" s="1"/>
  <c r="Q51" i="16"/>
  <c r="R51" i="16" s="1"/>
  <c r="S51" i="16" s="1"/>
  <c r="Q64" i="16"/>
  <c r="R64" i="16" s="1"/>
  <c r="S64" i="16" s="1"/>
  <c r="Q65" i="16"/>
  <c r="R65" i="16" s="1"/>
  <c r="S65" i="16" s="1"/>
  <c r="Q66" i="16"/>
  <c r="R66" i="16" s="1"/>
  <c r="S66" i="16" s="1"/>
  <c r="Q67" i="16"/>
  <c r="R67" i="16" s="1"/>
  <c r="S67" i="16" s="1"/>
  <c r="Q68" i="16"/>
  <c r="R68" i="16" s="1"/>
  <c r="S68" i="16" s="1"/>
  <c r="Q70" i="16"/>
  <c r="R70" i="16" s="1"/>
  <c r="S70" i="16" s="1"/>
  <c r="Q71" i="16"/>
  <c r="R71" i="16" s="1"/>
  <c r="S71" i="16" s="1"/>
  <c r="Q72" i="16"/>
  <c r="R72" i="16" s="1"/>
  <c r="S72" i="16" s="1"/>
  <c r="Q73" i="16"/>
  <c r="R73" i="16" s="1"/>
  <c r="S73" i="16" s="1"/>
  <c r="Q74" i="16"/>
  <c r="R74" i="16" s="1"/>
  <c r="S74" i="16" s="1"/>
  <c r="Q75" i="16"/>
  <c r="R75" i="16" s="1"/>
  <c r="S75" i="16" s="1"/>
  <c r="Q79" i="16"/>
  <c r="R79" i="16" s="1"/>
  <c r="S79" i="16" s="1"/>
  <c r="Q84" i="16"/>
  <c r="R84" i="16" s="1"/>
  <c r="S84" i="16" s="1"/>
  <c r="Q92" i="16"/>
  <c r="R92" i="16" s="1"/>
  <c r="S92" i="16" s="1"/>
  <c r="Q103" i="16"/>
  <c r="R103" i="16" s="1"/>
  <c r="S103" i="16" s="1"/>
  <c r="Q115" i="16"/>
  <c r="R115" i="16" s="1"/>
  <c r="S115" i="16" s="1"/>
  <c r="Q146" i="16"/>
  <c r="R146" i="16" s="1"/>
  <c r="S146" i="16" s="1"/>
  <c r="Q147" i="16"/>
  <c r="R147" i="16" s="1"/>
  <c r="S147" i="16" s="1"/>
  <c r="Q157" i="16"/>
  <c r="R157" i="16" s="1"/>
  <c r="S157" i="16" s="1"/>
  <c r="Q160" i="16"/>
  <c r="R160" i="16" s="1"/>
  <c r="S160" i="16" s="1"/>
  <c r="Q161" i="16"/>
  <c r="R161" i="16" s="1"/>
  <c r="S161" i="16" s="1"/>
  <c r="Q162" i="16"/>
  <c r="R162" i="16" s="1"/>
  <c r="S162" i="16" s="1"/>
  <c r="Q163" i="16"/>
  <c r="R163" i="16" s="1"/>
  <c r="S163" i="16" s="1"/>
  <c r="Q164" i="16"/>
  <c r="R164" i="16" s="1"/>
  <c r="S164" i="16" s="1"/>
  <c r="Q165" i="16"/>
  <c r="R165" i="16" s="1"/>
  <c r="S165" i="16" s="1"/>
  <c r="Q166" i="16"/>
  <c r="R166" i="16" s="1"/>
  <c r="S166" i="16" s="1"/>
  <c r="Q167" i="16"/>
  <c r="R167" i="16" s="1"/>
  <c r="S167" i="16" s="1"/>
  <c r="Q168" i="16"/>
  <c r="R168" i="16" s="1"/>
  <c r="S168" i="16" s="1"/>
  <c r="Q170" i="16"/>
  <c r="R170" i="16" s="1"/>
  <c r="S170" i="16" s="1"/>
  <c r="Q171" i="16"/>
  <c r="R171" i="16" s="1"/>
  <c r="S171" i="16" s="1"/>
  <c r="O172" i="16"/>
  <c r="M172" i="16"/>
  <c r="K172" i="16"/>
  <c r="T171" i="16"/>
  <c r="U171" i="16" s="1"/>
  <c r="M171" i="16"/>
  <c r="P171" i="16" s="1"/>
  <c r="K171" i="16"/>
  <c r="T170" i="16"/>
  <c r="U170" i="16" s="1"/>
  <c r="M170" i="16"/>
  <c r="P170" i="16" s="1"/>
  <c r="O169" i="16"/>
  <c r="N169" i="16"/>
  <c r="M169" i="16"/>
  <c r="K169" i="16"/>
  <c r="T168" i="16"/>
  <c r="U168" i="16" s="1"/>
  <c r="M168" i="16"/>
  <c r="P168" i="16" s="1"/>
  <c r="T167" i="16"/>
  <c r="U167" i="16" s="1"/>
  <c r="M167" i="16"/>
  <c r="P167" i="16" s="1"/>
  <c r="T166" i="16"/>
  <c r="U166" i="16" s="1"/>
  <c r="M166" i="16"/>
  <c r="P166" i="16" s="1"/>
  <c r="T165" i="16"/>
  <c r="U165" i="16" s="1"/>
  <c r="M165" i="16"/>
  <c r="P165" i="16" s="1"/>
  <c r="T164" i="16"/>
  <c r="U164" i="16" s="1"/>
  <c r="M164" i="16"/>
  <c r="P164" i="16" s="1"/>
  <c r="T163" i="16"/>
  <c r="U163" i="16" s="1"/>
  <c r="M163" i="16"/>
  <c r="P163" i="16" s="1"/>
  <c r="T162" i="16"/>
  <c r="U162" i="16" s="1"/>
  <c r="M162" i="16"/>
  <c r="P162" i="16" s="1"/>
  <c r="T161" i="16"/>
  <c r="U161" i="16" s="1"/>
  <c r="M161" i="16"/>
  <c r="P161" i="16" s="1"/>
  <c r="T160" i="16"/>
  <c r="U160" i="16" s="1"/>
  <c r="M160" i="16"/>
  <c r="P160" i="16" s="1"/>
  <c r="O159" i="16"/>
  <c r="N159" i="16"/>
  <c r="M159" i="16"/>
  <c r="K159" i="16"/>
  <c r="O158" i="16"/>
  <c r="N158" i="16"/>
  <c r="M158" i="16"/>
  <c r="K158" i="16"/>
  <c r="T157" i="16"/>
  <c r="U157" i="16" s="1"/>
  <c r="M157" i="16"/>
  <c r="P157" i="16" s="1"/>
  <c r="K157" i="16"/>
  <c r="O156" i="16"/>
  <c r="N156" i="16"/>
  <c r="M156" i="16"/>
  <c r="K156" i="16"/>
  <c r="O155" i="16"/>
  <c r="M155" i="16"/>
  <c r="K155" i="16"/>
  <c r="O154" i="16"/>
  <c r="M154" i="16"/>
  <c r="K154" i="16"/>
  <c r="O153" i="16"/>
  <c r="M153" i="16"/>
  <c r="K153" i="16"/>
  <c r="O152" i="16"/>
  <c r="M152" i="16"/>
  <c r="K152" i="16"/>
  <c r="O151" i="16"/>
  <c r="M151" i="16"/>
  <c r="K151" i="16"/>
  <c r="O150" i="16"/>
  <c r="N150" i="16"/>
  <c r="M150" i="16"/>
  <c r="K150" i="16"/>
  <c r="O149" i="16"/>
  <c r="N149" i="16"/>
  <c r="M149" i="16"/>
  <c r="K149" i="16"/>
  <c r="O148" i="16"/>
  <c r="N148" i="16"/>
  <c r="M148" i="16"/>
  <c r="K148" i="16"/>
  <c r="T147" i="16"/>
  <c r="U147" i="16" s="1"/>
  <c r="M147" i="16"/>
  <c r="P147" i="16" s="1"/>
  <c r="K147" i="16"/>
  <c r="T146" i="16"/>
  <c r="U146" i="16" s="1"/>
  <c r="M146" i="16"/>
  <c r="P146" i="16" s="1"/>
  <c r="K146" i="16"/>
  <c r="O145" i="16"/>
  <c r="M145" i="16"/>
  <c r="K145" i="16"/>
  <c r="O144" i="16"/>
  <c r="M144" i="16"/>
  <c r="K144" i="16"/>
  <c r="O143" i="16"/>
  <c r="N143" i="16"/>
  <c r="M143" i="16"/>
  <c r="K143" i="16"/>
  <c r="O142" i="16"/>
  <c r="M142" i="16"/>
  <c r="K142" i="16"/>
  <c r="O141" i="16"/>
  <c r="N141" i="16"/>
  <c r="M141" i="16"/>
  <c r="K141" i="16"/>
  <c r="O140" i="16"/>
  <c r="N140" i="16"/>
  <c r="M140" i="16"/>
  <c r="K140" i="16"/>
  <c r="O139" i="16"/>
  <c r="M139" i="16"/>
  <c r="K139" i="16"/>
  <c r="O138" i="16"/>
  <c r="N138" i="16"/>
  <c r="M138" i="16"/>
  <c r="K138" i="16"/>
  <c r="O137" i="16"/>
  <c r="N137" i="16"/>
  <c r="M137" i="16"/>
  <c r="K137" i="16"/>
  <c r="O136" i="16"/>
  <c r="M136" i="16"/>
  <c r="K136" i="16"/>
  <c r="O135" i="16"/>
  <c r="M135" i="16"/>
  <c r="K135" i="16"/>
  <c r="O134" i="16"/>
  <c r="M134" i="16"/>
  <c r="K134" i="16"/>
  <c r="O133" i="16"/>
  <c r="N133" i="16"/>
  <c r="M133" i="16"/>
  <c r="K133" i="16"/>
  <c r="O132" i="16"/>
  <c r="M132" i="16"/>
  <c r="K132" i="16"/>
  <c r="O131" i="16"/>
  <c r="N131" i="16"/>
  <c r="M131" i="16"/>
  <c r="K131" i="16"/>
  <c r="O130" i="16"/>
  <c r="N130" i="16"/>
  <c r="M130" i="16"/>
  <c r="K130" i="16"/>
  <c r="O129" i="16"/>
  <c r="M129" i="16"/>
  <c r="K129" i="16"/>
  <c r="O128" i="16"/>
  <c r="M128" i="16"/>
  <c r="K128" i="16"/>
  <c r="O127" i="16"/>
  <c r="M127" i="16"/>
  <c r="K127" i="16"/>
  <c r="O126" i="16"/>
  <c r="N126" i="16"/>
  <c r="M126" i="16"/>
  <c r="K126" i="16"/>
  <c r="O125" i="16"/>
  <c r="N125" i="16"/>
  <c r="M125" i="16"/>
  <c r="K125" i="16"/>
  <c r="O124" i="16"/>
  <c r="M124" i="16"/>
  <c r="K124" i="16"/>
  <c r="O123" i="16"/>
  <c r="M123" i="16"/>
  <c r="K123" i="16"/>
  <c r="O122" i="16"/>
  <c r="N122" i="16"/>
  <c r="M122" i="16"/>
  <c r="K122" i="16"/>
  <c r="O121" i="16"/>
  <c r="N121" i="16"/>
  <c r="M121" i="16"/>
  <c r="K121" i="16"/>
  <c r="O120" i="16"/>
  <c r="M120" i="16"/>
  <c r="K120" i="16"/>
  <c r="O119" i="16"/>
  <c r="N119" i="16"/>
  <c r="M119" i="16"/>
  <c r="K119" i="16"/>
  <c r="O118" i="16"/>
  <c r="M118" i="16"/>
  <c r="K118" i="16"/>
  <c r="O117" i="16"/>
  <c r="M117" i="16"/>
  <c r="K117" i="16"/>
  <c r="O116" i="16"/>
  <c r="K116" i="16"/>
  <c r="T115" i="16"/>
  <c r="U115" i="16" s="1"/>
  <c r="M115" i="16"/>
  <c r="P115" i="16" s="1"/>
  <c r="K115" i="16"/>
  <c r="O114" i="16"/>
  <c r="N114" i="16"/>
  <c r="M114" i="16"/>
  <c r="K114" i="16"/>
  <c r="O113" i="16"/>
  <c r="M113" i="16"/>
  <c r="K113" i="16"/>
  <c r="O112" i="16"/>
  <c r="M112" i="16"/>
  <c r="K112" i="16"/>
  <c r="O111" i="16"/>
  <c r="M111" i="16"/>
  <c r="K111" i="16"/>
  <c r="O110" i="16"/>
  <c r="N110" i="16"/>
  <c r="M110" i="16"/>
  <c r="K110" i="16"/>
  <c r="O109" i="16"/>
  <c r="M109" i="16"/>
  <c r="K109" i="16"/>
  <c r="O108" i="16"/>
  <c r="N108" i="16"/>
  <c r="M108" i="16"/>
  <c r="K108" i="16"/>
  <c r="O107" i="16"/>
  <c r="N107" i="16"/>
  <c r="M107" i="16"/>
  <c r="K107" i="16"/>
  <c r="O106" i="16"/>
  <c r="N106" i="16"/>
  <c r="M106" i="16"/>
  <c r="K106" i="16"/>
  <c r="O105" i="16"/>
  <c r="M105" i="16"/>
  <c r="K105" i="16"/>
  <c r="O104" i="16"/>
  <c r="M104" i="16"/>
  <c r="K104" i="16"/>
  <c r="T103" i="16"/>
  <c r="U103" i="16" s="1"/>
  <c r="M103" i="16"/>
  <c r="P103" i="16" s="1"/>
  <c r="K103" i="16"/>
  <c r="O102" i="16"/>
  <c r="M102" i="16"/>
  <c r="K102" i="16"/>
  <c r="O101" i="16"/>
  <c r="M101" i="16"/>
  <c r="K101" i="16"/>
  <c r="O100" i="16"/>
  <c r="M100" i="16"/>
  <c r="K100" i="16"/>
  <c r="O99" i="16"/>
  <c r="N99" i="16"/>
  <c r="M99" i="16"/>
  <c r="K99" i="16"/>
  <c r="O98" i="16"/>
  <c r="N98" i="16"/>
  <c r="M98" i="16"/>
  <c r="K98" i="16"/>
  <c r="O97" i="16"/>
  <c r="M97" i="16"/>
  <c r="K97" i="16"/>
  <c r="O96" i="16"/>
  <c r="N96" i="16"/>
  <c r="M96" i="16"/>
  <c r="K96" i="16"/>
  <c r="O95" i="16"/>
  <c r="N95" i="16"/>
  <c r="M95" i="16"/>
  <c r="K95" i="16"/>
  <c r="O94" i="16"/>
  <c r="M94" i="16"/>
  <c r="K94" i="16"/>
  <c r="O93" i="16"/>
  <c r="N93" i="16"/>
  <c r="M93" i="16"/>
  <c r="K93" i="16"/>
  <c r="T92" i="16"/>
  <c r="U92" i="16" s="1"/>
  <c r="M92" i="16"/>
  <c r="P92" i="16" s="1"/>
  <c r="K92" i="16"/>
  <c r="O91" i="16"/>
  <c r="N91" i="16"/>
  <c r="M91" i="16"/>
  <c r="K91" i="16"/>
  <c r="O90" i="16"/>
  <c r="M90" i="16"/>
  <c r="K90" i="16"/>
  <c r="O89" i="16"/>
  <c r="M89" i="16"/>
  <c r="K89" i="16"/>
  <c r="O88" i="16"/>
  <c r="N88" i="16"/>
  <c r="M88" i="16"/>
  <c r="K88" i="16"/>
  <c r="O87" i="16"/>
  <c r="N87" i="16"/>
  <c r="M87" i="16"/>
  <c r="K87" i="16"/>
  <c r="O86" i="16"/>
  <c r="N86" i="16"/>
  <c r="M86" i="16"/>
  <c r="K86" i="16"/>
  <c r="O85" i="16"/>
  <c r="N85" i="16"/>
  <c r="M85" i="16"/>
  <c r="K85" i="16"/>
  <c r="T84" i="16"/>
  <c r="U84" i="16" s="1"/>
  <c r="M84" i="16"/>
  <c r="P84" i="16" s="1"/>
  <c r="K84" i="16"/>
  <c r="O83" i="16"/>
  <c r="N83" i="16"/>
  <c r="M83" i="16"/>
  <c r="K83" i="16"/>
  <c r="O82" i="16"/>
  <c r="N82" i="16"/>
  <c r="M82" i="16"/>
  <c r="K82" i="16"/>
  <c r="O81" i="16"/>
  <c r="M81" i="16"/>
  <c r="K81" i="16"/>
  <c r="O80" i="16"/>
  <c r="N80" i="16"/>
  <c r="M80" i="16"/>
  <c r="K80" i="16"/>
  <c r="T79" i="16"/>
  <c r="U79" i="16" s="1"/>
  <c r="M79" i="16"/>
  <c r="P79" i="16" s="1"/>
  <c r="K79" i="16"/>
  <c r="O78" i="16"/>
  <c r="N78" i="16"/>
  <c r="M78" i="16"/>
  <c r="K78" i="16"/>
  <c r="O77" i="16"/>
  <c r="N77" i="16"/>
  <c r="M77" i="16"/>
  <c r="K77" i="16"/>
  <c r="O76" i="16"/>
  <c r="M76" i="16"/>
  <c r="K76" i="16"/>
  <c r="T75" i="16"/>
  <c r="U75" i="16" s="1"/>
  <c r="M75" i="16"/>
  <c r="P75" i="16" s="1"/>
  <c r="K75" i="16"/>
  <c r="T74" i="16"/>
  <c r="U74" i="16" s="1"/>
  <c r="M74" i="16"/>
  <c r="P74" i="16" s="1"/>
  <c r="K74" i="16"/>
  <c r="T73" i="16"/>
  <c r="U73" i="16" s="1"/>
  <c r="M73" i="16"/>
  <c r="P73" i="16" s="1"/>
  <c r="K73" i="16"/>
  <c r="T72" i="16"/>
  <c r="U72" i="16" s="1"/>
  <c r="M72" i="16"/>
  <c r="P72" i="16" s="1"/>
  <c r="K72" i="16"/>
  <c r="T71" i="16"/>
  <c r="U71" i="16" s="1"/>
  <c r="M71" i="16"/>
  <c r="P71" i="16" s="1"/>
  <c r="K71" i="16"/>
  <c r="T70" i="16"/>
  <c r="U70" i="16" s="1"/>
  <c r="M70" i="16"/>
  <c r="P70" i="16" s="1"/>
  <c r="K70" i="16"/>
  <c r="O69" i="16"/>
  <c r="M69" i="16"/>
  <c r="K69" i="16"/>
  <c r="T68" i="16"/>
  <c r="U68" i="16" s="1"/>
  <c r="M68" i="16"/>
  <c r="P68" i="16" s="1"/>
  <c r="K68" i="16"/>
  <c r="T67" i="16"/>
  <c r="U67" i="16" s="1"/>
  <c r="M67" i="16"/>
  <c r="P67" i="16" s="1"/>
  <c r="K67" i="16"/>
  <c r="T66" i="16"/>
  <c r="U66" i="16" s="1"/>
  <c r="M66" i="16"/>
  <c r="P66" i="16" s="1"/>
  <c r="K66" i="16"/>
  <c r="T65" i="16"/>
  <c r="U65" i="16" s="1"/>
  <c r="M65" i="16"/>
  <c r="P65" i="16" s="1"/>
  <c r="K65" i="16"/>
  <c r="T64" i="16"/>
  <c r="U64" i="16" s="1"/>
  <c r="M64" i="16"/>
  <c r="P64" i="16" s="1"/>
  <c r="K64" i="16"/>
  <c r="O63" i="16"/>
  <c r="N63" i="16"/>
  <c r="M63" i="16"/>
  <c r="K63" i="16"/>
  <c r="O62" i="16"/>
  <c r="M62" i="16"/>
  <c r="K62" i="16"/>
  <c r="O61" i="16"/>
  <c r="K61" i="16"/>
  <c r="O60" i="16"/>
  <c r="N60" i="16"/>
  <c r="M60" i="16"/>
  <c r="K60" i="16"/>
  <c r="O59" i="16"/>
  <c r="M59" i="16"/>
  <c r="K59" i="16"/>
  <c r="O58" i="16"/>
  <c r="M58" i="16"/>
  <c r="K58" i="16"/>
  <c r="O57" i="16"/>
  <c r="N57" i="16"/>
  <c r="M57" i="16"/>
  <c r="K57" i="16"/>
  <c r="O56" i="16"/>
  <c r="N56" i="16"/>
  <c r="M56" i="16"/>
  <c r="K56" i="16"/>
  <c r="O55" i="16"/>
  <c r="M55" i="16"/>
  <c r="K55" i="16"/>
  <c r="O54" i="16"/>
  <c r="M54" i="16"/>
  <c r="K54" i="16"/>
  <c r="O53" i="16"/>
  <c r="N53" i="16"/>
  <c r="M53" i="16"/>
  <c r="K53" i="16"/>
  <c r="O52" i="16"/>
  <c r="M52" i="16"/>
  <c r="K52" i="16"/>
  <c r="T51" i="16"/>
  <c r="U51" i="16" s="1"/>
  <c r="M51" i="16"/>
  <c r="P51" i="16" s="1"/>
  <c r="K51" i="16"/>
  <c r="O50" i="16"/>
  <c r="N50" i="16"/>
  <c r="M50" i="16"/>
  <c r="K50" i="16"/>
  <c r="O49" i="16"/>
  <c r="N49" i="16"/>
  <c r="M49" i="16"/>
  <c r="K49" i="16"/>
  <c r="O48" i="16"/>
  <c r="N48" i="16"/>
  <c r="M48" i="16"/>
  <c r="K48" i="16"/>
  <c r="T47" i="16"/>
  <c r="U47" i="16" s="1"/>
  <c r="M47" i="16"/>
  <c r="P47" i="16" s="1"/>
  <c r="K47" i="16"/>
  <c r="O46" i="16"/>
  <c r="M46" i="16"/>
  <c r="K46" i="16"/>
  <c r="O45" i="16"/>
  <c r="M45" i="16"/>
  <c r="K45" i="16"/>
  <c r="T44" i="16"/>
  <c r="U44" i="16" s="1"/>
  <c r="M44" i="16"/>
  <c r="P44" i="16" s="1"/>
  <c r="K44" i="16"/>
  <c r="O43" i="16"/>
  <c r="N43" i="16"/>
  <c r="M43" i="16"/>
  <c r="K43" i="16"/>
  <c r="T42" i="16"/>
  <c r="U42" i="16" s="1"/>
  <c r="M42" i="16"/>
  <c r="P42" i="16" s="1"/>
  <c r="K42" i="16"/>
  <c r="O41" i="16"/>
  <c r="N41" i="16"/>
  <c r="M41" i="16"/>
  <c r="K41" i="16"/>
  <c r="O40" i="16"/>
  <c r="N40" i="16"/>
  <c r="M40" i="16"/>
  <c r="K40" i="16"/>
  <c r="O39" i="16"/>
  <c r="M39" i="16"/>
  <c r="K39" i="16"/>
  <c r="O38" i="16"/>
  <c r="N38" i="16"/>
  <c r="M38" i="16"/>
  <c r="K38" i="16"/>
  <c r="O37" i="16"/>
  <c r="N37" i="16"/>
  <c r="M37" i="16"/>
  <c r="K37" i="16"/>
  <c r="O36" i="16"/>
  <c r="N36" i="16"/>
  <c r="M36" i="16"/>
  <c r="K36" i="16"/>
  <c r="O35" i="16"/>
  <c r="M35" i="16"/>
  <c r="K35" i="16"/>
  <c r="O34" i="16"/>
  <c r="N34" i="16"/>
  <c r="M34" i="16"/>
  <c r="K34" i="16"/>
  <c r="O33" i="16"/>
  <c r="M33" i="16"/>
  <c r="K33" i="16"/>
  <c r="O32" i="16"/>
  <c r="N32" i="16"/>
  <c r="M32" i="16"/>
  <c r="K32" i="16"/>
  <c r="O31" i="16"/>
  <c r="M31" i="16"/>
  <c r="K31" i="16"/>
  <c r="O30" i="16"/>
  <c r="M30" i="16"/>
  <c r="K30" i="16"/>
  <c r="O29" i="16"/>
  <c r="K29" i="16"/>
  <c r="O28" i="16"/>
  <c r="M28" i="16"/>
  <c r="K28" i="16"/>
  <c r="T27" i="16"/>
  <c r="U27" i="16" s="1"/>
  <c r="M27" i="16"/>
  <c r="P27" i="16" s="1"/>
  <c r="K27" i="16"/>
  <c r="T26" i="16"/>
  <c r="U26" i="16" s="1"/>
  <c r="M26" i="16"/>
  <c r="P26" i="16" s="1"/>
  <c r="K26" i="16"/>
  <c r="T25" i="16"/>
  <c r="U25" i="16" s="1"/>
  <c r="M25" i="16"/>
  <c r="P25" i="16" s="1"/>
  <c r="K25" i="16"/>
  <c r="O24" i="16"/>
  <c r="N24" i="16"/>
  <c r="M24" i="16"/>
  <c r="K24" i="16"/>
  <c r="O23" i="16"/>
  <c r="N23" i="16"/>
  <c r="K23" i="16"/>
  <c r="O22" i="16"/>
  <c r="N22" i="16"/>
  <c r="M22" i="16"/>
  <c r="K22" i="16"/>
  <c r="O21" i="16"/>
  <c r="N21" i="16"/>
  <c r="M21" i="16"/>
  <c r="K21" i="16"/>
  <c r="O20" i="16"/>
  <c r="N20" i="16"/>
  <c r="K20" i="16"/>
  <c r="O19" i="16"/>
  <c r="N19" i="16"/>
  <c r="K19" i="16"/>
  <c r="O18" i="16"/>
  <c r="M18" i="16"/>
  <c r="K18" i="16"/>
  <c r="O17" i="16"/>
  <c r="K17" i="16"/>
  <c r="O16" i="16"/>
  <c r="M16" i="16"/>
  <c r="K16" i="16"/>
  <c r="O15" i="16"/>
  <c r="M15" i="16"/>
  <c r="K15" i="16"/>
  <c r="O14" i="16"/>
  <c r="N14" i="16"/>
  <c r="M14" i="16"/>
  <c r="K14" i="16"/>
  <c r="O13" i="16"/>
  <c r="N13" i="16"/>
  <c r="M13" i="16"/>
  <c r="K13" i="16"/>
  <c r="O12" i="16"/>
  <c r="M12" i="16"/>
  <c r="K12" i="16"/>
  <c r="O11" i="16"/>
  <c r="K11" i="16"/>
  <c r="O10" i="16"/>
  <c r="M10" i="16"/>
  <c r="K10" i="16"/>
  <c r="O9" i="16"/>
  <c r="N9" i="16"/>
  <c r="M9" i="16"/>
  <c r="K9" i="16"/>
  <c r="O8" i="16"/>
  <c r="N8" i="16"/>
  <c r="M8" i="16"/>
  <c r="K8" i="16"/>
  <c r="O7" i="16"/>
  <c r="M7" i="16"/>
  <c r="K7" i="16"/>
  <c r="O6" i="16"/>
  <c r="M6" i="16"/>
  <c r="K6" i="16"/>
  <c r="O5" i="16"/>
  <c r="N5" i="16"/>
  <c r="M5" i="16"/>
  <c r="K5" i="16"/>
  <c r="O4" i="16"/>
  <c r="N4" i="16"/>
  <c r="M4" i="16"/>
  <c r="K4" i="16"/>
  <c r="O3" i="16"/>
  <c r="N3" i="16"/>
  <c r="M3" i="16"/>
  <c r="K3" i="16"/>
  <c r="T223" i="13"/>
  <c r="Y180" i="8" a="1"/>
  <c r="Y180" i="8"/>
  <c r="T3" i="13"/>
  <c r="Y232" i="13"/>
  <c r="W232" i="13"/>
  <c r="Y231" i="13"/>
  <c r="X230" i="13"/>
  <c r="X229" i="13"/>
  <c r="K223" i="13"/>
  <c r="K222" i="13"/>
  <c r="K221" i="13"/>
  <c r="K220" i="13"/>
  <c r="K219" i="13"/>
  <c r="K218" i="13"/>
  <c r="K217" i="13"/>
  <c r="K216" i="13"/>
  <c r="K215" i="13"/>
  <c r="K214" i="13"/>
  <c r="K213" i="13"/>
  <c r="K212" i="13"/>
  <c r="K211" i="13"/>
  <c r="K210" i="13"/>
  <c r="K209" i="13"/>
  <c r="K208" i="13"/>
  <c r="K207" i="13"/>
  <c r="K206" i="13"/>
  <c r="K205" i="13"/>
  <c r="K204" i="13"/>
  <c r="K203" i="13"/>
  <c r="K202" i="13"/>
  <c r="K201" i="13"/>
  <c r="K200" i="13"/>
  <c r="K199" i="13"/>
  <c r="K198" i="13"/>
  <c r="K197" i="13"/>
  <c r="K196" i="13"/>
  <c r="K195" i="13"/>
  <c r="K194" i="13"/>
  <c r="K193" i="13"/>
  <c r="K192" i="13"/>
  <c r="K191" i="13"/>
  <c r="K190" i="13"/>
  <c r="K189" i="13"/>
  <c r="K188" i="13"/>
  <c r="K187" i="13"/>
  <c r="K186" i="13"/>
  <c r="K185" i="13"/>
  <c r="K184" i="13"/>
  <c r="K183" i="13"/>
  <c r="K172" i="13"/>
  <c r="K171" i="13"/>
  <c r="K170" i="13"/>
  <c r="K169" i="13"/>
  <c r="K168" i="13"/>
  <c r="K167" i="13"/>
  <c r="K166" i="13"/>
  <c r="K165" i="13"/>
  <c r="K164" i="13"/>
  <c r="K163" i="13"/>
  <c r="K162" i="13"/>
  <c r="K161" i="13"/>
  <c r="K160" i="13"/>
  <c r="K159" i="13"/>
  <c r="K158" i="13"/>
  <c r="K157" i="13"/>
  <c r="K156" i="13"/>
  <c r="K155" i="13"/>
  <c r="K154" i="13"/>
  <c r="K153" i="13"/>
  <c r="K152" i="13"/>
  <c r="K151" i="13"/>
  <c r="K150" i="13"/>
  <c r="K149" i="13"/>
  <c r="K148" i="13"/>
  <c r="K147" i="13"/>
  <c r="K146" i="13"/>
  <c r="K145" i="13"/>
  <c r="K144" i="13"/>
  <c r="K143" i="13"/>
  <c r="K142" i="13"/>
  <c r="K141" i="13"/>
  <c r="K140" i="13"/>
  <c r="K139" i="13"/>
  <c r="K138" i="13"/>
  <c r="K137" i="13"/>
  <c r="K136" i="13"/>
  <c r="K135" i="13"/>
  <c r="K134" i="13"/>
  <c r="K133" i="13"/>
  <c r="K132" i="13"/>
  <c r="K131" i="13"/>
  <c r="K130" i="13"/>
  <c r="K129" i="13"/>
  <c r="K128" i="13"/>
  <c r="K127" i="13"/>
  <c r="K126" i="13"/>
  <c r="K125" i="13"/>
  <c r="K124" i="13"/>
  <c r="K123" i="13"/>
  <c r="K122" i="13"/>
  <c r="K121" i="13"/>
  <c r="K120" i="13"/>
  <c r="K119" i="13"/>
  <c r="K118" i="13"/>
  <c r="K117" i="13"/>
  <c r="K116" i="13"/>
  <c r="K115" i="13"/>
  <c r="K114" i="13"/>
  <c r="K113" i="13"/>
  <c r="K112" i="13"/>
  <c r="K111" i="13"/>
  <c r="K110" i="13"/>
  <c r="K109" i="13"/>
  <c r="K108" i="13"/>
  <c r="K107" i="13"/>
  <c r="K106" i="13"/>
  <c r="K105" i="13"/>
  <c r="K104" i="13"/>
  <c r="K103" i="13"/>
  <c r="K102" i="13"/>
  <c r="K101" i="13"/>
  <c r="K100" i="13"/>
  <c r="K99" i="13"/>
  <c r="K98" i="13"/>
  <c r="K97" i="13"/>
  <c r="K96" i="13"/>
  <c r="K95" i="13"/>
  <c r="K94" i="13"/>
  <c r="K93" i="13"/>
  <c r="K92" i="13"/>
  <c r="K91" i="13"/>
  <c r="K90" i="13"/>
  <c r="K89" i="13"/>
  <c r="K88" i="13"/>
  <c r="K87" i="13"/>
  <c r="K86" i="13"/>
  <c r="K85" i="13"/>
  <c r="K84" i="13"/>
  <c r="K83" i="13"/>
  <c r="K82" i="13"/>
  <c r="K81" i="13"/>
  <c r="K80" i="13"/>
  <c r="K79" i="13"/>
  <c r="K78" i="13"/>
  <c r="K77" i="13"/>
  <c r="K76" i="13"/>
  <c r="K75" i="13"/>
  <c r="K74" i="13"/>
  <c r="K73" i="13"/>
  <c r="K72" i="13"/>
  <c r="K71" i="13"/>
  <c r="K70" i="13"/>
  <c r="K69" i="13"/>
  <c r="K68" i="13"/>
  <c r="K67" i="13"/>
  <c r="K66" i="13"/>
  <c r="K65" i="13"/>
  <c r="K64" i="13"/>
  <c r="K63" i="13"/>
  <c r="K62" i="13"/>
  <c r="K61" i="13"/>
  <c r="K60" i="13"/>
  <c r="K59" i="13"/>
  <c r="K58" i="13"/>
  <c r="K57" i="13"/>
  <c r="K56" i="13"/>
  <c r="K55" i="13"/>
  <c r="K54" i="13"/>
  <c r="K53" i="13"/>
  <c r="K52" i="13"/>
  <c r="K51" i="13"/>
  <c r="K50" i="13"/>
  <c r="K49" i="13"/>
  <c r="K48" i="13"/>
  <c r="K47" i="13"/>
  <c r="K46" i="13"/>
  <c r="K45" i="13"/>
  <c r="K44" i="13"/>
  <c r="K43" i="13"/>
  <c r="K42" i="13"/>
  <c r="K41" i="13"/>
  <c r="K40" i="13"/>
  <c r="K39" i="13"/>
  <c r="K38" i="13"/>
  <c r="K37" i="13"/>
  <c r="K36" i="13"/>
  <c r="K35" i="13"/>
  <c r="K34" i="13"/>
  <c r="K33" i="13"/>
  <c r="K32" i="13"/>
  <c r="K31" i="13"/>
  <c r="K30" i="13"/>
  <c r="K29" i="13"/>
  <c r="K28" i="13"/>
  <c r="K27" i="13"/>
  <c r="K26" i="13"/>
  <c r="K25" i="13"/>
  <c r="K24" i="13"/>
  <c r="K23" i="13"/>
  <c r="K22" i="13"/>
  <c r="K21" i="13"/>
  <c r="K20" i="13"/>
  <c r="K19" i="13"/>
  <c r="K18" i="13"/>
  <c r="K17" i="13"/>
  <c r="K16" i="13"/>
  <c r="K15" i="13"/>
  <c r="K14" i="13"/>
  <c r="K13" i="13"/>
  <c r="K12" i="13"/>
  <c r="K11" i="13"/>
  <c r="K10" i="13"/>
  <c r="K9" i="13"/>
  <c r="K8" i="13"/>
  <c r="K7" i="13"/>
  <c r="K6" i="13"/>
  <c r="K5" i="13"/>
  <c r="K4" i="13"/>
  <c r="K3" i="13"/>
  <c r="AA180" i="8" l="1"/>
  <c r="AB180" i="8"/>
  <c r="AC180" i="8"/>
  <c r="AD180" i="8"/>
  <c r="AE180" i="8"/>
  <c r="AF180" i="8"/>
  <c r="AG180" i="8" s="1"/>
  <c r="AB181" i="8"/>
  <c r="AC181" i="8"/>
  <c r="AD181" i="8"/>
  <c r="AE181" i="8"/>
  <c r="AF181" i="8"/>
  <c r="AG181" i="8" s="1"/>
  <c r="AB182" i="8"/>
  <c r="AC182" i="8"/>
  <c r="AD182" i="8"/>
  <c r="AE182" i="8"/>
  <c r="AF182" i="8"/>
  <c r="AG182" i="8" s="1"/>
  <c r="AB183" i="8"/>
  <c r="AC183" i="8"/>
  <c r="AD183" i="8"/>
  <c r="AE183" i="8"/>
  <c r="AF183" i="8"/>
  <c r="AG183" i="8" s="1"/>
  <c r="AB184" i="8"/>
  <c r="AC184" i="8"/>
  <c r="AD184" i="8"/>
  <c r="AE184" i="8"/>
  <c r="AF184" i="8"/>
  <c r="AG184" i="8" s="1"/>
  <c r="AB185" i="8"/>
  <c r="AC185" i="8"/>
  <c r="AD185" i="8"/>
  <c r="AE185" i="8"/>
  <c r="AF185" i="8"/>
  <c r="AG185" i="8" s="1"/>
  <c r="AB186" i="8"/>
  <c r="AC186" i="8"/>
  <c r="AD186" i="8"/>
  <c r="AE186" i="8"/>
  <c r="AF186" i="8"/>
  <c r="AG186" i="8" s="1"/>
  <c r="AB187" i="8"/>
  <c r="AC187" i="8"/>
  <c r="AD187" i="8"/>
  <c r="AE187" i="8"/>
  <c r="AF187" i="8"/>
  <c r="AG187" i="8" s="1"/>
  <c r="AB188" i="8"/>
  <c r="AC188" i="8"/>
  <c r="AD188" i="8"/>
  <c r="AE188" i="8"/>
  <c r="AF188" i="8"/>
  <c r="AG188" i="8" s="1"/>
  <c r="AB189" i="8"/>
  <c r="AC189" i="8"/>
  <c r="AD189" i="8"/>
  <c r="AE189" i="8"/>
  <c r="AF189" i="8"/>
  <c r="AG189" i="8" s="1"/>
  <c r="AB190" i="8"/>
  <c r="AC190" i="8"/>
  <c r="AD190" i="8"/>
  <c r="AE190" i="8"/>
  <c r="AF190" i="8"/>
  <c r="AG190" i="8" s="1"/>
  <c r="AB191" i="8"/>
  <c r="AC191" i="8"/>
  <c r="AD191" i="8"/>
  <c r="AE191" i="8"/>
  <c r="AF191" i="8"/>
  <c r="AG191" i="8" s="1"/>
  <c r="AB192" i="8"/>
  <c r="AC192" i="8"/>
  <c r="AD192" i="8"/>
  <c r="AE192" i="8"/>
  <c r="AF192" i="8"/>
  <c r="AG192" i="8" s="1"/>
  <c r="AB193" i="8"/>
  <c r="AC193" i="8"/>
  <c r="AD193" i="8"/>
  <c r="AE193" i="8"/>
  <c r="AF193" i="8"/>
  <c r="AG193" i="8" s="1"/>
  <c r="AB194" i="8"/>
  <c r="AC194" i="8"/>
  <c r="AD194" i="8"/>
  <c r="AE194" i="8"/>
  <c r="AF194" i="8"/>
  <c r="AG194" i="8" s="1"/>
  <c r="AB195" i="8"/>
  <c r="AC195" i="8"/>
  <c r="AD195" i="8"/>
  <c r="AE195" i="8"/>
  <c r="AF195" i="8"/>
  <c r="AG195" i="8" s="1"/>
  <c r="AB196" i="8"/>
  <c r="AC196" i="8"/>
  <c r="AD196" i="8"/>
  <c r="AE196" i="8"/>
  <c r="AF196" i="8"/>
  <c r="AG196" i="8" s="1"/>
  <c r="AB197" i="8"/>
  <c r="AC197" i="8"/>
  <c r="AD197" i="8"/>
  <c r="AE197" i="8"/>
  <c r="AF197" i="8"/>
  <c r="AG197" i="8" s="1"/>
  <c r="AB198" i="8"/>
  <c r="AC198" i="8"/>
  <c r="AD198" i="8"/>
  <c r="AE198" i="8"/>
  <c r="AF198" i="8"/>
  <c r="AG198" i="8" s="1"/>
  <c r="AB199" i="8"/>
  <c r="AC199" i="8"/>
  <c r="AD199" i="8"/>
  <c r="AE199" i="8"/>
  <c r="AF199" i="8"/>
  <c r="AG199" i="8" s="1"/>
  <c r="AB200" i="8"/>
  <c r="AC200" i="8"/>
  <c r="AD200" i="8"/>
  <c r="AE200" i="8"/>
  <c r="AF200" i="8"/>
  <c r="AG200" i="8" s="1"/>
  <c r="AB201" i="8"/>
  <c r="AC201" i="8"/>
  <c r="AD201" i="8"/>
  <c r="AE201" i="8"/>
  <c r="AF201" i="8"/>
  <c r="AG201" i="8" s="1"/>
  <c r="AB202" i="8"/>
  <c r="AC202" i="8"/>
  <c r="AD202" i="8"/>
  <c r="AE202" i="8"/>
  <c r="AF202" i="8"/>
  <c r="AG202" i="8" s="1"/>
  <c r="AB203" i="8"/>
  <c r="AC203" i="8"/>
  <c r="AD203" i="8"/>
  <c r="AE203" i="8"/>
  <c r="AF203" i="8"/>
  <c r="AG203" i="8" s="1"/>
  <c r="AB204" i="8"/>
  <c r="AC204" i="8"/>
  <c r="AD204" i="8"/>
  <c r="AE204" i="8"/>
  <c r="AF204" i="8"/>
  <c r="AG204" i="8" s="1"/>
  <c r="AB205" i="8"/>
  <c r="AC205" i="8"/>
  <c r="AD205" i="8"/>
  <c r="AE205" i="8"/>
  <c r="AF205" i="8"/>
  <c r="AG205" i="8" s="1"/>
  <c r="AB206" i="8"/>
  <c r="AC206" i="8"/>
  <c r="AD206" i="8"/>
  <c r="AE206" i="8"/>
  <c r="AF206" i="8"/>
  <c r="AG206" i="8" s="1"/>
  <c r="AB207" i="8"/>
  <c r="AC207" i="8"/>
  <c r="AD207" i="8"/>
  <c r="AE207" i="8"/>
  <c r="AF207" i="8"/>
  <c r="AG207" i="8" s="1"/>
  <c r="AB208" i="8"/>
  <c r="AC208" i="8"/>
  <c r="AD208" i="8"/>
  <c r="AE208" i="8"/>
  <c r="AF208" i="8"/>
  <c r="AG208" i="8" s="1"/>
  <c r="AB209" i="8"/>
  <c r="AC209" i="8"/>
  <c r="AD209" i="8"/>
  <c r="AE209" i="8"/>
  <c r="AF209" i="8"/>
  <c r="AG209" i="8" s="1"/>
  <c r="AB210" i="8"/>
  <c r="AC210" i="8"/>
  <c r="AD210" i="8"/>
  <c r="AE210" i="8"/>
  <c r="AF210" i="8"/>
  <c r="AG210" i="8" s="1"/>
  <c r="AB211" i="8"/>
  <c r="AC211" i="8"/>
  <c r="AD211" i="8"/>
  <c r="AE211" i="8"/>
  <c r="AF211" i="8"/>
  <c r="AG211" i="8" s="1"/>
  <c r="AB212" i="8"/>
  <c r="AC212" i="8"/>
  <c r="AD212" i="8"/>
  <c r="AE212" i="8"/>
  <c r="AF212" i="8"/>
  <c r="AG212" i="8" s="1"/>
  <c r="AB213" i="8"/>
  <c r="AC213" i="8"/>
  <c r="AD213" i="8"/>
  <c r="AE213" i="8"/>
  <c r="AF213" i="8"/>
  <c r="AG213" i="8" s="1"/>
  <c r="AB214" i="8"/>
  <c r="AC214" i="8"/>
  <c r="AD214" i="8"/>
  <c r="AE214" i="8"/>
  <c r="AF214" i="8"/>
  <c r="AG214" i="8" s="1"/>
  <c r="AB215" i="8"/>
  <c r="AC215" i="8"/>
  <c r="AD215" i="8"/>
  <c r="AE215" i="8"/>
  <c r="AF215" i="8"/>
  <c r="AG215" i="8" s="1"/>
  <c r="AB216" i="8"/>
  <c r="AC216" i="8"/>
  <c r="AD216" i="8"/>
  <c r="AE216" i="8"/>
  <c r="AF216" i="8"/>
  <c r="AG216" i="8" s="1"/>
  <c r="AB217" i="8"/>
  <c r="AC217" i="8"/>
  <c r="AD217" i="8"/>
  <c r="AE217" i="8"/>
  <c r="AF217" i="8"/>
  <c r="AG217" i="8" s="1"/>
  <c r="AB218" i="8"/>
  <c r="AC218" i="8"/>
  <c r="AD218" i="8"/>
  <c r="AE218" i="8"/>
  <c r="AF218" i="8"/>
  <c r="AG218" i="8" s="1"/>
  <c r="AB219" i="8"/>
  <c r="AC219" i="8"/>
  <c r="AD219" i="8"/>
  <c r="AE219" i="8"/>
  <c r="AF219" i="8"/>
  <c r="AG219" i="8" s="1"/>
  <c r="AB220" i="8"/>
  <c r="AC220" i="8"/>
  <c r="AD220" i="8"/>
  <c r="AE220" i="8"/>
  <c r="AF220" i="8"/>
  <c r="AG220" i="8" s="1"/>
  <c r="K173" i="16"/>
  <c r="K175" i="16" s="1"/>
  <c r="T172" i="16"/>
  <c r="U172" i="16" s="1"/>
  <c r="Q172" i="16"/>
  <c r="R172" i="16"/>
  <c r="AA181" i="8"/>
  <c r="AA182" i="8"/>
  <c r="AA183" i="8"/>
  <c r="AA184" i="8"/>
  <c r="AA185" i="8"/>
  <c r="AA186" i="8"/>
  <c r="AA187" i="8"/>
  <c r="AA188" i="8"/>
  <c r="AA189" i="8"/>
  <c r="AA190" i="8"/>
  <c r="AA191" i="8"/>
  <c r="AA192" i="8"/>
  <c r="AA193" i="8"/>
  <c r="AA194" i="8"/>
  <c r="AA195" i="8"/>
  <c r="AA196" i="8"/>
  <c r="AA197" i="8"/>
  <c r="AA198" i="8"/>
  <c r="AA199" i="8"/>
  <c r="AA200" i="8"/>
  <c r="AA201" i="8"/>
  <c r="AA202" i="8"/>
  <c r="AA203" i="8"/>
  <c r="AA204" i="8"/>
  <c r="AA205" i="8"/>
  <c r="AA206" i="8"/>
  <c r="AA207" i="8"/>
  <c r="AA208" i="8"/>
  <c r="AA209" i="8"/>
  <c r="AA210" i="8"/>
  <c r="AA211" i="8"/>
  <c r="AA212" i="8"/>
  <c r="AA213" i="8"/>
  <c r="AA214" i="8"/>
  <c r="AA215" i="8"/>
  <c r="AA216" i="8"/>
  <c r="AA217" i="8"/>
  <c r="AA218" i="8"/>
  <c r="AA219" i="8"/>
  <c r="AA220" i="8"/>
  <c r="C9" i="17"/>
  <c r="E9" i="17" s="1"/>
  <c r="T19" i="16"/>
  <c r="U19" i="16" s="1"/>
  <c r="V19" i="16" s="1"/>
  <c r="Q3" i="16"/>
  <c r="Q4" i="16"/>
  <c r="R4" i="16" s="1"/>
  <c r="S4" i="16" s="1"/>
  <c r="Q5" i="16"/>
  <c r="R5" i="16" s="1"/>
  <c r="S5" i="16" s="1"/>
  <c r="Q6" i="16"/>
  <c r="R6" i="16" s="1"/>
  <c r="S6" i="16" s="1"/>
  <c r="Q7" i="16"/>
  <c r="R7" i="16" s="1"/>
  <c r="S7" i="16" s="1"/>
  <c r="Q8" i="16"/>
  <c r="R8" i="16" s="1"/>
  <c r="S8" i="16" s="1"/>
  <c r="Q9" i="16"/>
  <c r="R9" i="16" s="1"/>
  <c r="S9" i="16" s="1"/>
  <c r="Q10" i="16"/>
  <c r="R10" i="16" s="1"/>
  <c r="S10" i="16" s="1"/>
  <c r="S11" i="16"/>
  <c r="Q12" i="16"/>
  <c r="R12" i="16" s="1"/>
  <c r="S12" i="16" s="1"/>
  <c r="Q13" i="16"/>
  <c r="R13" i="16" s="1"/>
  <c r="S13" i="16" s="1"/>
  <c r="Q14" i="16"/>
  <c r="R14" i="16" s="1"/>
  <c r="S14" i="16" s="1"/>
  <c r="Q15" i="16"/>
  <c r="R15" i="16" s="1"/>
  <c r="S15" i="16" s="1"/>
  <c r="Q16" i="16"/>
  <c r="R16" i="16" s="1"/>
  <c r="S16" i="16" s="1"/>
  <c r="S17" i="16"/>
  <c r="Q18" i="16"/>
  <c r="R18" i="16" s="1"/>
  <c r="S18" i="16" s="1"/>
  <c r="Q19" i="16"/>
  <c r="R19" i="16" s="1"/>
  <c r="S19" i="16" s="1"/>
  <c r="Q20" i="16"/>
  <c r="R20" i="16" s="1"/>
  <c r="S20" i="16" s="1"/>
  <c r="Q21" i="16"/>
  <c r="R21" i="16" s="1"/>
  <c r="S21" i="16" s="1"/>
  <c r="Q22" i="16"/>
  <c r="R22" i="16" s="1"/>
  <c r="S22" i="16" s="1"/>
  <c r="Q23" i="16"/>
  <c r="R23" i="16" s="1"/>
  <c r="S23" i="16" s="1"/>
  <c r="Q24" i="16"/>
  <c r="R24" i="16" s="1"/>
  <c r="S24" i="16" s="1"/>
  <c r="Q28" i="16"/>
  <c r="R28" i="16" s="1"/>
  <c r="S28" i="16" s="1"/>
  <c r="S29" i="16"/>
  <c r="Q30" i="16"/>
  <c r="R30" i="16" s="1"/>
  <c r="S30" i="16" s="1"/>
  <c r="Q31" i="16"/>
  <c r="R31" i="16" s="1"/>
  <c r="S31" i="16" s="1"/>
  <c r="Q32" i="16"/>
  <c r="R32" i="16" s="1"/>
  <c r="S32" i="16" s="1"/>
  <c r="Q33" i="16"/>
  <c r="R33" i="16" s="1"/>
  <c r="S33" i="16" s="1"/>
  <c r="Q34" i="16"/>
  <c r="R34" i="16" s="1"/>
  <c r="S34" i="16" s="1"/>
  <c r="Q35" i="16"/>
  <c r="R35" i="16" s="1"/>
  <c r="S35" i="16" s="1"/>
  <c r="Q36" i="16"/>
  <c r="R36" i="16" s="1"/>
  <c r="S36" i="16" s="1"/>
  <c r="Q37" i="16"/>
  <c r="R37" i="16" s="1"/>
  <c r="S37" i="16" s="1"/>
  <c r="Q38" i="16"/>
  <c r="R38" i="16" s="1"/>
  <c r="S38" i="16" s="1"/>
  <c r="Q39" i="16"/>
  <c r="R39" i="16" s="1"/>
  <c r="S39" i="16" s="1"/>
  <c r="Q40" i="16"/>
  <c r="R40" i="16" s="1"/>
  <c r="S40" i="16" s="1"/>
  <c r="Q41" i="16"/>
  <c r="R41" i="16" s="1"/>
  <c r="S41" i="16" s="1"/>
  <c r="Q43" i="16"/>
  <c r="R43" i="16" s="1"/>
  <c r="S43" i="16" s="1"/>
  <c r="Q45" i="16"/>
  <c r="R45" i="16" s="1"/>
  <c r="S45" i="16" s="1"/>
  <c r="Q46" i="16"/>
  <c r="R46" i="16" s="1"/>
  <c r="S46" i="16" s="1"/>
  <c r="Q48" i="16"/>
  <c r="R48" i="16" s="1"/>
  <c r="S48" i="16" s="1"/>
  <c r="Q49" i="16"/>
  <c r="R49" i="16" s="1"/>
  <c r="S49" i="16" s="1"/>
  <c r="Q50" i="16"/>
  <c r="R50" i="16" s="1"/>
  <c r="S50" i="16" s="1"/>
  <c r="Q52" i="16"/>
  <c r="R52" i="16" s="1"/>
  <c r="S52" i="16" s="1"/>
  <c r="Q53" i="16"/>
  <c r="R53" i="16" s="1"/>
  <c r="S53" i="16" s="1"/>
  <c r="Q54" i="16"/>
  <c r="R54" i="16" s="1"/>
  <c r="S54" i="16" s="1"/>
  <c r="Q55" i="16"/>
  <c r="R55" i="16" s="1"/>
  <c r="S55" i="16" s="1"/>
  <c r="Q56" i="16"/>
  <c r="R56" i="16" s="1"/>
  <c r="S56" i="16" s="1"/>
  <c r="Q57" i="16"/>
  <c r="R57" i="16" s="1"/>
  <c r="S57" i="16" s="1"/>
  <c r="Q58" i="16"/>
  <c r="R58" i="16" s="1"/>
  <c r="S58" i="16" s="1"/>
  <c r="Q59" i="16"/>
  <c r="R59" i="16" s="1"/>
  <c r="S59" i="16" s="1"/>
  <c r="Q60" i="16"/>
  <c r="R60" i="16" s="1"/>
  <c r="S60" i="16" s="1"/>
  <c r="S61" i="16"/>
  <c r="Q62" i="16"/>
  <c r="R62" i="16" s="1"/>
  <c r="S62" i="16" s="1"/>
  <c r="Q63" i="16"/>
  <c r="R63" i="16" s="1"/>
  <c r="S63" i="16" s="1"/>
  <c r="Q69" i="16"/>
  <c r="R69" i="16" s="1"/>
  <c r="S69" i="16" s="1"/>
  <c r="Q76" i="16"/>
  <c r="R76" i="16" s="1"/>
  <c r="S76" i="16" s="1"/>
  <c r="Q77" i="16"/>
  <c r="R77" i="16" s="1"/>
  <c r="S77" i="16" s="1"/>
  <c r="Q78" i="16"/>
  <c r="R78" i="16" s="1"/>
  <c r="S78" i="16" s="1"/>
  <c r="Q80" i="16"/>
  <c r="R80" i="16" s="1"/>
  <c r="S80" i="16" s="1"/>
  <c r="Q81" i="16"/>
  <c r="R81" i="16" s="1"/>
  <c r="S81" i="16" s="1"/>
  <c r="Q82" i="16"/>
  <c r="R82" i="16" s="1"/>
  <c r="S82" i="16" s="1"/>
  <c r="Q83" i="16"/>
  <c r="R83" i="16" s="1"/>
  <c r="S83" i="16" s="1"/>
  <c r="Q85" i="16"/>
  <c r="R85" i="16" s="1"/>
  <c r="S85" i="16" s="1"/>
  <c r="Q86" i="16"/>
  <c r="R86" i="16" s="1"/>
  <c r="S86" i="16" s="1"/>
  <c r="Q87" i="16"/>
  <c r="R87" i="16" s="1"/>
  <c r="S87" i="16" s="1"/>
  <c r="Q88" i="16"/>
  <c r="R88" i="16" s="1"/>
  <c r="S88" i="16" s="1"/>
  <c r="Q89" i="16"/>
  <c r="R89" i="16" s="1"/>
  <c r="S89" i="16" s="1"/>
  <c r="Q90" i="16"/>
  <c r="R90" i="16" s="1"/>
  <c r="S90" i="16" s="1"/>
  <c r="Q91" i="16"/>
  <c r="R91" i="16" s="1"/>
  <c r="S91" i="16" s="1"/>
  <c r="Q93" i="16"/>
  <c r="R93" i="16" s="1"/>
  <c r="S93" i="16" s="1"/>
  <c r="Q94" i="16"/>
  <c r="R94" i="16" s="1"/>
  <c r="S94" i="16" s="1"/>
  <c r="Q95" i="16"/>
  <c r="R95" i="16" s="1"/>
  <c r="S95" i="16" s="1"/>
  <c r="Q96" i="16"/>
  <c r="R96" i="16" s="1"/>
  <c r="S96" i="16" s="1"/>
  <c r="Q97" i="16"/>
  <c r="R97" i="16" s="1"/>
  <c r="S97" i="16" s="1"/>
  <c r="Q98" i="16"/>
  <c r="R98" i="16" s="1"/>
  <c r="S98" i="16" s="1"/>
  <c r="Q99" i="16"/>
  <c r="R99" i="16" s="1"/>
  <c r="S99" i="16" s="1"/>
  <c r="Q100" i="16"/>
  <c r="R100" i="16" s="1"/>
  <c r="S100" i="16" s="1"/>
  <c r="Q101" i="16"/>
  <c r="R101" i="16" s="1"/>
  <c r="S101" i="16" s="1"/>
  <c r="Q102" i="16"/>
  <c r="R102" i="16" s="1"/>
  <c r="S102" i="16" s="1"/>
  <c r="Q104" i="16"/>
  <c r="R104" i="16" s="1"/>
  <c r="S104" i="16" s="1"/>
  <c r="Q105" i="16"/>
  <c r="R105" i="16" s="1"/>
  <c r="S105" i="16" s="1"/>
  <c r="Q106" i="16"/>
  <c r="R106" i="16" s="1"/>
  <c r="S106" i="16" s="1"/>
  <c r="Q107" i="16"/>
  <c r="R107" i="16" s="1"/>
  <c r="S107" i="16" s="1"/>
  <c r="Q108" i="16"/>
  <c r="R108" i="16" s="1"/>
  <c r="S108" i="16" s="1"/>
  <c r="Q109" i="16"/>
  <c r="R109" i="16" s="1"/>
  <c r="S109" i="16" s="1"/>
  <c r="Q110" i="16"/>
  <c r="R110" i="16" s="1"/>
  <c r="S110" i="16" s="1"/>
  <c r="Q111" i="16"/>
  <c r="R111" i="16" s="1"/>
  <c r="S111" i="16" s="1"/>
  <c r="Q112" i="16"/>
  <c r="R112" i="16" s="1"/>
  <c r="S112" i="16" s="1"/>
  <c r="Q113" i="16"/>
  <c r="R113" i="16" s="1"/>
  <c r="S113" i="16" s="1"/>
  <c r="Q114" i="16"/>
  <c r="R114" i="16" s="1"/>
  <c r="S114" i="16" s="1"/>
  <c r="S116" i="16"/>
  <c r="Q117" i="16"/>
  <c r="R117" i="16" s="1"/>
  <c r="S117" i="16" s="1"/>
  <c r="Q118" i="16"/>
  <c r="R118" i="16" s="1"/>
  <c r="S118" i="16" s="1"/>
  <c r="Q119" i="16"/>
  <c r="R119" i="16" s="1"/>
  <c r="S119" i="16" s="1"/>
  <c r="Q120" i="16"/>
  <c r="R120" i="16" s="1"/>
  <c r="S120" i="16" s="1"/>
  <c r="Q121" i="16"/>
  <c r="R121" i="16" s="1"/>
  <c r="S121" i="16" s="1"/>
  <c r="Q122" i="16"/>
  <c r="R122" i="16" s="1"/>
  <c r="S122" i="16" s="1"/>
  <c r="Q123" i="16"/>
  <c r="R123" i="16" s="1"/>
  <c r="S123" i="16" s="1"/>
  <c r="Q124" i="16"/>
  <c r="R124" i="16" s="1"/>
  <c r="S124" i="16" s="1"/>
  <c r="Q125" i="16"/>
  <c r="R125" i="16" s="1"/>
  <c r="S125" i="16" s="1"/>
  <c r="Q126" i="16"/>
  <c r="R126" i="16" s="1"/>
  <c r="S126" i="16" s="1"/>
  <c r="Q127" i="16"/>
  <c r="R127" i="16" s="1"/>
  <c r="S127" i="16" s="1"/>
  <c r="Q128" i="16"/>
  <c r="R128" i="16" s="1"/>
  <c r="S128" i="16" s="1"/>
  <c r="Q129" i="16"/>
  <c r="R129" i="16" s="1"/>
  <c r="S129" i="16" s="1"/>
  <c r="Q130" i="16"/>
  <c r="R130" i="16" s="1"/>
  <c r="S130" i="16" s="1"/>
  <c r="Q131" i="16"/>
  <c r="R131" i="16" s="1"/>
  <c r="S131" i="16" s="1"/>
  <c r="Q132" i="16"/>
  <c r="R132" i="16" s="1"/>
  <c r="S132" i="16" s="1"/>
  <c r="Q133" i="16"/>
  <c r="R133" i="16" s="1"/>
  <c r="S133" i="16" s="1"/>
  <c r="Q134" i="16"/>
  <c r="R134" i="16" s="1"/>
  <c r="S134" i="16" s="1"/>
  <c r="Q135" i="16"/>
  <c r="R135" i="16" s="1"/>
  <c r="S135" i="16" s="1"/>
  <c r="Q136" i="16"/>
  <c r="R136" i="16" s="1"/>
  <c r="S136" i="16" s="1"/>
  <c r="Q137" i="16"/>
  <c r="R137" i="16" s="1"/>
  <c r="S137" i="16" s="1"/>
  <c r="Q138" i="16"/>
  <c r="R138" i="16" s="1"/>
  <c r="S138" i="16" s="1"/>
  <c r="Q139" i="16"/>
  <c r="R139" i="16" s="1"/>
  <c r="S139" i="16" s="1"/>
  <c r="Q140" i="16"/>
  <c r="R140" i="16" s="1"/>
  <c r="S140" i="16" s="1"/>
  <c r="Q141" i="16"/>
  <c r="R141" i="16" s="1"/>
  <c r="S141" i="16" s="1"/>
  <c r="Q142" i="16"/>
  <c r="R142" i="16" s="1"/>
  <c r="S142" i="16" s="1"/>
  <c r="Q143" i="16"/>
  <c r="R143" i="16" s="1"/>
  <c r="S143" i="16" s="1"/>
  <c r="Q144" i="16"/>
  <c r="R144" i="16" s="1"/>
  <c r="S144" i="16" s="1"/>
  <c r="Q145" i="16"/>
  <c r="R145" i="16" s="1"/>
  <c r="S145" i="16" s="1"/>
  <c r="Q148" i="16"/>
  <c r="R148" i="16" s="1"/>
  <c r="S148" i="16" s="1"/>
  <c r="Q149" i="16"/>
  <c r="R149" i="16" s="1"/>
  <c r="S149" i="16" s="1"/>
  <c r="Q150" i="16"/>
  <c r="R150" i="16" s="1"/>
  <c r="S150" i="16" s="1"/>
  <c r="Q151" i="16"/>
  <c r="R151" i="16" s="1"/>
  <c r="S151" i="16" s="1"/>
  <c r="Q152" i="16"/>
  <c r="R152" i="16" s="1"/>
  <c r="S152" i="16" s="1"/>
  <c r="Q153" i="16"/>
  <c r="R153" i="16" s="1"/>
  <c r="S153" i="16" s="1"/>
  <c r="Q154" i="16"/>
  <c r="R154" i="16" s="1"/>
  <c r="S154" i="16" s="1"/>
  <c r="Q155" i="16"/>
  <c r="R155" i="16" s="1"/>
  <c r="S155" i="16" s="1"/>
  <c r="Q156" i="16"/>
  <c r="R156" i="16" s="1"/>
  <c r="S156" i="16" s="1"/>
  <c r="Q158" i="16"/>
  <c r="R158" i="16" s="1"/>
  <c r="S158" i="16" s="1"/>
  <c r="Q159" i="16"/>
  <c r="R159" i="16" s="1"/>
  <c r="S159" i="16" s="1"/>
  <c r="Q169" i="16"/>
  <c r="R169" i="16" s="1"/>
  <c r="S169" i="16" s="1"/>
  <c r="S172" i="16"/>
  <c r="T3" i="16"/>
  <c r="U3" i="16" s="1"/>
  <c r="P3" i="16"/>
  <c r="T4" i="16"/>
  <c r="U4" i="16" s="1"/>
  <c r="V4" i="16" s="1"/>
  <c r="P4" i="16"/>
  <c r="T5" i="16"/>
  <c r="U5" i="16" s="1"/>
  <c r="V5" i="16" s="1"/>
  <c r="P5" i="16"/>
  <c r="T6" i="16"/>
  <c r="U6" i="16" s="1"/>
  <c r="V6" i="16" s="1"/>
  <c r="P6" i="16"/>
  <c r="T7" i="16"/>
  <c r="U7" i="16" s="1"/>
  <c r="V7" i="16" s="1"/>
  <c r="P7" i="16"/>
  <c r="T8" i="16"/>
  <c r="U8" i="16" s="1"/>
  <c r="V8" i="16" s="1"/>
  <c r="P8" i="16"/>
  <c r="T9" i="16"/>
  <c r="U9" i="16" s="1"/>
  <c r="V9" i="16" s="1"/>
  <c r="P9" i="16"/>
  <c r="T10" i="16"/>
  <c r="U10" i="16" s="1"/>
  <c r="V10" i="16" s="1"/>
  <c r="P10" i="16"/>
  <c r="V11" i="16"/>
  <c r="P11" i="16"/>
  <c r="T12" i="16"/>
  <c r="U12" i="16" s="1"/>
  <c r="V12" i="16" s="1"/>
  <c r="P12" i="16"/>
  <c r="T13" i="16"/>
  <c r="U13" i="16" s="1"/>
  <c r="V13" i="16" s="1"/>
  <c r="P13" i="16"/>
  <c r="T14" i="16"/>
  <c r="U14" i="16" s="1"/>
  <c r="V14" i="16" s="1"/>
  <c r="P14" i="16"/>
  <c r="T15" i="16"/>
  <c r="U15" i="16" s="1"/>
  <c r="V15" i="16" s="1"/>
  <c r="P15" i="16"/>
  <c r="T16" i="16"/>
  <c r="U16" i="16" s="1"/>
  <c r="V16" i="16" s="1"/>
  <c r="P16" i="16"/>
  <c r="V17" i="16"/>
  <c r="P17" i="16"/>
  <c r="T18" i="16"/>
  <c r="U18" i="16" s="1"/>
  <c r="V18" i="16" s="1"/>
  <c r="P18" i="16"/>
  <c r="P19" i="16"/>
  <c r="T20" i="16"/>
  <c r="U20" i="16" s="1"/>
  <c r="V20" i="16" s="1"/>
  <c r="P20" i="16"/>
  <c r="T21" i="16"/>
  <c r="U21" i="16" s="1"/>
  <c r="V21" i="16" s="1"/>
  <c r="P21" i="16"/>
  <c r="T22" i="16"/>
  <c r="U22" i="16" s="1"/>
  <c r="V22" i="16" s="1"/>
  <c r="P22" i="16"/>
  <c r="T23" i="16"/>
  <c r="U23" i="16" s="1"/>
  <c r="V23" i="16" s="1"/>
  <c r="P23" i="16"/>
  <c r="T24" i="16"/>
  <c r="U24" i="16" s="1"/>
  <c r="V24" i="16" s="1"/>
  <c r="P24" i="16"/>
  <c r="V25" i="16"/>
  <c r="V26" i="16"/>
  <c r="V27" i="16"/>
  <c r="T28" i="16"/>
  <c r="U28" i="16" s="1"/>
  <c r="V28" i="16" s="1"/>
  <c r="P28" i="16"/>
  <c r="V29" i="16"/>
  <c r="P29" i="16"/>
  <c r="T30" i="16"/>
  <c r="U30" i="16" s="1"/>
  <c r="V30" i="16" s="1"/>
  <c r="P30" i="16"/>
  <c r="T31" i="16"/>
  <c r="U31" i="16" s="1"/>
  <c r="V31" i="16" s="1"/>
  <c r="P31" i="16"/>
  <c r="T32" i="16"/>
  <c r="U32" i="16" s="1"/>
  <c r="V32" i="16" s="1"/>
  <c r="P32" i="16"/>
  <c r="T33" i="16"/>
  <c r="U33" i="16" s="1"/>
  <c r="V33" i="16" s="1"/>
  <c r="P33" i="16"/>
  <c r="T34" i="16"/>
  <c r="U34" i="16" s="1"/>
  <c r="V34" i="16" s="1"/>
  <c r="P34" i="16"/>
  <c r="T35" i="16"/>
  <c r="U35" i="16" s="1"/>
  <c r="V35" i="16" s="1"/>
  <c r="P35" i="16"/>
  <c r="T36" i="16"/>
  <c r="U36" i="16" s="1"/>
  <c r="V36" i="16" s="1"/>
  <c r="P36" i="16"/>
  <c r="T37" i="16"/>
  <c r="U37" i="16" s="1"/>
  <c r="V37" i="16" s="1"/>
  <c r="P37" i="16"/>
  <c r="T38" i="16"/>
  <c r="U38" i="16" s="1"/>
  <c r="V38" i="16" s="1"/>
  <c r="P38" i="16"/>
  <c r="T39" i="16"/>
  <c r="U39" i="16" s="1"/>
  <c r="V39" i="16" s="1"/>
  <c r="P39" i="16"/>
  <c r="T40" i="16"/>
  <c r="U40" i="16" s="1"/>
  <c r="V40" i="16" s="1"/>
  <c r="P40" i="16"/>
  <c r="T41" i="16"/>
  <c r="U41" i="16" s="1"/>
  <c r="V41" i="16" s="1"/>
  <c r="P41" i="16"/>
  <c r="V42" i="16"/>
  <c r="T43" i="16"/>
  <c r="U43" i="16" s="1"/>
  <c r="V43" i="16" s="1"/>
  <c r="P43" i="16"/>
  <c r="V44" i="16"/>
  <c r="T45" i="16"/>
  <c r="U45" i="16" s="1"/>
  <c r="V45" i="16" s="1"/>
  <c r="P45" i="16"/>
  <c r="T46" i="16"/>
  <c r="U46" i="16" s="1"/>
  <c r="V46" i="16" s="1"/>
  <c r="P46" i="16"/>
  <c r="V47" i="16"/>
  <c r="T48" i="16"/>
  <c r="U48" i="16" s="1"/>
  <c r="V48" i="16" s="1"/>
  <c r="P48" i="16"/>
  <c r="T49" i="16"/>
  <c r="U49" i="16" s="1"/>
  <c r="V49" i="16" s="1"/>
  <c r="P49" i="16"/>
  <c r="T50" i="16"/>
  <c r="U50" i="16" s="1"/>
  <c r="V50" i="16" s="1"/>
  <c r="P50" i="16"/>
  <c r="V51" i="16"/>
  <c r="T52" i="16"/>
  <c r="U52" i="16" s="1"/>
  <c r="V52" i="16" s="1"/>
  <c r="P52" i="16"/>
  <c r="T53" i="16"/>
  <c r="U53" i="16" s="1"/>
  <c r="V53" i="16" s="1"/>
  <c r="P53" i="16"/>
  <c r="T54" i="16"/>
  <c r="U54" i="16" s="1"/>
  <c r="V54" i="16" s="1"/>
  <c r="P54" i="16"/>
  <c r="T55" i="16"/>
  <c r="U55" i="16" s="1"/>
  <c r="V55" i="16" s="1"/>
  <c r="P55" i="16"/>
  <c r="T56" i="16"/>
  <c r="U56" i="16" s="1"/>
  <c r="V56" i="16" s="1"/>
  <c r="P56" i="16"/>
  <c r="T57" i="16"/>
  <c r="U57" i="16" s="1"/>
  <c r="V57" i="16" s="1"/>
  <c r="P57" i="16"/>
  <c r="T58" i="16"/>
  <c r="U58" i="16" s="1"/>
  <c r="V58" i="16" s="1"/>
  <c r="P58" i="16"/>
  <c r="T59" i="16"/>
  <c r="U59" i="16" s="1"/>
  <c r="V59" i="16" s="1"/>
  <c r="P59" i="16"/>
  <c r="T60" i="16"/>
  <c r="U60" i="16" s="1"/>
  <c r="V60" i="16" s="1"/>
  <c r="P60" i="16"/>
  <c r="V61" i="16"/>
  <c r="P61" i="16"/>
  <c r="T62" i="16"/>
  <c r="U62" i="16" s="1"/>
  <c r="V62" i="16" s="1"/>
  <c r="P62" i="16"/>
  <c r="T63" i="16"/>
  <c r="U63" i="16" s="1"/>
  <c r="V63" i="16" s="1"/>
  <c r="P63" i="16"/>
  <c r="V64" i="16"/>
  <c r="V65" i="16"/>
  <c r="V66" i="16"/>
  <c r="V67" i="16"/>
  <c r="V68" i="16"/>
  <c r="T69" i="16"/>
  <c r="U69" i="16" s="1"/>
  <c r="V69" i="16" s="1"/>
  <c r="P69" i="16"/>
  <c r="V70" i="16"/>
  <c r="V71" i="16"/>
  <c r="V72" i="16"/>
  <c r="V73" i="16"/>
  <c r="V74" i="16"/>
  <c r="V75" i="16"/>
  <c r="T76" i="16"/>
  <c r="U76" i="16" s="1"/>
  <c r="V76" i="16" s="1"/>
  <c r="P76" i="16"/>
  <c r="T77" i="16"/>
  <c r="U77" i="16" s="1"/>
  <c r="V77" i="16" s="1"/>
  <c r="P77" i="16"/>
  <c r="T78" i="16"/>
  <c r="U78" i="16" s="1"/>
  <c r="V78" i="16" s="1"/>
  <c r="P78" i="16"/>
  <c r="V79" i="16"/>
  <c r="T80" i="16"/>
  <c r="U80" i="16" s="1"/>
  <c r="V80" i="16" s="1"/>
  <c r="P80" i="16"/>
  <c r="T81" i="16"/>
  <c r="U81" i="16" s="1"/>
  <c r="V81" i="16" s="1"/>
  <c r="P81" i="16"/>
  <c r="T82" i="16"/>
  <c r="U82" i="16" s="1"/>
  <c r="V82" i="16" s="1"/>
  <c r="P82" i="16"/>
  <c r="T83" i="16"/>
  <c r="U83" i="16" s="1"/>
  <c r="V83" i="16" s="1"/>
  <c r="P83" i="16"/>
  <c r="V84" i="16"/>
  <c r="T85" i="16"/>
  <c r="U85" i="16" s="1"/>
  <c r="V85" i="16" s="1"/>
  <c r="P85" i="16"/>
  <c r="T86" i="16"/>
  <c r="U86" i="16" s="1"/>
  <c r="V86" i="16" s="1"/>
  <c r="P86" i="16"/>
  <c r="T87" i="16"/>
  <c r="U87" i="16" s="1"/>
  <c r="V87" i="16" s="1"/>
  <c r="P87" i="16"/>
  <c r="T88" i="16"/>
  <c r="U88" i="16" s="1"/>
  <c r="V88" i="16" s="1"/>
  <c r="P88" i="16"/>
  <c r="T89" i="16"/>
  <c r="U89" i="16" s="1"/>
  <c r="V89" i="16" s="1"/>
  <c r="P89" i="16"/>
  <c r="T90" i="16"/>
  <c r="U90" i="16" s="1"/>
  <c r="V90" i="16" s="1"/>
  <c r="P90" i="16"/>
  <c r="T91" i="16"/>
  <c r="U91" i="16" s="1"/>
  <c r="V91" i="16" s="1"/>
  <c r="P91" i="16"/>
  <c r="V92" i="16"/>
  <c r="T93" i="16"/>
  <c r="U93" i="16" s="1"/>
  <c r="V93" i="16" s="1"/>
  <c r="P93" i="16"/>
  <c r="T94" i="16"/>
  <c r="U94" i="16" s="1"/>
  <c r="V94" i="16" s="1"/>
  <c r="P94" i="16"/>
  <c r="T95" i="16"/>
  <c r="U95" i="16" s="1"/>
  <c r="V95" i="16" s="1"/>
  <c r="P95" i="16"/>
  <c r="T96" i="16"/>
  <c r="U96" i="16" s="1"/>
  <c r="V96" i="16" s="1"/>
  <c r="P96" i="16"/>
  <c r="T97" i="16"/>
  <c r="U97" i="16" s="1"/>
  <c r="V97" i="16" s="1"/>
  <c r="P97" i="16"/>
  <c r="T98" i="16"/>
  <c r="U98" i="16" s="1"/>
  <c r="V98" i="16" s="1"/>
  <c r="P98" i="16"/>
  <c r="T99" i="16"/>
  <c r="U99" i="16" s="1"/>
  <c r="V99" i="16" s="1"/>
  <c r="P99" i="16"/>
  <c r="T100" i="16"/>
  <c r="U100" i="16" s="1"/>
  <c r="V100" i="16" s="1"/>
  <c r="P100" i="16"/>
  <c r="T101" i="16"/>
  <c r="U101" i="16" s="1"/>
  <c r="V101" i="16" s="1"/>
  <c r="P101" i="16"/>
  <c r="T102" i="16"/>
  <c r="U102" i="16" s="1"/>
  <c r="V102" i="16" s="1"/>
  <c r="P102" i="16"/>
  <c r="V103" i="16"/>
  <c r="T104" i="16"/>
  <c r="U104" i="16" s="1"/>
  <c r="V104" i="16" s="1"/>
  <c r="P104" i="16"/>
  <c r="T105" i="16"/>
  <c r="U105" i="16" s="1"/>
  <c r="V105" i="16" s="1"/>
  <c r="P105" i="16"/>
  <c r="T106" i="16"/>
  <c r="U106" i="16" s="1"/>
  <c r="V106" i="16" s="1"/>
  <c r="P106" i="16"/>
  <c r="T107" i="16"/>
  <c r="U107" i="16" s="1"/>
  <c r="V107" i="16" s="1"/>
  <c r="P107" i="16"/>
  <c r="T108" i="16"/>
  <c r="U108" i="16" s="1"/>
  <c r="V108" i="16" s="1"/>
  <c r="P108" i="16"/>
  <c r="T109" i="16"/>
  <c r="U109" i="16" s="1"/>
  <c r="V109" i="16" s="1"/>
  <c r="P109" i="16"/>
  <c r="T110" i="16"/>
  <c r="U110" i="16" s="1"/>
  <c r="V110" i="16" s="1"/>
  <c r="P110" i="16"/>
  <c r="T111" i="16"/>
  <c r="U111" i="16" s="1"/>
  <c r="V111" i="16" s="1"/>
  <c r="P111" i="16"/>
  <c r="T112" i="16"/>
  <c r="U112" i="16" s="1"/>
  <c r="V112" i="16" s="1"/>
  <c r="P112" i="16"/>
  <c r="T113" i="16"/>
  <c r="U113" i="16" s="1"/>
  <c r="V113" i="16" s="1"/>
  <c r="P113" i="16"/>
  <c r="T114" i="16"/>
  <c r="U114" i="16" s="1"/>
  <c r="V114" i="16" s="1"/>
  <c r="P114" i="16"/>
  <c r="V115" i="16"/>
  <c r="V116" i="16"/>
  <c r="P116" i="16"/>
  <c r="T117" i="16"/>
  <c r="U117" i="16" s="1"/>
  <c r="V117" i="16" s="1"/>
  <c r="P117" i="16"/>
  <c r="T118" i="16"/>
  <c r="U118" i="16" s="1"/>
  <c r="V118" i="16" s="1"/>
  <c r="P118" i="16"/>
  <c r="T119" i="16"/>
  <c r="U119" i="16" s="1"/>
  <c r="V119" i="16" s="1"/>
  <c r="P119" i="16"/>
  <c r="T120" i="16"/>
  <c r="U120" i="16" s="1"/>
  <c r="V120" i="16" s="1"/>
  <c r="P120" i="16"/>
  <c r="T121" i="16"/>
  <c r="U121" i="16" s="1"/>
  <c r="V121" i="16" s="1"/>
  <c r="P121" i="16"/>
  <c r="T122" i="16"/>
  <c r="U122" i="16" s="1"/>
  <c r="V122" i="16" s="1"/>
  <c r="P122" i="16"/>
  <c r="T123" i="16"/>
  <c r="U123" i="16" s="1"/>
  <c r="V123" i="16" s="1"/>
  <c r="P123" i="16"/>
  <c r="T124" i="16"/>
  <c r="U124" i="16" s="1"/>
  <c r="V124" i="16" s="1"/>
  <c r="P124" i="16"/>
  <c r="T125" i="16"/>
  <c r="U125" i="16" s="1"/>
  <c r="V125" i="16" s="1"/>
  <c r="P125" i="16"/>
  <c r="T126" i="16"/>
  <c r="U126" i="16" s="1"/>
  <c r="V126" i="16" s="1"/>
  <c r="P126" i="16"/>
  <c r="T127" i="16"/>
  <c r="U127" i="16" s="1"/>
  <c r="V127" i="16" s="1"/>
  <c r="P127" i="16"/>
  <c r="T128" i="16"/>
  <c r="U128" i="16" s="1"/>
  <c r="V128" i="16" s="1"/>
  <c r="P128" i="16"/>
  <c r="T129" i="16"/>
  <c r="U129" i="16" s="1"/>
  <c r="V129" i="16" s="1"/>
  <c r="P129" i="16"/>
  <c r="T130" i="16"/>
  <c r="U130" i="16" s="1"/>
  <c r="V130" i="16" s="1"/>
  <c r="P130" i="16"/>
  <c r="T131" i="16"/>
  <c r="U131" i="16" s="1"/>
  <c r="V131" i="16" s="1"/>
  <c r="P131" i="16"/>
  <c r="T132" i="16"/>
  <c r="U132" i="16" s="1"/>
  <c r="V132" i="16" s="1"/>
  <c r="P132" i="16"/>
  <c r="T133" i="16"/>
  <c r="U133" i="16" s="1"/>
  <c r="V133" i="16" s="1"/>
  <c r="P133" i="16"/>
  <c r="T134" i="16"/>
  <c r="U134" i="16" s="1"/>
  <c r="V134" i="16" s="1"/>
  <c r="P134" i="16"/>
  <c r="T135" i="16"/>
  <c r="U135" i="16" s="1"/>
  <c r="V135" i="16" s="1"/>
  <c r="P135" i="16"/>
  <c r="T136" i="16"/>
  <c r="U136" i="16" s="1"/>
  <c r="V136" i="16" s="1"/>
  <c r="P136" i="16"/>
  <c r="T137" i="16"/>
  <c r="U137" i="16" s="1"/>
  <c r="V137" i="16" s="1"/>
  <c r="P137" i="16"/>
  <c r="T138" i="16"/>
  <c r="U138" i="16" s="1"/>
  <c r="V138" i="16" s="1"/>
  <c r="P138" i="16"/>
  <c r="T139" i="16"/>
  <c r="U139" i="16" s="1"/>
  <c r="V139" i="16" s="1"/>
  <c r="P139" i="16"/>
  <c r="T140" i="16"/>
  <c r="U140" i="16" s="1"/>
  <c r="V140" i="16" s="1"/>
  <c r="P140" i="16"/>
  <c r="T141" i="16"/>
  <c r="U141" i="16" s="1"/>
  <c r="V141" i="16" s="1"/>
  <c r="P141" i="16"/>
  <c r="T142" i="16"/>
  <c r="U142" i="16" s="1"/>
  <c r="V142" i="16" s="1"/>
  <c r="P142" i="16"/>
  <c r="T143" i="16"/>
  <c r="U143" i="16" s="1"/>
  <c r="V143" i="16" s="1"/>
  <c r="P143" i="16"/>
  <c r="T144" i="16"/>
  <c r="U144" i="16" s="1"/>
  <c r="V144" i="16" s="1"/>
  <c r="P144" i="16"/>
  <c r="T145" i="16"/>
  <c r="U145" i="16" s="1"/>
  <c r="V145" i="16" s="1"/>
  <c r="P145" i="16"/>
  <c r="V146" i="16"/>
  <c r="V147" i="16"/>
  <c r="T148" i="16"/>
  <c r="U148" i="16" s="1"/>
  <c r="V148" i="16" s="1"/>
  <c r="P148" i="16"/>
  <c r="T149" i="16"/>
  <c r="U149" i="16" s="1"/>
  <c r="V149" i="16" s="1"/>
  <c r="P149" i="16"/>
  <c r="T150" i="16"/>
  <c r="U150" i="16" s="1"/>
  <c r="V150" i="16" s="1"/>
  <c r="P150" i="16"/>
  <c r="T151" i="16"/>
  <c r="U151" i="16" s="1"/>
  <c r="V151" i="16" s="1"/>
  <c r="P151" i="16"/>
  <c r="T152" i="16"/>
  <c r="U152" i="16" s="1"/>
  <c r="V152" i="16" s="1"/>
  <c r="P152" i="16"/>
  <c r="T153" i="16"/>
  <c r="U153" i="16" s="1"/>
  <c r="V153" i="16" s="1"/>
  <c r="P153" i="16"/>
  <c r="T154" i="16"/>
  <c r="U154" i="16" s="1"/>
  <c r="V154" i="16" s="1"/>
  <c r="P154" i="16"/>
  <c r="T155" i="16"/>
  <c r="U155" i="16" s="1"/>
  <c r="V155" i="16" s="1"/>
  <c r="P155" i="16"/>
  <c r="T156" i="16"/>
  <c r="U156" i="16" s="1"/>
  <c r="V156" i="16" s="1"/>
  <c r="P156" i="16"/>
  <c r="V157" i="16"/>
  <c r="T158" i="16"/>
  <c r="U158" i="16" s="1"/>
  <c r="V158" i="16" s="1"/>
  <c r="P158" i="16"/>
  <c r="T159" i="16"/>
  <c r="U159" i="16" s="1"/>
  <c r="V159" i="16" s="1"/>
  <c r="P159" i="16"/>
  <c r="V160" i="16"/>
  <c r="V161" i="16"/>
  <c r="V162" i="16"/>
  <c r="V163" i="16"/>
  <c r="V164" i="16"/>
  <c r="V165" i="16"/>
  <c r="V166" i="16"/>
  <c r="V167" i="16"/>
  <c r="V168" i="16"/>
  <c r="T169" i="16"/>
  <c r="U169" i="16" s="1"/>
  <c r="V169" i="16" s="1"/>
  <c r="P169" i="16"/>
  <c r="V170" i="16"/>
  <c r="V171" i="16"/>
  <c r="V172" i="16"/>
  <c r="P172" i="16"/>
  <c r="K173" i="13"/>
  <c r="Y3" i="13"/>
  <c r="W3" i="13"/>
  <c r="Y4" i="13"/>
  <c r="W4" i="13"/>
  <c r="T4" i="13"/>
  <c r="Y5" i="13"/>
  <c r="W5" i="13"/>
  <c r="T5" i="13"/>
  <c r="Y6" i="13"/>
  <c r="W6" i="13"/>
  <c r="T6" i="13"/>
  <c r="Y7" i="13"/>
  <c r="W7" i="13"/>
  <c r="T7" i="13"/>
  <c r="Y8" i="13"/>
  <c r="W8" i="13"/>
  <c r="T8" i="13"/>
  <c r="Y9" i="13"/>
  <c r="W9" i="13"/>
  <c r="T9" i="13"/>
  <c r="Y10" i="13"/>
  <c r="W10" i="13"/>
  <c r="T10" i="13"/>
  <c r="Y11" i="13"/>
  <c r="W11" i="13"/>
  <c r="T11" i="13"/>
  <c r="Y12" i="13"/>
  <c r="W12" i="13"/>
  <c r="T12" i="13"/>
  <c r="Y13" i="13"/>
  <c r="W13" i="13"/>
  <c r="T13" i="13"/>
  <c r="Y14" i="13"/>
  <c r="W14" i="13"/>
  <c r="T14" i="13"/>
  <c r="Y15" i="13"/>
  <c r="W15" i="13"/>
  <c r="T15" i="13"/>
  <c r="Y16" i="13"/>
  <c r="W16" i="13"/>
  <c r="T16" i="13"/>
  <c r="Y17" i="13"/>
  <c r="W17" i="13"/>
  <c r="T17" i="13"/>
  <c r="Y18" i="13"/>
  <c r="W18" i="13"/>
  <c r="T18" i="13"/>
  <c r="Y19" i="13"/>
  <c r="W19" i="13"/>
  <c r="T19" i="13"/>
  <c r="Y20" i="13"/>
  <c r="W20" i="13"/>
  <c r="T20" i="13"/>
  <c r="Y21" i="13"/>
  <c r="W21" i="13"/>
  <c r="T21" i="13"/>
  <c r="Y22" i="13"/>
  <c r="W22" i="13"/>
  <c r="T22" i="13"/>
  <c r="Y23" i="13"/>
  <c r="W23" i="13"/>
  <c r="T23" i="13"/>
  <c r="Y24" i="13"/>
  <c r="W24" i="13"/>
  <c r="T24" i="13"/>
  <c r="Y25" i="13"/>
  <c r="W25" i="13"/>
  <c r="T25" i="13"/>
  <c r="Y26" i="13"/>
  <c r="W26" i="13"/>
  <c r="T26" i="13"/>
  <c r="Y27" i="13"/>
  <c r="W27" i="13"/>
  <c r="T27" i="13"/>
  <c r="Y28" i="13"/>
  <c r="W28" i="13"/>
  <c r="T28" i="13"/>
  <c r="Y29" i="13"/>
  <c r="W29" i="13"/>
  <c r="T29" i="13"/>
  <c r="Y30" i="13"/>
  <c r="W30" i="13"/>
  <c r="T30" i="13"/>
  <c r="Y31" i="13"/>
  <c r="W31" i="13"/>
  <c r="T31" i="13"/>
  <c r="Y32" i="13"/>
  <c r="W32" i="13"/>
  <c r="T32" i="13"/>
  <c r="Y33" i="13"/>
  <c r="W33" i="13"/>
  <c r="T33" i="13"/>
  <c r="Y34" i="13"/>
  <c r="W34" i="13"/>
  <c r="T34" i="13"/>
  <c r="Y35" i="13"/>
  <c r="W35" i="13"/>
  <c r="T35" i="13"/>
  <c r="Y36" i="13"/>
  <c r="W36" i="13"/>
  <c r="T36" i="13"/>
  <c r="Y37" i="13"/>
  <c r="W37" i="13"/>
  <c r="T37" i="13"/>
  <c r="Y38" i="13"/>
  <c r="W38" i="13"/>
  <c r="T38" i="13"/>
  <c r="Y39" i="13"/>
  <c r="W39" i="13"/>
  <c r="T39" i="13"/>
  <c r="Y40" i="13"/>
  <c r="W40" i="13"/>
  <c r="T40" i="13"/>
  <c r="Y41" i="13"/>
  <c r="W41" i="13"/>
  <c r="T41" i="13"/>
  <c r="Y42" i="13"/>
  <c r="W42" i="13"/>
  <c r="T42" i="13"/>
  <c r="Y43" i="13"/>
  <c r="W43" i="13"/>
  <c r="T43" i="13"/>
  <c r="Y44" i="13"/>
  <c r="W44" i="13"/>
  <c r="T44" i="13"/>
  <c r="Y45" i="13"/>
  <c r="W45" i="13"/>
  <c r="T45" i="13"/>
  <c r="Y46" i="13"/>
  <c r="W46" i="13"/>
  <c r="T46" i="13"/>
  <c r="Y47" i="13"/>
  <c r="W47" i="13"/>
  <c r="T47" i="13"/>
  <c r="Y48" i="13"/>
  <c r="W48" i="13"/>
  <c r="T48" i="13"/>
  <c r="Y49" i="13"/>
  <c r="W49" i="13"/>
  <c r="T49" i="13"/>
  <c r="Y50" i="13"/>
  <c r="W50" i="13"/>
  <c r="T50" i="13"/>
  <c r="Y51" i="13"/>
  <c r="W51" i="13"/>
  <c r="T51" i="13"/>
  <c r="Y52" i="13"/>
  <c r="W52" i="13"/>
  <c r="T52" i="13"/>
  <c r="Y53" i="13"/>
  <c r="W53" i="13"/>
  <c r="T53" i="13"/>
  <c r="Y54" i="13"/>
  <c r="W54" i="13"/>
  <c r="T54" i="13"/>
  <c r="Y55" i="13"/>
  <c r="W55" i="13"/>
  <c r="T55" i="13"/>
  <c r="Y56" i="13"/>
  <c r="W56" i="13"/>
  <c r="T56" i="13"/>
  <c r="Y57" i="13"/>
  <c r="W57" i="13"/>
  <c r="T57" i="13"/>
  <c r="Y58" i="13"/>
  <c r="W58" i="13"/>
  <c r="T58" i="13"/>
  <c r="Y59" i="13"/>
  <c r="W59" i="13"/>
  <c r="T59" i="13"/>
  <c r="Y60" i="13"/>
  <c r="W60" i="13"/>
  <c r="T60" i="13"/>
  <c r="Y61" i="13"/>
  <c r="W61" i="13"/>
  <c r="T61" i="13"/>
  <c r="Y62" i="13"/>
  <c r="W62" i="13"/>
  <c r="T62" i="13"/>
  <c r="Y63" i="13"/>
  <c r="W63" i="13"/>
  <c r="T63" i="13"/>
  <c r="Y64" i="13"/>
  <c r="W64" i="13"/>
  <c r="T64" i="13"/>
  <c r="Y65" i="13"/>
  <c r="W65" i="13"/>
  <c r="T65" i="13"/>
  <c r="Y66" i="13"/>
  <c r="W66" i="13"/>
  <c r="T66" i="13"/>
  <c r="Y67" i="13"/>
  <c r="W67" i="13"/>
  <c r="T67" i="13"/>
  <c r="Y68" i="13"/>
  <c r="W68" i="13"/>
  <c r="T68" i="13"/>
  <c r="Y69" i="13"/>
  <c r="W69" i="13"/>
  <c r="T69" i="13"/>
  <c r="Y70" i="13"/>
  <c r="W70" i="13"/>
  <c r="T70" i="13"/>
  <c r="Y71" i="13"/>
  <c r="W71" i="13"/>
  <c r="T71" i="13"/>
  <c r="Y72" i="13"/>
  <c r="W72" i="13"/>
  <c r="T72" i="13"/>
  <c r="Y73" i="13"/>
  <c r="W73" i="13"/>
  <c r="T73" i="13"/>
  <c r="Y74" i="13"/>
  <c r="W74" i="13"/>
  <c r="T74" i="13"/>
  <c r="Y75" i="13"/>
  <c r="W75" i="13"/>
  <c r="T75" i="13"/>
  <c r="Y76" i="13"/>
  <c r="W76" i="13"/>
  <c r="T76" i="13"/>
  <c r="Y77" i="13"/>
  <c r="W77" i="13"/>
  <c r="T77" i="13"/>
  <c r="Y78" i="13"/>
  <c r="W78" i="13"/>
  <c r="T78" i="13"/>
  <c r="Y79" i="13"/>
  <c r="W79" i="13"/>
  <c r="T79" i="13"/>
  <c r="Y80" i="13"/>
  <c r="W80" i="13"/>
  <c r="T80" i="13"/>
  <c r="Y81" i="13"/>
  <c r="W81" i="13"/>
  <c r="T81" i="13"/>
  <c r="Y82" i="13"/>
  <c r="W82" i="13"/>
  <c r="T82" i="13"/>
  <c r="Y83" i="13"/>
  <c r="W83" i="13"/>
  <c r="T83" i="13"/>
  <c r="Y84" i="13"/>
  <c r="W84" i="13"/>
  <c r="T84" i="13"/>
  <c r="Y85" i="13"/>
  <c r="W85" i="13"/>
  <c r="T85" i="13"/>
  <c r="Y86" i="13"/>
  <c r="W86" i="13"/>
  <c r="T86" i="13"/>
  <c r="Y87" i="13"/>
  <c r="W87" i="13"/>
  <c r="T87" i="13"/>
  <c r="Y88" i="13"/>
  <c r="W88" i="13"/>
  <c r="T88" i="13"/>
  <c r="Y89" i="13"/>
  <c r="W89" i="13"/>
  <c r="T89" i="13"/>
  <c r="Y90" i="13"/>
  <c r="W90" i="13"/>
  <c r="T90" i="13"/>
  <c r="Y91" i="13"/>
  <c r="W91" i="13"/>
  <c r="T91" i="13"/>
  <c r="Y92" i="13"/>
  <c r="W92" i="13"/>
  <c r="T92" i="13"/>
  <c r="Y93" i="13"/>
  <c r="W93" i="13"/>
  <c r="T93" i="13"/>
  <c r="Y94" i="13"/>
  <c r="W94" i="13"/>
  <c r="T94" i="13"/>
  <c r="Y95" i="13"/>
  <c r="W95" i="13"/>
  <c r="T95" i="13"/>
  <c r="Y96" i="13"/>
  <c r="W96" i="13"/>
  <c r="T96" i="13"/>
  <c r="Y97" i="13"/>
  <c r="W97" i="13"/>
  <c r="T97" i="13"/>
  <c r="Y98" i="13"/>
  <c r="W98" i="13"/>
  <c r="T98" i="13"/>
  <c r="Y99" i="13"/>
  <c r="W99" i="13"/>
  <c r="T99" i="13"/>
  <c r="Y100" i="13"/>
  <c r="W100" i="13"/>
  <c r="T100" i="13"/>
  <c r="Y101" i="13"/>
  <c r="W101" i="13"/>
  <c r="T101" i="13"/>
  <c r="Y102" i="13"/>
  <c r="W102" i="13"/>
  <c r="T102" i="13"/>
  <c r="Y103" i="13"/>
  <c r="W103" i="13"/>
  <c r="T103" i="13"/>
  <c r="Y104" i="13"/>
  <c r="W104" i="13"/>
  <c r="T104" i="13"/>
  <c r="Y105" i="13"/>
  <c r="W105" i="13"/>
  <c r="T105" i="13"/>
  <c r="Y106" i="13"/>
  <c r="W106" i="13"/>
  <c r="T106" i="13"/>
  <c r="Y107" i="13"/>
  <c r="W107" i="13"/>
  <c r="T107" i="13"/>
  <c r="Y108" i="13"/>
  <c r="W108" i="13"/>
  <c r="T108" i="13"/>
  <c r="Y109" i="13"/>
  <c r="W109" i="13"/>
  <c r="T109" i="13"/>
  <c r="Y110" i="13"/>
  <c r="W110" i="13"/>
  <c r="T110" i="13"/>
  <c r="Y111" i="13"/>
  <c r="W111" i="13"/>
  <c r="T111" i="13"/>
  <c r="Y112" i="13"/>
  <c r="W112" i="13"/>
  <c r="T112" i="13"/>
  <c r="Y113" i="13"/>
  <c r="W113" i="13"/>
  <c r="T113" i="13"/>
  <c r="Y114" i="13"/>
  <c r="W114" i="13"/>
  <c r="T114" i="13"/>
  <c r="Y115" i="13"/>
  <c r="W115" i="13"/>
  <c r="T115" i="13"/>
  <c r="Y116" i="13"/>
  <c r="W116" i="13"/>
  <c r="T116" i="13"/>
  <c r="Y117" i="13"/>
  <c r="W117" i="13"/>
  <c r="T117" i="13"/>
  <c r="Y118" i="13"/>
  <c r="W118" i="13"/>
  <c r="T118" i="13"/>
  <c r="Y119" i="13"/>
  <c r="W119" i="13"/>
  <c r="T119" i="13"/>
  <c r="Y120" i="13"/>
  <c r="W120" i="13"/>
  <c r="T120" i="13"/>
  <c r="Y121" i="13"/>
  <c r="W121" i="13"/>
  <c r="T121" i="13"/>
  <c r="Y122" i="13"/>
  <c r="W122" i="13"/>
  <c r="T122" i="13"/>
  <c r="Y123" i="13"/>
  <c r="W123" i="13"/>
  <c r="T123" i="13"/>
  <c r="Y124" i="13"/>
  <c r="W124" i="13"/>
  <c r="T124" i="13"/>
  <c r="Y125" i="13"/>
  <c r="W125" i="13"/>
  <c r="T125" i="13"/>
  <c r="Y126" i="13"/>
  <c r="W126" i="13"/>
  <c r="T126" i="13"/>
  <c r="Y127" i="13"/>
  <c r="W127" i="13"/>
  <c r="T127" i="13"/>
  <c r="Y128" i="13"/>
  <c r="W128" i="13"/>
  <c r="T128" i="13"/>
  <c r="Y129" i="13"/>
  <c r="W129" i="13"/>
  <c r="T129" i="13"/>
  <c r="Y130" i="13"/>
  <c r="W130" i="13"/>
  <c r="T130" i="13"/>
  <c r="Y131" i="13"/>
  <c r="W131" i="13"/>
  <c r="T131" i="13"/>
  <c r="Y132" i="13"/>
  <c r="W132" i="13"/>
  <c r="T132" i="13"/>
  <c r="Y133" i="13"/>
  <c r="W133" i="13"/>
  <c r="T133" i="13"/>
  <c r="Y134" i="13"/>
  <c r="W134" i="13"/>
  <c r="T134" i="13"/>
  <c r="Y135" i="13"/>
  <c r="W135" i="13"/>
  <c r="T135" i="13"/>
  <c r="Y136" i="13"/>
  <c r="W136" i="13"/>
  <c r="T136" i="13"/>
  <c r="Y137" i="13"/>
  <c r="W137" i="13"/>
  <c r="T137" i="13"/>
  <c r="Y138" i="13"/>
  <c r="W138" i="13"/>
  <c r="T138" i="13"/>
  <c r="Y139" i="13"/>
  <c r="W139" i="13"/>
  <c r="T139" i="13"/>
  <c r="Y140" i="13"/>
  <c r="W140" i="13"/>
  <c r="T140" i="13"/>
  <c r="Y141" i="13"/>
  <c r="W141" i="13"/>
  <c r="T141" i="13"/>
  <c r="Y142" i="13"/>
  <c r="W142" i="13"/>
  <c r="T142" i="13"/>
  <c r="Y143" i="13"/>
  <c r="W143" i="13"/>
  <c r="T143" i="13"/>
  <c r="Y144" i="13"/>
  <c r="W144" i="13"/>
  <c r="T144" i="13"/>
  <c r="Y145" i="13"/>
  <c r="W145" i="13"/>
  <c r="T145" i="13"/>
  <c r="Y146" i="13"/>
  <c r="W146" i="13"/>
  <c r="T146" i="13"/>
  <c r="Y147" i="13"/>
  <c r="W147" i="13"/>
  <c r="T147" i="13"/>
  <c r="Y148" i="13"/>
  <c r="W148" i="13"/>
  <c r="T148" i="13"/>
  <c r="Y149" i="13"/>
  <c r="W149" i="13"/>
  <c r="T149" i="13"/>
  <c r="Y150" i="13"/>
  <c r="W150" i="13"/>
  <c r="T150" i="13"/>
  <c r="Y151" i="13"/>
  <c r="W151" i="13"/>
  <c r="T151" i="13"/>
  <c r="Y152" i="13"/>
  <c r="W152" i="13"/>
  <c r="T152" i="13"/>
  <c r="Y153" i="13"/>
  <c r="W153" i="13"/>
  <c r="T153" i="13"/>
  <c r="Y154" i="13"/>
  <c r="W154" i="13"/>
  <c r="T154" i="13"/>
  <c r="Y155" i="13"/>
  <c r="W155" i="13"/>
  <c r="T155" i="13"/>
  <c r="Y156" i="13"/>
  <c r="W156" i="13"/>
  <c r="T156" i="13"/>
  <c r="Y157" i="13"/>
  <c r="W157" i="13"/>
  <c r="T157" i="13"/>
  <c r="Y158" i="13"/>
  <c r="W158" i="13"/>
  <c r="T158" i="13"/>
  <c r="Y159" i="13"/>
  <c r="W159" i="13"/>
  <c r="T159" i="13"/>
  <c r="Y160" i="13"/>
  <c r="W160" i="13"/>
  <c r="T160" i="13"/>
  <c r="Y161" i="13"/>
  <c r="W161" i="13"/>
  <c r="T161" i="13"/>
  <c r="Y162" i="13"/>
  <c r="W162" i="13"/>
  <c r="T162" i="13"/>
  <c r="Y163" i="13"/>
  <c r="W163" i="13"/>
  <c r="T163" i="13"/>
  <c r="Y164" i="13"/>
  <c r="W164" i="13"/>
  <c r="T164" i="13"/>
  <c r="Y165" i="13"/>
  <c r="W165" i="13"/>
  <c r="T165" i="13"/>
  <c r="Y166" i="13"/>
  <c r="W166" i="13"/>
  <c r="T166" i="13"/>
  <c r="Y167" i="13"/>
  <c r="W167" i="13"/>
  <c r="T167" i="13"/>
  <c r="Y168" i="13"/>
  <c r="W168" i="13"/>
  <c r="T168" i="13"/>
  <c r="Y169" i="13"/>
  <c r="W169" i="13"/>
  <c r="T169" i="13"/>
  <c r="Y170" i="13"/>
  <c r="Y174" i="13" s="1"/>
  <c r="W170" i="13"/>
  <c r="W174" i="13" s="1"/>
  <c r="T170" i="13"/>
  <c r="Y171" i="13"/>
  <c r="W171" i="13"/>
  <c r="T171" i="13"/>
  <c r="Y172" i="13"/>
  <c r="W172" i="13"/>
  <c r="T172" i="13"/>
  <c r="K224" i="13"/>
  <c r="Y183" i="13"/>
  <c r="W183" i="13"/>
  <c r="T183" i="13"/>
  <c r="Y184" i="13"/>
  <c r="W184" i="13"/>
  <c r="T184" i="13"/>
  <c r="Y185" i="13"/>
  <c r="W185" i="13"/>
  <c r="T185" i="13"/>
  <c r="Y186" i="13"/>
  <c r="W186" i="13"/>
  <c r="T186" i="13"/>
  <c r="Y187" i="13"/>
  <c r="W187" i="13"/>
  <c r="T187" i="13"/>
  <c r="Y188" i="13"/>
  <c r="W188" i="13"/>
  <c r="T188" i="13"/>
  <c r="Y189" i="13"/>
  <c r="W189" i="13"/>
  <c r="T189" i="13"/>
  <c r="Y190" i="13"/>
  <c r="W190" i="13"/>
  <c r="T190" i="13"/>
  <c r="Y191" i="13"/>
  <c r="W191" i="13"/>
  <c r="T191" i="13"/>
  <c r="Y192" i="13"/>
  <c r="W192" i="13"/>
  <c r="T192" i="13"/>
  <c r="Y193" i="13"/>
  <c r="W193" i="13"/>
  <c r="T193" i="13"/>
  <c r="Y194" i="13"/>
  <c r="W194" i="13"/>
  <c r="T194" i="13"/>
  <c r="Y195" i="13"/>
  <c r="W195" i="13"/>
  <c r="T195" i="13"/>
  <c r="Y196" i="13"/>
  <c r="W196" i="13"/>
  <c r="T196" i="13"/>
  <c r="Y197" i="13"/>
  <c r="W197" i="13"/>
  <c r="T197" i="13"/>
  <c r="Y198" i="13"/>
  <c r="W198" i="13"/>
  <c r="T198" i="13"/>
  <c r="Y199" i="13"/>
  <c r="W199" i="13"/>
  <c r="T199" i="13"/>
  <c r="Y200" i="13"/>
  <c r="W200" i="13"/>
  <c r="T200" i="13"/>
  <c r="Y201" i="13"/>
  <c r="W201" i="13"/>
  <c r="T201" i="13"/>
  <c r="Y202" i="13"/>
  <c r="W202" i="13"/>
  <c r="T202" i="13"/>
  <c r="Y203" i="13"/>
  <c r="W203" i="13"/>
  <c r="T203" i="13"/>
  <c r="Y204" i="13"/>
  <c r="W204" i="13"/>
  <c r="T204" i="13"/>
  <c r="Y205" i="13"/>
  <c r="W205" i="13"/>
  <c r="T205" i="13"/>
  <c r="Y206" i="13"/>
  <c r="W206" i="13"/>
  <c r="T206" i="13"/>
  <c r="Y207" i="13"/>
  <c r="W207" i="13"/>
  <c r="T207" i="13"/>
  <c r="Y208" i="13"/>
  <c r="W208" i="13"/>
  <c r="T208" i="13"/>
  <c r="Y209" i="13"/>
  <c r="W209" i="13"/>
  <c r="T209" i="13"/>
  <c r="Y210" i="13"/>
  <c r="W210" i="13"/>
  <c r="T210" i="13"/>
  <c r="Y211" i="13"/>
  <c r="W211" i="13"/>
  <c r="T211" i="13"/>
  <c r="Y212" i="13"/>
  <c r="W212" i="13"/>
  <c r="T212" i="13"/>
  <c r="Y213" i="13"/>
  <c r="W213" i="13"/>
  <c r="T213" i="13"/>
  <c r="Y214" i="13"/>
  <c r="W214" i="13"/>
  <c r="T214" i="13"/>
  <c r="Y215" i="13"/>
  <c r="W215" i="13"/>
  <c r="T215" i="13"/>
  <c r="Y216" i="13"/>
  <c r="W216" i="13"/>
  <c r="T216" i="13"/>
  <c r="Y217" i="13"/>
  <c r="W217" i="13"/>
  <c r="T217" i="13"/>
  <c r="Y218" i="13"/>
  <c r="W218" i="13"/>
  <c r="T218" i="13"/>
  <c r="Y219" i="13"/>
  <c r="W219" i="13"/>
  <c r="T219" i="13"/>
  <c r="Y220" i="13"/>
  <c r="W220" i="13"/>
  <c r="T220" i="13"/>
  <c r="Y221" i="13"/>
  <c r="W221" i="13"/>
  <c r="T221" i="13"/>
  <c r="Y222" i="13"/>
  <c r="W222" i="13"/>
  <c r="T222" i="13"/>
  <c r="Y223" i="13"/>
  <c r="W223" i="13"/>
  <c r="R3" i="16" l="1"/>
  <c r="P173" i="16"/>
  <c r="P175" i="16" s="1"/>
  <c r="T224" i="13"/>
  <c r="W224" i="13"/>
  <c r="Y224" i="13"/>
  <c r="W175" i="13"/>
  <c r="Y175" i="13"/>
  <c r="T173" i="13"/>
  <c r="W173" i="13"/>
  <c r="W176" i="13" s="1"/>
  <c r="Y173" i="13"/>
  <c r="Y176" i="13" s="1"/>
  <c r="S3" i="16" l="1"/>
  <c r="S173" i="16" s="1"/>
  <c r="S175" i="16" s="1"/>
  <c r="V3" i="16"/>
  <c r="V173" i="16" s="1"/>
  <c r="V175" i="16" s="1"/>
  <c r="Y226" i="13"/>
  <c r="W226" i="13"/>
  <c r="T226" i="13"/>
  <c r="T230" i="13" l="1"/>
  <c r="T229" i="13"/>
  <c r="W227" i="13"/>
  <c r="W228" i="13" s="1"/>
  <c r="Y227" i="13"/>
  <c r="Y228" i="13" s="1"/>
  <c r="Y230" i="13" l="1"/>
  <c r="Y229" i="13"/>
  <c r="W230" i="13"/>
  <c r="W229" i="13"/>
  <c r="I255" i="9" l="1"/>
  <c r="I254" i="9"/>
  <c r="I253" i="9"/>
  <c r="I252" i="9"/>
  <c r="I251" i="9"/>
  <c r="I250" i="9"/>
  <c r="I249" i="9"/>
  <c r="I248" i="9"/>
  <c r="I247" i="9"/>
  <c r="I246" i="9"/>
  <c r="I245" i="9"/>
  <c r="I244" i="9"/>
  <c r="I243" i="9"/>
  <c r="I242" i="9"/>
  <c r="I241" i="9"/>
  <c r="I240" i="9"/>
  <c r="I239" i="9"/>
  <c r="I238" i="9"/>
  <c r="I237" i="9"/>
  <c r="I236" i="9"/>
  <c r="I235" i="9"/>
  <c r="I234" i="9"/>
  <c r="I233" i="9"/>
  <c r="I232" i="9"/>
  <c r="I231" i="9"/>
  <c r="I230" i="9"/>
  <c r="I229" i="9"/>
  <c r="I228" i="9"/>
  <c r="I227" i="9"/>
  <c r="I226" i="9"/>
  <c r="I225" i="9"/>
  <c r="I224" i="9"/>
  <c r="I223" i="9"/>
  <c r="I222" i="9"/>
  <c r="I221" i="9"/>
  <c r="I220" i="9"/>
  <c r="I219" i="9"/>
  <c r="I218" i="9"/>
  <c r="I217" i="9"/>
  <c r="I216" i="9"/>
  <c r="I215" i="9"/>
  <c r="I214" i="9"/>
  <c r="I213" i="9"/>
  <c r="I212" i="9"/>
  <c r="U206" i="9"/>
  <c r="T203" i="9"/>
  <c r="I202" i="9"/>
  <c r="I201" i="9"/>
  <c r="U201" i="9" s="1"/>
  <c r="I200" i="9"/>
  <c r="I199" i="9"/>
  <c r="U199" i="9" s="1"/>
  <c r="I198" i="9"/>
  <c r="I197" i="9"/>
  <c r="I196" i="9"/>
  <c r="I195" i="9"/>
  <c r="I194" i="9"/>
  <c r="I193" i="9"/>
  <c r="I192" i="9"/>
  <c r="I191" i="9"/>
  <c r="I190" i="9"/>
  <c r="I189" i="9"/>
  <c r="U189" i="9" s="1"/>
  <c r="I188" i="9"/>
  <c r="U188" i="9" s="1"/>
  <c r="I187" i="9"/>
  <c r="U187" i="9" s="1"/>
  <c r="I186" i="9"/>
  <c r="U186" i="9" s="1"/>
  <c r="I185" i="9"/>
  <c r="U185" i="9" s="1"/>
  <c r="I184" i="9"/>
  <c r="U184" i="9" s="1"/>
  <c r="I183" i="9"/>
  <c r="U183" i="9" s="1"/>
  <c r="I182" i="9"/>
  <c r="I181" i="9"/>
  <c r="U181" i="9" s="1"/>
  <c r="I180" i="9"/>
  <c r="U180" i="9" s="1"/>
  <c r="I179" i="9"/>
  <c r="U179" i="9" s="1"/>
  <c r="I178" i="9"/>
  <c r="U178" i="9" s="1"/>
  <c r="I177" i="9"/>
  <c r="U177" i="9" s="1"/>
  <c r="I176" i="9"/>
  <c r="U176" i="9" s="1"/>
  <c r="I175" i="9"/>
  <c r="U175" i="9" s="1"/>
  <c r="I174" i="9"/>
  <c r="U174" i="9" s="1"/>
  <c r="I173" i="9"/>
  <c r="I172" i="9"/>
  <c r="U172" i="9" s="1"/>
  <c r="I171" i="9"/>
  <c r="U171" i="9" s="1"/>
  <c r="I170" i="9"/>
  <c r="U170" i="9" s="1"/>
  <c r="I169" i="9"/>
  <c r="U169" i="9" s="1"/>
  <c r="I168" i="9"/>
  <c r="U168" i="9" s="1"/>
  <c r="I167" i="9"/>
  <c r="U167" i="9" s="1"/>
  <c r="I166" i="9"/>
  <c r="U166" i="9" s="1"/>
  <c r="I165" i="9"/>
  <c r="U165" i="9" s="1"/>
  <c r="I164" i="9"/>
  <c r="U164" i="9" s="1"/>
  <c r="I163" i="9"/>
  <c r="U163" i="9" s="1"/>
  <c r="I162" i="9"/>
  <c r="U162" i="9" s="1"/>
  <c r="I161" i="9"/>
  <c r="U161" i="9" s="1"/>
  <c r="I160" i="9"/>
  <c r="I159" i="9"/>
  <c r="U159" i="9" s="1"/>
  <c r="I158" i="9"/>
  <c r="U158" i="9" s="1"/>
  <c r="I157" i="9"/>
  <c r="I156" i="9"/>
  <c r="I155" i="9"/>
  <c r="U155" i="9" s="1"/>
  <c r="I154" i="9"/>
  <c r="U154" i="9" s="1"/>
  <c r="I153" i="9"/>
  <c r="U153" i="9" s="1"/>
  <c r="I152" i="9"/>
  <c r="I151" i="9"/>
  <c r="U151" i="9" s="1"/>
  <c r="I150" i="9"/>
  <c r="U150" i="9" s="1"/>
  <c r="I149" i="9"/>
  <c r="U149" i="9" s="1"/>
  <c r="I148" i="9"/>
  <c r="U148" i="9" s="1"/>
  <c r="I147" i="9"/>
  <c r="U147" i="9" s="1"/>
  <c r="I146" i="9"/>
  <c r="I145" i="9"/>
  <c r="I144" i="9"/>
  <c r="U144" i="9" s="1"/>
  <c r="I143" i="9"/>
  <c r="I142" i="9"/>
  <c r="U142" i="9" s="1"/>
  <c r="I141" i="9"/>
  <c r="I140" i="9"/>
  <c r="U140" i="9" s="1"/>
  <c r="I139" i="9"/>
  <c r="U139" i="9" s="1"/>
  <c r="I138" i="9"/>
  <c r="U138" i="9" s="1"/>
  <c r="I137" i="9"/>
  <c r="U137" i="9" s="1"/>
  <c r="I136" i="9"/>
  <c r="I135" i="9"/>
  <c r="U135" i="9" s="1"/>
  <c r="I134" i="9"/>
  <c r="I133" i="9"/>
  <c r="U133" i="9" s="1"/>
  <c r="I132" i="9"/>
  <c r="I131" i="9"/>
  <c r="U131" i="9" s="1"/>
  <c r="I130" i="9"/>
  <c r="U130" i="9" s="1"/>
  <c r="I129" i="9"/>
  <c r="U129" i="9" s="1"/>
  <c r="I128" i="9"/>
  <c r="I127" i="9"/>
  <c r="U127" i="9" s="1"/>
  <c r="I126" i="9"/>
  <c r="U126" i="9" s="1"/>
  <c r="I125" i="9"/>
  <c r="U125" i="9" s="1"/>
  <c r="I124" i="9"/>
  <c r="U124" i="9" s="1"/>
  <c r="I123" i="9"/>
  <c r="U123" i="9" s="1"/>
  <c r="I122" i="9"/>
  <c r="U122" i="9" s="1"/>
  <c r="I121" i="9"/>
  <c r="I120" i="9"/>
  <c r="I119" i="9"/>
  <c r="U119" i="9" s="1"/>
  <c r="I118" i="9"/>
  <c r="I117" i="9"/>
  <c r="U117" i="9" s="1"/>
  <c r="I116" i="9"/>
  <c r="U116" i="9" s="1"/>
  <c r="I115" i="9"/>
  <c r="U115" i="9" s="1"/>
  <c r="I114" i="9"/>
  <c r="U114" i="9" s="1"/>
  <c r="I113" i="9"/>
  <c r="U113" i="9" s="1"/>
  <c r="I112" i="9"/>
  <c r="U112" i="9" s="1"/>
  <c r="I111" i="9"/>
  <c r="U111" i="9" s="1"/>
  <c r="I110" i="9"/>
  <c r="U110" i="9" s="1"/>
  <c r="I109" i="9"/>
  <c r="U109" i="9" s="1"/>
  <c r="I108" i="9"/>
  <c r="U108" i="9" s="1"/>
  <c r="I107" i="9"/>
  <c r="U107" i="9" s="1"/>
  <c r="I106" i="9"/>
  <c r="U106" i="9" s="1"/>
  <c r="I105" i="9"/>
  <c r="U105" i="9" s="1"/>
  <c r="I104" i="9"/>
  <c r="U104" i="9" s="1"/>
  <c r="I103" i="9"/>
  <c r="I102" i="9"/>
  <c r="I101" i="9"/>
  <c r="U101" i="9" s="1"/>
  <c r="I100" i="9"/>
  <c r="U100" i="9" s="1"/>
  <c r="I99" i="9"/>
  <c r="I98" i="9"/>
  <c r="U98" i="9" s="1"/>
  <c r="I97" i="9"/>
  <c r="U97" i="9" s="1"/>
  <c r="I96" i="9"/>
  <c r="U96" i="9" s="1"/>
  <c r="I95" i="9"/>
  <c r="U95" i="9" s="1"/>
  <c r="I94" i="9"/>
  <c r="I93" i="9"/>
  <c r="U93" i="9" s="1"/>
  <c r="I92" i="9"/>
  <c r="U92" i="9" s="1"/>
  <c r="I91" i="9"/>
  <c r="U91" i="9" s="1"/>
  <c r="I90" i="9"/>
  <c r="U90" i="9" s="1"/>
  <c r="I89" i="9"/>
  <c r="U89" i="9" s="1"/>
  <c r="I88" i="9"/>
  <c r="U88" i="9" s="1"/>
  <c r="I87" i="9"/>
  <c r="U87" i="9" s="1"/>
  <c r="I86" i="9"/>
  <c r="U86" i="9" s="1"/>
  <c r="I85" i="9"/>
  <c r="I84" i="9"/>
  <c r="U84" i="9" s="1"/>
  <c r="I83" i="9"/>
  <c r="I82" i="9"/>
  <c r="I81" i="9"/>
  <c r="U81" i="9" s="1"/>
  <c r="I80" i="9"/>
  <c r="I79" i="9"/>
  <c r="I78" i="9"/>
  <c r="U78" i="9" s="1"/>
  <c r="I77" i="9"/>
  <c r="U77" i="9" s="1"/>
  <c r="I76" i="9"/>
  <c r="U76" i="9" s="1"/>
  <c r="I75" i="9"/>
  <c r="U75" i="9" s="1"/>
  <c r="I74" i="9"/>
  <c r="I73" i="9"/>
  <c r="I72" i="9"/>
  <c r="I71" i="9"/>
  <c r="I70" i="9"/>
  <c r="I69" i="9"/>
  <c r="I68" i="9"/>
  <c r="I67" i="9"/>
  <c r="U67" i="9" s="1"/>
  <c r="I66" i="9"/>
  <c r="U66" i="9" s="1"/>
  <c r="I65" i="9"/>
  <c r="I64" i="9"/>
  <c r="I63" i="9"/>
  <c r="I62" i="9"/>
  <c r="I61" i="9"/>
  <c r="I60" i="9"/>
  <c r="I59" i="9"/>
  <c r="U59" i="9" s="1"/>
  <c r="I58" i="9"/>
  <c r="U58" i="9" s="1"/>
  <c r="I57" i="9"/>
  <c r="I56" i="9"/>
  <c r="I55" i="9"/>
  <c r="I54" i="9"/>
  <c r="I53" i="9"/>
  <c r="I52" i="9"/>
  <c r="U52" i="9" s="1"/>
  <c r="I51" i="9"/>
  <c r="I50" i="9"/>
  <c r="I49" i="9"/>
  <c r="I48" i="9"/>
  <c r="I47" i="9"/>
  <c r="U47" i="9" s="1"/>
  <c r="I46" i="9"/>
  <c r="U46" i="9" s="1"/>
  <c r="I45" i="9"/>
  <c r="I44" i="9"/>
  <c r="U44" i="9" s="1"/>
  <c r="I43" i="9"/>
  <c r="U43" i="9" s="1"/>
  <c r="I42" i="9"/>
  <c r="I41" i="9"/>
  <c r="U41" i="9" s="1"/>
  <c r="I40" i="9"/>
  <c r="U40" i="9" s="1"/>
  <c r="I39" i="9"/>
  <c r="I38" i="9"/>
  <c r="I37" i="9"/>
  <c r="I36" i="9"/>
  <c r="U36" i="9" s="1"/>
  <c r="I35" i="9"/>
  <c r="I34" i="9"/>
  <c r="I33" i="9"/>
  <c r="U33" i="9" s="1"/>
  <c r="I32" i="9"/>
  <c r="I31" i="9"/>
  <c r="U31" i="9" s="1"/>
  <c r="I30" i="9"/>
  <c r="U30" i="9" s="1"/>
  <c r="I29" i="9"/>
  <c r="U29" i="9" s="1"/>
  <c r="I28" i="9"/>
  <c r="I27" i="9"/>
  <c r="U27" i="9" s="1"/>
  <c r="I26" i="9"/>
  <c r="I25" i="9"/>
  <c r="I24" i="9"/>
  <c r="I23" i="9"/>
  <c r="I22" i="9"/>
  <c r="I21" i="9"/>
  <c r="U21" i="9" s="1"/>
  <c r="I20" i="9"/>
  <c r="I19" i="9"/>
  <c r="U19" i="9" s="1"/>
  <c r="I18" i="9"/>
  <c r="U18" i="9" s="1"/>
  <c r="I17" i="9"/>
  <c r="U17" i="9" s="1"/>
  <c r="I16" i="9"/>
  <c r="I15" i="9"/>
  <c r="I14" i="9"/>
  <c r="U14" i="9" s="1"/>
  <c r="I13" i="9"/>
  <c r="U13" i="9" s="1"/>
  <c r="I12" i="9"/>
  <c r="U12" i="9" s="1"/>
  <c r="I11" i="9"/>
  <c r="I10" i="9"/>
  <c r="I9" i="9"/>
  <c r="I8" i="9"/>
  <c r="U8" i="9" s="1"/>
  <c r="I7" i="9"/>
  <c r="K181" i="8"/>
  <c r="K182" i="8"/>
  <c r="K183" i="8"/>
  <c r="K184" i="8"/>
  <c r="K185" i="8"/>
  <c r="K186" i="8"/>
  <c r="K187" i="8"/>
  <c r="K188" i="8"/>
  <c r="K189" i="8"/>
  <c r="K190" i="8"/>
  <c r="K191" i="8"/>
  <c r="K192" i="8"/>
  <c r="K193" i="8"/>
  <c r="K194" i="8"/>
  <c r="K195" i="8"/>
  <c r="K196" i="8"/>
  <c r="K197" i="8"/>
  <c r="K198" i="8"/>
  <c r="K199" i="8"/>
  <c r="K200" i="8"/>
  <c r="K201" i="8"/>
  <c r="K202" i="8"/>
  <c r="K203" i="8"/>
  <c r="K204" i="8"/>
  <c r="K205" i="8"/>
  <c r="K206" i="8"/>
  <c r="K207" i="8"/>
  <c r="K208" i="8"/>
  <c r="K209" i="8"/>
  <c r="K210" i="8"/>
  <c r="K211" i="8"/>
  <c r="K212" i="8"/>
  <c r="K213" i="8"/>
  <c r="K214" i="8"/>
  <c r="K215" i="8"/>
  <c r="K216" i="8"/>
  <c r="K217" i="8"/>
  <c r="K218" i="8"/>
  <c r="K219" i="8"/>
  <c r="K220" i="8"/>
  <c r="K180" i="8"/>
  <c r="K172" i="8"/>
  <c r="T172" i="8" s="1"/>
  <c r="K171" i="8"/>
  <c r="T171" i="8" s="1"/>
  <c r="K170" i="8"/>
  <c r="T170" i="8" s="1"/>
  <c r="K169" i="8"/>
  <c r="T169" i="8" s="1"/>
  <c r="K168" i="8"/>
  <c r="T168" i="8" s="1"/>
  <c r="K167" i="8"/>
  <c r="T167" i="8" s="1"/>
  <c r="K166" i="8"/>
  <c r="T166" i="8" s="1"/>
  <c r="K165" i="8"/>
  <c r="T165" i="8" s="1"/>
  <c r="K164" i="8"/>
  <c r="T164" i="8" s="1"/>
  <c r="K163" i="8"/>
  <c r="T163" i="8" s="1"/>
  <c r="K162" i="8"/>
  <c r="T162" i="8" s="1"/>
  <c r="K161" i="8"/>
  <c r="T161" i="8" s="1"/>
  <c r="K160" i="8"/>
  <c r="T160" i="8" s="1"/>
  <c r="K159" i="8"/>
  <c r="T159" i="8" s="1"/>
  <c r="K158" i="8"/>
  <c r="T158" i="8" s="1"/>
  <c r="K157" i="8"/>
  <c r="T157" i="8" s="1"/>
  <c r="K156" i="8"/>
  <c r="T156" i="8" s="1"/>
  <c r="K155" i="8"/>
  <c r="T155" i="8" s="1"/>
  <c r="K154" i="8"/>
  <c r="T154" i="8" s="1"/>
  <c r="K153" i="8"/>
  <c r="T153" i="8" s="1"/>
  <c r="K152" i="8"/>
  <c r="T152" i="8" s="1"/>
  <c r="K151" i="8"/>
  <c r="T151" i="8" s="1"/>
  <c r="K150" i="8"/>
  <c r="T150" i="8" s="1"/>
  <c r="K149" i="8"/>
  <c r="T149" i="8" s="1"/>
  <c r="K148" i="8"/>
  <c r="T148" i="8" s="1"/>
  <c r="K147" i="8"/>
  <c r="T147" i="8" s="1"/>
  <c r="K146" i="8"/>
  <c r="T146" i="8" s="1"/>
  <c r="K145" i="8"/>
  <c r="T145" i="8" s="1"/>
  <c r="K144" i="8"/>
  <c r="T144" i="8" s="1"/>
  <c r="K143" i="8"/>
  <c r="T143" i="8" s="1"/>
  <c r="K142" i="8"/>
  <c r="T142" i="8" s="1"/>
  <c r="K141" i="8"/>
  <c r="T141" i="8" s="1"/>
  <c r="K140" i="8"/>
  <c r="T140" i="8" s="1"/>
  <c r="K139" i="8"/>
  <c r="T139" i="8" s="1"/>
  <c r="K138" i="8"/>
  <c r="T138" i="8" s="1"/>
  <c r="K137" i="8"/>
  <c r="T137" i="8" s="1"/>
  <c r="K136" i="8"/>
  <c r="T136" i="8" s="1"/>
  <c r="K135" i="8"/>
  <c r="T135" i="8" s="1"/>
  <c r="K134" i="8"/>
  <c r="T134" i="8" s="1"/>
  <c r="K133" i="8"/>
  <c r="T133" i="8" s="1"/>
  <c r="K132" i="8"/>
  <c r="T132" i="8" s="1"/>
  <c r="K131" i="8"/>
  <c r="T131" i="8" s="1"/>
  <c r="K130" i="8"/>
  <c r="T130" i="8" s="1"/>
  <c r="K129" i="8"/>
  <c r="T129" i="8" s="1"/>
  <c r="K128" i="8"/>
  <c r="T128" i="8" s="1"/>
  <c r="K127" i="8"/>
  <c r="T127" i="8" s="1"/>
  <c r="K126" i="8"/>
  <c r="T126" i="8" s="1"/>
  <c r="K125" i="8"/>
  <c r="T125" i="8" s="1"/>
  <c r="K124" i="8"/>
  <c r="T124" i="8" s="1"/>
  <c r="K123" i="8"/>
  <c r="T123" i="8" s="1"/>
  <c r="K122" i="8"/>
  <c r="T122" i="8" s="1"/>
  <c r="K121" i="8"/>
  <c r="T121" i="8" s="1"/>
  <c r="K120" i="8"/>
  <c r="T120" i="8" s="1"/>
  <c r="K119" i="8"/>
  <c r="T119" i="8" s="1"/>
  <c r="K118" i="8"/>
  <c r="T118" i="8" s="1"/>
  <c r="K117" i="8"/>
  <c r="T117" i="8" s="1"/>
  <c r="K116" i="8"/>
  <c r="T116" i="8" s="1"/>
  <c r="K115" i="8"/>
  <c r="T115" i="8" s="1"/>
  <c r="K114" i="8"/>
  <c r="T114" i="8" s="1"/>
  <c r="K113" i="8"/>
  <c r="T113" i="8" s="1"/>
  <c r="K112" i="8"/>
  <c r="T112" i="8" s="1"/>
  <c r="K111" i="8"/>
  <c r="T111" i="8" s="1"/>
  <c r="K110" i="8"/>
  <c r="T110" i="8" s="1"/>
  <c r="K109" i="8"/>
  <c r="T109" i="8" s="1"/>
  <c r="K108" i="8"/>
  <c r="T108" i="8" s="1"/>
  <c r="K107" i="8"/>
  <c r="T107" i="8" s="1"/>
  <c r="K106" i="8"/>
  <c r="T106" i="8" s="1"/>
  <c r="K105" i="8"/>
  <c r="T105" i="8" s="1"/>
  <c r="K104" i="8"/>
  <c r="T104" i="8" s="1"/>
  <c r="K103" i="8"/>
  <c r="T103" i="8" s="1"/>
  <c r="K102" i="8"/>
  <c r="T102" i="8" s="1"/>
  <c r="K101" i="8"/>
  <c r="T101" i="8" s="1"/>
  <c r="K100" i="8"/>
  <c r="T100" i="8" s="1"/>
  <c r="K99" i="8"/>
  <c r="T99" i="8" s="1"/>
  <c r="K98" i="8"/>
  <c r="T98" i="8" s="1"/>
  <c r="K97" i="8"/>
  <c r="T97" i="8" s="1"/>
  <c r="K96" i="8"/>
  <c r="T96" i="8" s="1"/>
  <c r="K95" i="8"/>
  <c r="T95" i="8" s="1"/>
  <c r="K94" i="8"/>
  <c r="T94" i="8" s="1"/>
  <c r="K93" i="8"/>
  <c r="T93" i="8" s="1"/>
  <c r="K92" i="8"/>
  <c r="T92" i="8" s="1"/>
  <c r="K91" i="8"/>
  <c r="T91" i="8" s="1"/>
  <c r="K90" i="8"/>
  <c r="T90" i="8" s="1"/>
  <c r="K89" i="8"/>
  <c r="T89" i="8" s="1"/>
  <c r="K88" i="8"/>
  <c r="T88" i="8" s="1"/>
  <c r="K87" i="8"/>
  <c r="T87" i="8" s="1"/>
  <c r="K86" i="8"/>
  <c r="T86" i="8" s="1"/>
  <c r="K85" i="8"/>
  <c r="T85" i="8" s="1"/>
  <c r="K84" i="8"/>
  <c r="T84" i="8" s="1"/>
  <c r="K83" i="8"/>
  <c r="T83" i="8" s="1"/>
  <c r="K82" i="8"/>
  <c r="T82" i="8" s="1"/>
  <c r="K81" i="8"/>
  <c r="T81" i="8" s="1"/>
  <c r="K80" i="8"/>
  <c r="T80" i="8" s="1"/>
  <c r="K79" i="8"/>
  <c r="T79" i="8" s="1"/>
  <c r="K78" i="8"/>
  <c r="T78" i="8" s="1"/>
  <c r="K77" i="8"/>
  <c r="T77" i="8" s="1"/>
  <c r="K76" i="8"/>
  <c r="T76" i="8" s="1"/>
  <c r="K75" i="8"/>
  <c r="T75" i="8" s="1"/>
  <c r="K74" i="8"/>
  <c r="T74" i="8" s="1"/>
  <c r="K73" i="8"/>
  <c r="T73" i="8" s="1"/>
  <c r="K72" i="8"/>
  <c r="T72" i="8" s="1"/>
  <c r="K71" i="8"/>
  <c r="T71" i="8" s="1"/>
  <c r="K70" i="8"/>
  <c r="T70" i="8" s="1"/>
  <c r="K69" i="8"/>
  <c r="T69" i="8" s="1"/>
  <c r="K68" i="8"/>
  <c r="T68" i="8" s="1"/>
  <c r="K67" i="8"/>
  <c r="T67" i="8" s="1"/>
  <c r="K66" i="8"/>
  <c r="T66" i="8" s="1"/>
  <c r="K65" i="8"/>
  <c r="T65" i="8" s="1"/>
  <c r="K64" i="8"/>
  <c r="T64" i="8" s="1"/>
  <c r="K63" i="8"/>
  <c r="T63" i="8" s="1"/>
  <c r="K62" i="8"/>
  <c r="T62" i="8" s="1"/>
  <c r="K61" i="8"/>
  <c r="T61" i="8" s="1"/>
  <c r="K60" i="8"/>
  <c r="T60" i="8" s="1"/>
  <c r="K59" i="8"/>
  <c r="T59" i="8" s="1"/>
  <c r="K58" i="8"/>
  <c r="T58" i="8" s="1"/>
  <c r="K57" i="8"/>
  <c r="T57" i="8" s="1"/>
  <c r="K56" i="8"/>
  <c r="T56" i="8" s="1"/>
  <c r="K55" i="8"/>
  <c r="T55" i="8" s="1"/>
  <c r="K54" i="8"/>
  <c r="T54" i="8" s="1"/>
  <c r="K53" i="8"/>
  <c r="T53" i="8" s="1"/>
  <c r="K52" i="8"/>
  <c r="T52" i="8" s="1"/>
  <c r="K51" i="8"/>
  <c r="T51" i="8" s="1"/>
  <c r="K50" i="8"/>
  <c r="T50" i="8" s="1"/>
  <c r="K49" i="8"/>
  <c r="T49" i="8" s="1"/>
  <c r="K48" i="8"/>
  <c r="T48" i="8" s="1"/>
  <c r="K47" i="8"/>
  <c r="T47" i="8" s="1"/>
  <c r="K46" i="8"/>
  <c r="T46" i="8" s="1"/>
  <c r="K45" i="8"/>
  <c r="T45" i="8" s="1"/>
  <c r="K44" i="8"/>
  <c r="T44" i="8" s="1"/>
  <c r="K43" i="8"/>
  <c r="T43" i="8" s="1"/>
  <c r="K42" i="8"/>
  <c r="T42" i="8" s="1"/>
  <c r="K41" i="8"/>
  <c r="T41" i="8" s="1"/>
  <c r="K40" i="8"/>
  <c r="T40" i="8" s="1"/>
  <c r="K39" i="8"/>
  <c r="T39" i="8" s="1"/>
  <c r="K38" i="8"/>
  <c r="T38" i="8" s="1"/>
  <c r="K37" i="8"/>
  <c r="T37" i="8" s="1"/>
  <c r="K36" i="8"/>
  <c r="T36" i="8" s="1"/>
  <c r="K35" i="8"/>
  <c r="T35" i="8" s="1"/>
  <c r="K34" i="8"/>
  <c r="T34" i="8" s="1"/>
  <c r="K33" i="8"/>
  <c r="T33" i="8" s="1"/>
  <c r="K32" i="8"/>
  <c r="T32" i="8" s="1"/>
  <c r="K31" i="8"/>
  <c r="T31" i="8" s="1"/>
  <c r="K30" i="8"/>
  <c r="T30" i="8" s="1"/>
  <c r="K29" i="8"/>
  <c r="T29" i="8" s="1"/>
  <c r="K28" i="8"/>
  <c r="T28" i="8" s="1"/>
  <c r="K27" i="8"/>
  <c r="T27" i="8" s="1"/>
  <c r="K26" i="8"/>
  <c r="T26" i="8" s="1"/>
  <c r="K25" i="8"/>
  <c r="T25" i="8" s="1"/>
  <c r="K24" i="8"/>
  <c r="T24" i="8" s="1"/>
  <c r="K23" i="8"/>
  <c r="T23" i="8" s="1"/>
  <c r="K22" i="8"/>
  <c r="T22" i="8" s="1"/>
  <c r="K21" i="8"/>
  <c r="T21" i="8" s="1"/>
  <c r="K20" i="8"/>
  <c r="T20" i="8" s="1"/>
  <c r="K19" i="8"/>
  <c r="T19" i="8" s="1"/>
  <c r="K18" i="8"/>
  <c r="T18" i="8" s="1"/>
  <c r="K17" i="8"/>
  <c r="T17" i="8" s="1"/>
  <c r="K16" i="8"/>
  <c r="T16" i="8" s="1"/>
  <c r="K15" i="8"/>
  <c r="T15" i="8" s="1"/>
  <c r="K14" i="8"/>
  <c r="T14" i="8" s="1"/>
  <c r="K13" i="8"/>
  <c r="T13" i="8" s="1"/>
  <c r="K12" i="8"/>
  <c r="T12" i="8" s="1"/>
  <c r="K11" i="8"/>
  <c r="T11" i="8" s="1"/>
  <c r="K10" i="8"/>
  <c r="T10" i="8" s="1"/>
  <c r="K9" i="8"/>
  <c r="T9" i="8" s="1"/>
  <c r="K8" i="8"/>
  <c r="T8" i="8" s="1"/>
  <c r="K7" i="8"/>
  <c r="T7" i="8" s="1"/>
  <c r="K6" i="8"/>
  <c r="T6" i="8" s="1"/>
  <c r="K5" i="8"/>
  <c r="T5" i="8" s="1"/>
  <c r="K4" i="8"/>
  <c r="T4" i="8" s="1"/>
  <c r="K3" i="8"/>
  <c r="T3" i="8" s="1"/>
  <c r="AG284" i="2"/>
  <c r="AN283" i="2"/>
  <c r="AO283" i="2" s="1"/>
  <c r="AF283" i="2"/>
  <c r="X283" i="2"/>
  <c r="J283" i="2"/>
  <c r="Y283" i="2" s="1"/>
  <c r="AN282" i="2"/>
  <c r="AO282" i="2" s="1"/>
  <c r="AF282" i="2"/>
  <c r="X282" i="2"/>
  <c r="J282" i="2"/>
  <c r="Y282" i="2" s="1"/>
  <c r="AN281" i="2"/>
  <c r="AO281" i="2" s="1"/>
  <c r="AF281" i="2"/>
  <c r="X281" i="2"/>
  <c r="J281" i="2"/>
  <c r="Y281" i="2" s="1"/>
  <c r="AN280" i="2"/>
  <c r="AO280" i="2" s="1"/>
  <c r="AF280" i="2"/>
  <c r="X280" i="2"/>
  <c r="J280" i="2"/>
  <c r="Y280" i="2" s="1"/>
  <c r="AN279" i="2"/>
  <c r="AO279" i="2" s="1"/>
  <c r="AF279" i="2"/>
  <c r="X279" i="2"/>
  <c r="J279" i="2"/>
  <c r="Y279" i="2" s="1"/>
  <c r="AN278" i="2"/>
  <c r="AO278" i="2" s="1"/>
  <c r="AF278" i="2"/>
  <c r="X278" i="2"/>
  <c r="J278" i="2"/>
  <c r="Y278" i="2" s="1"/>
  <c r="AN277" i="2"/>
  <c r="AO277" i="2" s="1"/>
  <c r="AF277" i="2"/>
  <c r="X277" i="2"/>
  <c r="J277" i="2"/>
  <c r="Y277" i="2" s="1"/>
  <c r="AN276" i="2"/>
  <c r="AO276" i="2" s="1"/>
  <c r="AF276" i="2"/>
  <c r="X276" i="2"/>
  <c r="J276" i="2"/>
  <c r="Y276" i="2" s="1"/>
  <c r="AN275" i="2"/>
  <c r="AO275" i="2" s="1"/>
  <c r="AF275" i="2"/>
  <c r="X275" i="2"/>
  <c r="J275" i="2"/>
  <c r="Y275" i="2" s="1"/>
  <c r="AN274" i="2"/>
  <c r="AO274" i="2" s="1"/>
  <c r="AF274" i="2"/>
  <c r="X274" i="2"/>
  <c r="J274" i="2"/>
  <c r="Y274" i="2" s="1"/>
  <c r="AN273" i="2"/>
  <c r="AO273" i="2" s="1"/>
  <c r="AF273" i="2"/>
  <c r="X273" i="2"/>
  <c r="J273" i="2"/>
  <c r="Y273" i="2" s="1"/>
  <c r="AN272" i="2"/>
  <c r="AO272" i="2" s="1"/>
  <c r="AF272" i="2"/>
  <c r="X272" i="2"/>
  <c r="J272" i="2"/>
  <c r="Y272" i="2" s="1"/>
  <c r="AN271" i="2"/>
  <c r="AO271" i="2" s="1"/>
  <c r="AF271" i="2"/>
  <c r="X271" i="2"/>
  <c r="J271" i="2"/>
  <c r="Y271" i="2" s="1"/>
  <c r="AN270" i="2"/>
  <c r="AO270" i="2" s="1"/>
  <c r="AF270" i="2"/>
  <c r="X270" i="2"/>
  <c r="J270" i="2"/>
  <c r="Y270" i="2" s="1"/>
  <c r="AN269" i="2"/>
  <c r="AO269" i="2" s="1"/>
  <c r="AF269" i="2"/>
  <c r="X269" i="2"/>
  <c r="J269" i="2"/>
  <c r="Y269" i="2" s="1"/>
  <c r="AN268" i="2"/>
  <c r="AO268" i="2" s="1"/>
  <c r="AF268" i="2"/>
  <c r="X268" i="2"/>
  <c r="J268" i="2"/>
  <c r="Y268" i="2" s="1"/>
  <c r="AN267" i="2"/>
  <c r="AO267" i="2" s="1"/>
  <c r="AF267" i="2"/>
  <c r="X267" i="2"/>
  <c r="J267" i="2"/>
  <c r="Y267" i="2" s="1"/>
  <c r="AN266" i="2"/>
  <c r="AO266" i="2" s="1"/>
  <c r="AF266" i="2"/>
  <c r="X266" i="2"/>
  <c r="J266" i="2"/>
  <c r="Y266" i="2" s="1"/>
  <c r="AN265" i="2"/>
  <c r="AO265" i="2" s="1"/>
  <c r="AF265" i="2"/>
  <c r="X265" i="2"/>
  <c r="J265" i="2"/>
  <c r="Y265" i="2" s="1"/>
  <c r="AN264" i="2"/>
  <c r="AO264" i="2" s="1"/>
  <c r="AF264" i="2"/>
  <c r="X264" i="2"/>
  <c r="J264" i="2"/>
  <c r="Y264" i="2" s="1"/>
  <c r="AN263" i="2"/>
  <c r="AO263" i="2" s="1"/>
  <c r="AF263" i="2"/>
  <c r="X263" i="2"/>
  <c r="J263" i="2"/>
  <c r="Y263" i="2" s="1"/>
  <c r="AN262" i="2"/>
  <c r="AO262" i="2" s="1"/>
  <c r="AF262" i="2"/>
  <c r="X262" i="2"/>
  <c r="J262" i="2"/>
  <c r="Y262" i="2" s="1"/>
  <c r="AN261" i="2"/>
  <c r="AO261" i="2" s="1"/>
  <c r="AF261" i="2"/>
  <c r="X261" i="2"/>
  <c r="J261" i="2"/>
  <c r="Y261" i="2" s="1"/>
  <c r="AN260" i="2"/>
  <c r="AO260" i="2" s="1"/>
  <c r="AF260" i="2"/>
  <c r="X260" i="2"/>
  <c r="J260" i="2"/>
  <c r="Y260" i="2" s="1"/>
  <c r="AN259" i="2"/>
  <c r="AO259" i="2" s="1"/>
  <c r="AF259" i="2"/>
  <c r="X259" i="2"/>
  <c r="J259" i="2"/>
  <c r="Y259" i="2" s="1"/>
  <c r="AN258" i="2"/>
  <c r="AO258" i="2" s="1"/>
  <c r="AF258" i="2"/>
  <c r="X258" i="2"/>
  <c r="J258" i="2"/>
  <c r="Y258" i="2" s="1"/>
  <c r="AN257" i="2"/>
  <c r="AO257" i="2" s="1"/>
  <c r="AF257" i="2"/>
  <c r="X257" i="2"/>
  <c r="J257" i="2"/>
  <c r="Y257" i="2" s="1"/>
  <c r="AN256" i="2"/>
  <c r="AO256" i="2" s="1"/>
  <c r="AF256" i="2"/>
  <c r="X256" i="2"/>
  <c r="J256" i="2"/>
  <c r="Y256" i="2" s="1"/>
  <c r="AN255" i="2"/>
  <c r="AO255" i="2" s="1"/>
  <c r="AF255" i="2"/>
  <c r="X255" i="2"/>
  <c r="J255" i="2"/>
  <c r="Y255" i="2" s="1"/>
  <c r="AN254" i="2"/>
  <c r="AO254" i="2" s="1"/>
  <c r="AF254" i="2"/>
  <c r="X254" i="2"/>
  <c r="J254" i="2"/>
  <c r="Y254" i="2" s="1"/>
  <c r="AN253" i="2"/>
  <c r="AO253" i="2" s="1"/>
  <c r="AF253" i="2"/>
  <c r="X253" i="2"/>
  <c r="J253" i="2"/>
  <c r="Y253" i="2" s="1"/>
  <c r="AN252" i="2"/>
  <c r="AO252" i="2" s="1"/>
  <c r="AF252" i="2"/>
  <c r="X252" i="2"/>
  <c r="J252" i="2"/>
  <c r="Y252" i="2" s="1"/>
  <c r="AN251" i="2"/>
  <c r="AO251" i="2" s="1"/>
  <c r="AF251" i="2"/>
  <c r="X251" i="2"/>
  <c r="J251" i="2"/>
  <c r="Y251" i="2" s="1"/>
  <c r="AN250" i="2"/>
  <c r="AO250" i="2" s="1"/>
  <c r="AF250" i="2"/>
  <c r="X250" i="2"/>
  <c r="J250" i="2"/>
  <c r="Y250" i="2" s="1"/>
  <c r="AN249" i="2"/>
  <c r="AO249" i="2" s="1"/>
  <c r="AF249" i="2"/>
  <c r="X249" i="2"/>
  <c r="J249" i="2"/>
  <c r="Y249" i="2" s="1"/>
  <c r="AN248" i="2"/>
  <c r="AO248" i="2" s="1"/>
  <c r="AF248" i="2"/>
  <c r="X248" i="2"/>
  <c r="J248" i="2"/>
  <c r="Y248" i="2" s="1"/>
  <c r="AN247" i="2"/>
  <c r="AO247" i="2" s="1"/>
  <c r="AF247" i="2"/>
  <c r="X247" i="2"/>
  <c r="J247" i="2"/>
  <c r="Y247" i="2" s="1"/>
  <c r="AN246" i="2"/>
  <c r="AO246" i="2" s="1"/>
  <c r="AF246" i="2"/>
  <c r="X246" i="2"/>
  <c r="J246" i="2"/>
  <c r="Y246" i="2" s="1"/>
  <c r="AN245" i="2"/>
  <c r="AO245" i="2" s="1"/>
  <c r="AF245" i="2"/>
  <c r="X245" i="2"/>
  <c r="J245" i="2"/>
  <c r="Y245" i="2" s="1"/>
  <c r="AN244" i="2"/>
  <c r="AO244" i="2" s="1"/>
  <c r="AF244" i="2"/>
  <c r="X244" i="2"/>
  <c r="J244" i="2"/>
  <c r="Y244" i="2" s="1"/>
  <c r="AN243" i="2"/>
  <c r="AO243" i="2" s="1"/>
  <c r="AF243" i="2"/>
  <c r="X243" i="2"/>
  <c r="J243" i="2"/>
  <c r="Y243" i="2" s="1"/>
  <c r="AN242" i="2"/>
  <c r="AO242" i="2" s="1"/>
  <c r="AF242" i="2"/>
  <c r="X242" i="2"/>
  <c r="J242" i="2"/>
  <c r="Y242" i="2" s="1"/>
  <c r="AN241" i="2"/>
  <c r="AO241" i="2" s="1"/>
  <c r="AF241" i="2"/>
  <c r="X241" i="2"/>
  <c r="J241" i="2"/>
  <c r="Y241" i="2" s="1"/>
  <c r="AN240" i="2"/>
  <c r="AO240" i="2" s="1"/>
  <c r="AF240" i="2"/>
  <c r="X240" i="2"/>
  <c r="J240" i="2"/>
  <c r="Y240" i="2" s="1"/>
  <c r="AN239" i="2"/>
  <c r="AO239" i="2" s="1"/>
  <c r="AF239" i="2"/>
  <c r="X239" i="2"/>
  <c r="J239" i="2"/>
  <c r="Y239" i="2" s="1"/>
  <c r="AN238" i="2"/>
  <c r="AO238" i="2" s="1"/>
  <c r="AF238" i="2"/>
  <c r="X238" i="2"/>
  <c r="J238" i="2"/>
  <c r="Y238" i="2" s="1"/>
  <c r="AN237" i="2"/>
  <c r="AO237" i="2" s="1"/>
  <c r="AF237" i="2"/>
  <c r="X237" i="2"/>
  <c r="J237" i="2"/>
  <c r="Y237" i="2" s="1"/>
  <c r="AN236" i="2"/>
  <c r="AO236" i="2" s="1"/>
  <c r="AF236" i="2"/>
  <c r="X236" i="2"/>
  <c r="J236" i="2"/>
  <c r="Y236" i="2" s="1"/>
  <c r="AN235" i="2"/>
  <c r="AO235" i="2" s="1"/>
  <c r="AF235" i="2"/>
  <c r="X235" i="2"/>
  <c r="J235" i="2"/>
  <c r="Y235" i="2" s="1"/>
  <c r="AN234" i="2"/>
  <c r="AO234" i="2" s="1"/>
  <c r="AF234" i="2"/>
  <c r="X234" i="2"/>
  <c r="J234" i="2"/>
  <c r="Y234" i="2" s="1"/>
  <c r="AN233" i="2"/>
  <c r="AO233" i="2" s="1"/>
  <c r="AF233" i="2"/>
  <c r="X233" i="2"/>
  <c r="J233" i="2"/>
  <c r="Y233" i="2" s="1"/>
  <c r="AN232" i="2"/>
  <c r="AO232" i="2" s="1"/>
  <c r="AF232" i="2"/>
  <c r="X232" i="2"/>
  <c r="J232" i="2"/>
  <c r="Y232" i="2" s="1"/>
  <c r="AN231" i="2"/>
  <c r="AO231" i="2" s="1"/>
  <c r="AF231" i="2"/>
  <c r="X231" i="2"/>
  <c r="J231" i="2"/>
  <c r="Y231" i="2" s="1"/>
  <c r="AN230" i="2"/>
  <c r="AO230" i="2" s="1"/>
  <c r="AF230" i="2"/>
  <c r="X230" i="2"/>
  <c r="J230" i="2"/>
  <c r="Y230" i="2" s="1"/>
  <c r="AN229" i="2"/>
  <c r="AO229" i="2" s="1"/>
  <c r="AF229" i="2"/>
  <c r="X229" i="2"/>
  <c r="J229" i="2"/>
  <c r="Y229" i="2" s="1"/>
  <c r="AN228" i="2"/>
  <c r="AO228" i="2" s="1"/>
  <c r="AF228" i="2"/>
  <c r="X228" i="2"/>
  <c r="J228" i="2"/>
  <c r="Y228" i="2" s="1"/>
  <c r="AN227" i="2"/>
  <c r="AO227" i="2" s="1"/>
  <c r="AF227" i="2"/>
  <c r="X227" i="2"/>
  <c r="J227" i="2"/>
  <c r="Y227" i="2" s="1"/>
  <c r="AN226" i="2"/>
  <c r="AO226" i="2" s="1"/>
  <c r="AF226" i="2"/>
  <c r="X226" i="2"/>
  <c r="J226" i="2"/>
  <c r="Y226" i="2" s="1"/>
  <c r="AN225" i="2"/>
  <c r="AO225" i="2" s="1"/>
  <c r="AF225" i="2"/>
  <c r="X225" i="2"/>
  <c r="J225" i="2"/>
  <c r="Y225" i="2" s="1"/>
  <c r="AN224" i="2"/>
  <c r="AO224" i="2" s="1"/>
  <c r="AF224" i="2"/>
  <c r="X224" i="2"/>
  <c r="J224" i="2"/>
  <c r="Y224" i="2" s="1"/>
  <c r="AN223" i="2"/>
  <c r="AO223" i="2" s="1"/>
  <c r="AF223" i="2"/>
  <c r="X223" i="2"/>
  <c r="J223" i="2"/>
  <c r="Y223" i="2" s="1"/>
  <c r="AN222" i="2"/>
  <c r="AO222" i="2" s="1"/>
  <c r="AF222" i="2"/>
  <c r="X222" i="2"/>
  <c r="J222" i="2"/>
  <c r="Y222" i="2" s="1"/>
  <c r="AN221" i="2"/>
  <c r="AO221" i="2" s="1"/>
  <c r="AF221" i="2"/>
  <c r="X221" i="2"/>
  <c r="J221" i="2"/>
  <c r="Y221" i="2" s="1"/>
  <c r="AN220" i="2"/>
  <c r="AO220" i="2" s="1"/>
  <c r="AF220" i="2"/>
  <c r="X220" i="2"/>
  <c r="J220" i="2"/>
  <c r="Y220" i="2" s="1"/>
  <c r="AN219" i="2"/>
  <c r="AO219" i="2" s="1"/>
  <c r="AF219" i="2"/>
  <c r="X219" i="2"/>
  <c r="J219" i="2"/>
  <c r="Y219" i="2" s="1"/>
  <c r="AN218" i="2"/>
  <c r="AO218" i="2" s="1"/>
  <c r="AF218" i="2"/>
  <c r="X218" i="2"/>
  <c r="J218" i="2"/>
  <c r="Y218" i="2" s="1"/>
  <c r="AN217" i="2"/>
  <c r="AO217" i="2" s="1"/>
  <c r="AF217" i="2"/>
  <c r="X217" i="2"/>
  <c r="J217" i="2"/>
  <c r="Y217" i="2" s="1"/>
  <c r="AN216" i="2"/>
  <c r="AO216" i="2" s="1"/>
  <c r="AF216" i="2"/>
  <c r="X216" i="2"/>
  <c r="J216" i="2"/>
  <c r="Y216" i="2" s="1"/>
  <c r="AN215" i="2"/>
  <c r="AO215" i="2" s="1"/>
  <c r="AF215" i="2"/>
  <c r="X215" i="2"/>
  <c r="J215" i="2"/>
  <c r="Y215" i="2" s="1"/>
  <c r="Y284" i="2" s="1"/>
  <c r="AN209" i="2"/>
  <c r="AO209" i="2" s="1"/>
  <c r="AG209" i="2"/>
  <c r="AF209" i="2"/>
  <c r="X209" i="2"/>
  <c r="Y209" i="2" s="1"/>
  <c r="AN208" i="2"/>
  <c r="AO208" i="2" s="1"/>
  <c r="AG208" i="2"/>
  <c r="AF208" i="2"/>
  <c r="X208" i="2"/>
  <c r="Y208" i="2" s="1"/>
  <c r="AN207" i="2"/>
  <c r="AO207" i="2" s="1"/>
  <c r="AG207" i="2"/>
  <c r="AF207" i="2"/>
  <c r="X207" i="2"/>
  <c r="Y207" i="2" s="1"/>
  <c r="AN206" i="2"/>
  <c r="AO206" i="2" s="1"/>
  <c r="AG206" i="2"/>
  <c r="AF206" i="2"/>
  <c r="X206" i="2"/>
  <c r="Y206" i="2" s="1"/>
  <c r="AN205" i="2"/>
  <c r="AO205" i="2" s="1"/>
  <c r="AG205" i="2"/>
  <c r="AF205" i="2"/>
  <c r="X205" i="2"/>
  <c r="Y205" i="2" s="1"/>
  <c r="AN204" i="2"/>
  <c r="AO204" i="2" s="1"/>
  <c r="AG204" i="2"/>
  <c r="AF204" i="2"/>
  <c r="X204" i="2"/>
  <c r="Y204" i="2" s="1"/>
  <c r="AN203" i="2"/>
  <c r="AO203" i="2" s="1"/>
  <c r="AG203" i="2"/>
  <c r="AF203" i="2"/>
  <c r="X203" i="2"/>
  <c r="Y203" i="2" s="1"/>
  <c r="AN202" i="2"/>
  <c r="AO202" i="2" s="1"/>
  <c r="AG202" i="2"/>
  <c r="AF202" i="2"/>
  <c r="X202" i="2"/>
  <c r="Y202" i="2" s="1"/>
  <c r="AN201" i="2"/>
  <c r="AO201" i="2" s="1"/>
  <c r="AG201" i="2"/>
  <c r="AF201" i="2"/>
  <c r="X201" i="2"/>
  <c r="Y201" i="2" s="1"/>
  <c r="AN200" i="2"/>
  <c r="AO200" i="2" s="1"/>
  <c r="AG200" i="2"/>
  <c r="AF200" i="2"/>
  <c r="X200" i="2"/>
  <c r="Y200" i="2" s="1"/>
  <c r="AN199" i="2"/>
  <c r="AO199" i="2" s="1"/>
  <c r="AG199" i="2"/>
  <c r="AF199" i="2"/>
  <c r="X199" i="2"/>
  <c r="Y199" i="2" s="1"/>
  <c r="AN198" i="2"/>
  <c r="AO198" i="2" s="1"/>
  <c r="AG198" i="2"/>
  <c r="AF198" i="2"/>
  <c r="X198" i="2"/>
  <c r="Y198" i="2" s="1"/>
  <c r="AN197" i="2"/>
  <c r="AO197" i="2" s="1"/>
  <c r="AG197" i="2"/>
  <c r="AF197" i="2"/>
  <c r="X197" i="2"/>
  <c r="Y197" i="2" s="1"/>
  <c r="AN196" i="2"/>
  <c r="AO196" i="2" s="1"/>
  <c r="AG196" i="2"/>
  <c r="AF196" i="2"/>
  <c r="X196" i="2"/>
  <c r="Y196" i="2" s="1"/>
  <c r="AN195" i="2"/>
  <c r="AO195" i="2" s="1"/>
  <c r="AG195" i="2"/>
  <c r="AF195" i="2"/>
  <c r="X195" i="2"/>
  <c r="Y195" i="2" s="1"/>
  <c r="AN194" i="2"/>
  <c r="AO194" i="2" s="1"/>
  <c r="AG194" i="2"/>
  <c r="AF194" i="2"/>
  <c r="X194" i="2"/>
  <c r="Y194" i="2" s="1"/>
  <c r="AN193" i="2"/>
  <c r="AO193" i="2" s="1"/>
  <c r="AG193" i="2"/>
  <c r="AF193" i="2"/>
  <c r="X193" i="2"/>
  <c r="Y193" i="2" s="1"/>
  <c r="AN192" i="2"/>
  <c r="AO192" i="2" s="1"/>
  <c r="AG192" i="2"/>
  <c r="AF192" i="2"/>
  <c r="X192" i="2"/>
  <c r="Y192" i="2" s="1"/>
  <c r="AN191" i="2"/>
  <c r="AO191" i="2" s="1"/>
  <c r="AG191" i="2"/>
  <c r="AF191" i="2"/>
  <c r="X191" i="2"/>
  <c r="Y191" i="2" s="1"/>
  <c r="AN190" i="2"/>
  <c r="AO190" i="2" s="1"/>
  <c r="AG190" i="2"/>
  <c r="AF190" i="2"/>
  <c r="X190" i="2"/>
  <c r="Y190" i="2" s="1"/>
  <c r="AN189" i="2"/>
  <c r="AO189" i="2" s="1"/>
  <c r="AG189" i="2"/>
  <c r="AF189" i="2"/>
  <c r="X189" i="2"/>
  <c r="Y189" i="2" s="1"/>
  <c r="AN188" i="2"/>
  <c r="AO188" i="2" s="1"/>
  <c r="AG188" i="2"/>
  <c r="AF188" i="2"/>
  <c r="X188" i="2"/>
  <c r="Y188" i="2" s="1"/>
  <c r="AN187" i="2"/>
  <c r="AO187" i="2" s="1"/>
  <c r="AG187" i="2"/>
  <c r="AF187" i="2"/>
  <c r="X187" i="2"/>
  <c r="Y187" i="2" s="1"/>
  <c r="AN186" i="2"/>
  <c r="AO186" i="2" s="1"/>
  <c r="AG186" i="2"/>
  <c r="AF186" i="2"/>
  <c r="X186" i="2"/>
  <c r="Y186" i="2" s="1"/>
  <c r="AN185" i="2"/>
  <c r="AO185" i="2" s="1"/>
  <c r="AG185" i="2"/>
  <c r="AF185" i="2"/>
  <c r="X185" i="2"/>
  <c r="Y185" i="2" s="1"/>
  <c r="AN184" i="2"/>
  <c r="AO184" i="2" s="1"/>
  <c r="AG184" i="2"/>
  <c r="AF184" i="2"/>
  <c r="X184" i="2"/>
  <c r="Y184" i="2" s="1"/>
  <c r="AN183" i="2"/>
  <c r="AO183" i="2" s="1"/>
  <c r="AG183" i="2"/>
  <c r="AF183" i="2"/>
  <c r="X183" i="2"/>
  <c r="Y183" i="2" s="1"/>
  <c r="AN182" i="2"/>
  <c r="AO182" i="2" s="1"/>
  <c r="AG182" i="2"/>
  <c r="AF182" i="2"/>
  <c r="X182" i="2"/>
  <c r="Y182" i="2" s="1"/>
  <c r="AN181" i="2"/>
  <c r="AO181" i="2" s="1"/>
  <c r="AG181" i="2"/>
  <c r="AF181" i="2"/>
  <c r="X181" i="2"/>
  <c r="Y181" i="2" s="1"/>
  <c r="AN180" i="2"/>
  <c r="AO180" i="2" s="1"/>
  <c r="AG180" i="2"/>
  <c r="AF180" i="2"/>
  <c r="X180" i="2"/>
  <c r="Y180" i="2" s="1"/>
  <c r="AN179" i="2"/>
  <c r="AO179" i="2" s="1"/>
  <c r="AG179" i="2"/>
  <c r="AF179" i="2"/>
  <c r="X179" i="2"/>
  <c r="Y179" i="2" s="1"/>
  <c r="AN178" i="2"/>
  <c r="AO178" i="2" s="1"/>
  <c r="AG178" i="2"/>
  <c r="AF178" i="2"/>
  <c r="X178" i="2"/>
  <c r="Y178" i="2" s="1"/>
  <c r="AN177" i="2"/>
  <c r="AO177" i="2" s="1"/>
  <c r="AG177" i="2"/>
  <c r="AF177" i="2"/>
  <c r="X177" i="2"/>
  <c r="Y177" i="2" s="1"/>
  <c r="AN176" i="2"/>
  <c r="AO176" i="2" s="1"/>
  <c r="AG176" i="2"/>
  <c r="AF176" i="2"/>
  <c r="X176" i="2"/>
  <c r="Y176" i="2" s="1"/>
  <c r="AN175" i="2"/>
  <c r="AO175" i="2" s="1"/>
  <c r="AG175" i="2"/>
  <c r="AF175" i="2"/>
  <c r="X175" i="2"/>
  <c r="Y175" i="2" s="1"/>
  <c r="AN174" i="2"/>
  <c r="AO174" i="2" s="1"/>
  <c r="AG174" i="2"/>
  <c r="AF174" i="2"/>
  <c r="X174" i="2"/>
  <c r="Y174" i="2" s="1"/>
  <c r="AN173" i="2"/>
  <c r="AO173" i="2" s="1"/>
  <c r="AG173" i="2"/>
  <c r="AF173" i="2"/>
  <c r="X173" i="2"/>
  <c r="Y173" i="2" s="1"/>
  <c r="AN172" i="2"/>
  <c r="AO172" i="2" s="1"/>
  <c r="AG172" i="2"/>
  <c r="AF172" i="2"/>
  <c r="X172" i="2"/>
  <c r="Y172" i="2" s="1"/>
  <c r="AN171" i="2"/>
  <c r="AO171" i="2" s="1"/>
  <c r="AG171" i="2"/>
  <c r="AF171" i="2"/>
  <c r="X171" i="2"/>
  <c r="Y171" i="2" s="1"/>
  <c r="AN170" i="2"/>
  <c r="AO170" i="2" s="1"/>
  <c r="AG170" i="2"/>
  <c r="AF170" i="2"/>
  <c r="X170" i="2"/>
  <c r="Y170" i="2" s="1"/>
  <c r="AN169" i="2"/>
  <c r="AO169" i="2" s="1"/>
  <c r="AG169" i="2"/>
  <c r="AF169" i="2"/>
  <c r="X169" i="2"/>
  <c r="Y169" i="2" s="1"/>
  <c r="AN168" i="2"/>
  <c r="AO168" i="2" s="1"/>
  <c r="AG168" i="2"/>
  <c r="AF168" i="2"/>
  <c r="X168" i="2"/>
  <c r="Y168" i="2" s="1"/>
  <c r="AN167" i="2"/>
  <c r="AO167" i="2" s="1"/>
  <c r="AG167" i="2"/>
  <c r="AF167" i="2"/>
  <c r="X167" i="2"/>
  <c r="Y167" i="2" s="1"/>
  <c r="AN166" i="2"/>
  <c r="AO166" i="2" s="1"/>
  <c r="AG166" i="2"/>
  <c r="AF166" i="2"/>
  <c r="X166" i="2"/>
  <c r="Y166" i="2" s="1"/>
  <c r="AN165" i="2"/>
  <c r="AO165" i="2" s="1"/>
  <c r="AG165" i="2"/>
  <c r="AF165" i="2"/>
  <c r="X165" i="2"/>
  <c r="Y165" i="2" s="1"/>
  <c r="AN164" i="2"/>
  <c r="AO164" i="2" s="1"/>
  <c r="AG164" i="2"/>
  <c r="AF164" i="2"/>
  <c r="X164" i="2"/>
  <c r="Y164" i="2" s="1"/>
  <c r="AN163" i="2"/>
  <c r="AO163" i="2" s="1"/>
  <c r="AG163" i="2"/>
  <c r="AF163" i="2"/>
  <c r="X163" i="2"/>
  <c r="Y163" i="2" s="1"/>
  <c r="AN162" i="2"/>
  <c r="AO162" i="2" s="1"/>
  <c r="AG162" i="2"/>
  <c r="AF162" i="2"/>
  <c r="X162" i="2"/>
  <c r="Y162" i="2" s="1"/>
  <c r="AN161" i="2"/>
  <c r="AO161" i="2" s="1"/>
  <c r="AG161" i="2"/>
  <c r="AF161" i="2"/>
  <c r="X161" i="2"/>
  <c r="Y161" i="2" s="1"/>
  <c r="AN160" i="2"/>
  <c r="AO160" i="2" s="1"/>
  <c r="AG160" i="2"/>
  <c r="AF160" i="2"/>
  <c r="X160" i="2"/>
  <c r="Y160" i="2" s="1"/>
  <c r="AN159" i="2"/>
  <c r="AO159" i="2" s="1"/>
  <c r="AG159" i="2"/>
  <c r="AF159" i="2"/>
  <c r="X159" i="2"/>
  <c r="Y159" i="2" s="1"/>
  <c r="AN158" i="2"/>
  <c r="AO158" i="2" s="1"/>
  <c r="AG158" i="2"/>
  <c r="AF158" i="2"/>
  <c r="X158" i="2"/>
  <c r="Y158" i="2" s="1"/>
  <c r="AN157" i="2"/>
  <c r="AO157" i="2" s="1"/>
  <c r="AG157" i="2"/>
  <c r="AF157" i="2"/>
  <c r="X157" i="2"/>
  <c r="Y157" i="2" s="1"/>
  <c r="AN156" i="2"/>
  <c r="AO156" i="2" s="1"/>
  <c r="AG156" i="2"/>
  <c r="AF156" i="2"/>
  <c r="X156" i="2"/>
  <c r="Y156" i="2" s="1"/>
  <c r="AN155" i="2"/>
  <c r="AO155" i="2" s="1"/>
  <c r="AG155" i="2"/>
  <c r="AF155" i="2"/>
  <c r="X155" i="2"/>
  <c r="Y155" i="2" s="1"/>
  <c r="AN154" i="2"/>
  <c r="AO154" i="2" s="1"/>
  <c r="AG154" i="2"/>
  <c r="AF154" i="2"/>
  <c r="X154" i="2"/>
  <c r="Y154" i="2" s="1"/>
  <c r="AN153" i="2"/>
  <c r="AO153" i="2" s="1"/>
  <c r="AG153" i="2"/>
  <c r="AF153" i="2"/>
  <c r="X153" i="2"/>
  <c r="Y153" i="2" s="1"/>
  <c r="AN152" i="2"/>
  <c r="AO152" i="2" s="1"/>
  <c r="AG152" i="2"/>
  <c r="AF152" i="2"/>
  <c r="X152" i="2"/>
  <c r="Y152" i="2" s="1"/>
  <c r="AN151" i="2"/>
  <c r="AO151" i="2" s="1"/>
  <c r="AG151" i="2"/>
  <c r="AF151" i="2"/>
  <c r="X151" i="2"/>
  <c r="Y151" i="2" s="1"/>
  <c r="AN150" i="2"/>
  <c r="AO150" i="2" s="1"/>
  <c r="AG150" i="2"/>
  <c r="AF150" i="2"/>
  <c r="X150" i="2"/>
  <c r="Y150" i="2" s="1"/>
  <c r="AN149" i="2"/>
  <c r="AO149" i="2" s="1"/>
  <c r="AG149" i="2"/>
  <c r="AF149" i="2"/>
  <c r="X149" i="2"/>
  <c r="Y149" i="2" s="1"/>
  <c r="AN148" i="2"/>
  <c r="AO148" i="2" s="1"/>
  <c r="AG148" i="2"/>
  <c r="AF148" i="2"/>
  <c r="X148" i="2"/>
  <c r="Y148" i="2" s="1"/>
  <c r="AN147" i="2"/>
  <c r="AO147" i="2" s="1"/>
  <c r="AG147" i="2"/>
  <c r="AF147" i="2"/>
  <c r="X147" i="2"/>
  <c r="Y147" i="2" s="1"/>
  <c r="AN146" i="2"/>
  <c r="AO146" i="2" s="1"/>
  <c r="AG146" i="2"/>
  <c r="AF146" i="2"/>
  <c r="X146" i="2"/>
  <c r="Y146" i="2" s="1"/>
  <c r="AN145" i="2"/>
  <c r="AO145" i="2" s="1"/>
  <c r="AG145" i="2"/>
  <c r="AF145" i="2"/>
  <c r="X145" i="2"/>
  <c r="Y145" i="2" s="1"/>
  <c r="AN144" i="2"/>
  <c r="AO144" i="2" s="1"/>
  <c r="AG144" i="2"/>
  <c r="AF144" i="2"/>
  <c r="X144" i="2"/>
  <c r="Y144" i="2" s="1"/>
  <c r="AN143" i="2"/>
  <c r="AO143" i="2" s="1"/>
  <c r="AG143" i="2"/>
  <c r="AF143" i="2"/>
  <c r="X143" i="2"/>
  <c r="Y143" i="2" s="1"/>
  <c r="AN142" i="2"/>
  <c r="AO142" i="2" s="1"/>
  <c r="AG142" i="2"/>
  <c r="AF142" i="2"/>
  <c r="X142" i="2"/>
  <c r="Y142" i="2" s="1"/>
  <c r="AN141" i="2"/>
  <c r="AO141" i="2" s="1"/>
  <c r="AG141" i="2"/>
  <c r="AF141" i="2"/>
  <c r="X141" i="2"/>
  <c r="Y141" i="2" s="1"/>
  <c r="AN140" i="2"/>
  <c r="AO140" i="2" s="1"/>
  <c r="AG140" i="2"/>
  <c r="AF140" i="2"/>
  <c r="X140" i="2"/>
  <c r="Y140" i="2" s="1"/>
  <c r="AN139" i="2"/>
  <c r="AO139" i="2" s="1"/>
  <c r="AG139" i="2"/>
  <c r="AF139" i="2"/>
  <c r="X139" i="2"/>
  <c r="Y139" i="2" s="1"/>
  <c r="AN138" i="2"/>
  <c r="AO138" i="2" s="1"/>
  <c r="AG138" i="2"/>
  <c r="AF138" i="2"/>
  <c r="X138" i="2"/>
  <c r="Y138" i="2" s="1"/>
  <c r="AN137" i="2"/>
  <c r="AO137" i="2" s="1"/>
  <c r="AG137" i="2"/>
  <c r="AF137" i="2"/>
  <c r="X137" i="2"/>
  <c r="Y137" i="2" s="1"/>
  <c r="AN136" i="2"/>
  <c r="AO136" i="2" s="1"/>
  <c r="AG136" i="2"/>
  <c r="AF136" i="2"/>
  <c r="X136" i="2"/>
  <c r="Y136" i="2" s="1"/>
  <c r="AN135" i="2"/>
  <c r="AO135" i="2" s="1"/>
  <c r="AG135" i="2"/>
  <c r="AF135" i="2"/>
  <c r="X135" i="2"/>
  <c r="Y135" i="2" s="1"/>
  <c r="AN134" i="2"/>
  <c r="AO134" i="2" s="1"/>
  <c r="AG134" i="2"/>
  <c r="AF134" i="2"/>
  <c r="X134" i="2"/>
  <c r="Y134" i="2" s="1"/>
  <c r="AN133" i="2"/>
  <c r="AO133" i="2" s="1"/>
  <c r="AG133" i="2"/>
  <c r="AF133" i="2"/>
  <c r="X133" i="2"/>
  <c r="Y133" i="2" s="1"/>
  <c r="AO132" i="2"/>
  <c r="AG132" i="2"/>
  <c r="Y132" i="2"/>
  <c r="AN131" i="2"/>
  <c r="AO131" i="2" s="1"/>
  <c r="AG131" i="2"/>
  <c r="AF131" i="2"/>
  <c r="X131" i="2"/>
  <c r="Y131" i="2" s="1"/>
  <c r="AN130" i="2"/>
  <c r="AO130" i="2" s="1"/>
  <c r="AG130" i="2"/>
  <c r="AF130" i="2"/>
  <c r="X130" i="2"/>
  <c r="Y130" i="2" s="1"/>
  <c r="AN129" i="2"/>
  <c r="AO129" i="2" s="1"/>
  <c r="AG129" i="2"/>
  <c r="AF129" i="2"/>
  <c r="X129" i="2"/>
  <c r="Y129" i="2" s="1"/>
  <c r="AN128" i="2"/>
  <c r="AO128" i="2" s="1"/>
  <c r="AG128" i="2"/>
  <c r="AF128" i="2"/>
  <c r="X128" i="2"/>
  <c r="Y128" i="2" s="1"/>
  <c r="AN127" i="2"/>
  <c r="AO127" i="2" s="1"/>
  <c r="AG127" i="2"/>
  <c r="AF127" i="2"/>
  <c r="X127" i="2"/>
  <c r="Y127" i="2" s="1"/>
  <c r="AN126" i="2"/>
  <c r="AO126" i="2" s="1"/>
  <c r="AG126" i="2"/>
  <c r="AF126" i="2"/>
  <c r="X126" i="2"/>
  <c r="Y126" i="2" s="1"/>
  <c r="AN125" i="2"/>
  <c r="AO125" i="2" s="1"/>
  <c r="AG125" i="2"/>
  <c r="AF125" i="2"/>
  <c r="X125" i="2"/>
  <c r="Y125" i="2" s="1"/>
  <c r="AN124" i="2"/>
  <c r="AO124" i="2" s="1"/>
  <c r="AG124" i="2"/>
  <c r="AF124" i="2"/>
  <c r="X124" i="2"/>
  <c r="Y124" i="2" s="1"/>
  <c r="AN123" i="2"/>
  <c r="AO123" i="2" s="1"/>
  <c r="AG123" i="2"/>
  <c r="AF123" i="2"/>
  <c r="X123" i="2"/>
  <c r="Y123" i="2" s="1"/>
  <c r="AN122" i="2"/>
  <c r="AO122" i="2" s="1"/>
  <c r="AG122" i="2"/>
  <c r="AF122" i="2"/>
  <c r="X122" i="2"/>
  <c r="Y122" i="2" s="1"/>
  <c r="AN121" i="2"/>
  <c r="AO121" i="2" s="1"/>
  <c r="AG121" i="2"/>
  <c r="AF121" i="2"/>
  <c r="X121" i="2"/>
  <c r="Y121" i="2" s="1"/>
  <c r="AN120" i="2"/>
  <c r="AO120" i="2" s="1"/>
  <c r="AG120" i="2"/>
  <c r="AF120" i="2"/>
  <c r="X120" i="2"/>
  <c r="Y120" i="2" s="1"/>
  <c r="AN119" i="2"/>
  <c r="AO119" i="2" s="1"/>
  <c r="AG119" i="2"/>
  <c r="AF119" i="2"/>
  <c r="X119" i="2"/>
  <c r="Y119" i="2" s="1"/>
  <c r="AN118" i="2"/>
  <c r="AO118" i="2" s="1"/>
  <c r="AG118" i="2"/>
  <c r="AF118" i="2"/>
  <c r="X118" i="2"/>
  <c r="Y118" i="2" s="1"/>
  <c r="AN117" i="2"/>
  <c r="AO117" i="2" s="1"/>
  <c r="AG117" i="2"/>
  <c r="AF117" i="2"/>
  <c r="X117" i="2"/>
  <c r="Y117" i="2" s="1"/>
  <c r="AN116" i="2"/>
  <c r="AO116" i="2" s="1"/>
  <c r="AG116" i="2"/>
  <c r="AF116" i="2"/>
  <c r="X116" i="2"/>
  <c r="Y116" i="2" s="1"/>
  <c r="AN115" i="2"/>
  <c r="AO115" i="2" s="1"/>
  <c r="AG115" i="2"/>
  <c r="AF115" i="2"/>
  <c r="X115" i="2"/>
  <c r="Y115" i="2" s="1"/>
  <c r="AN114" i="2"/>
  <c r="AO114" i="2" s="1"/>
  <c r="AG114" i="2"/>
  <c r="AF114" i="2"/>
  <c r="X114" i="2"/>
  <c r="Y114" i="2" s="1"/>
  <c r="AN113" i="2"/>
  <c r="AO113" i="2" s="1"/>
  <c r="AG113" i="2"/>
  <c r="AF113" i="2"/>
  <c r="X113" i="2"/>
  <c r="Y113" i="2" s="1"/>
  <c r="AN112" i="2"/>
  <c r="AO112" i="2" s="1"/>
  <c r="AG112" i="2"/>
  <c r="AF112" i="2"/>
  <c r="X112" i="2"/>
  <c r="Y112" i="2" s="1"/>
  <c r="AN111" i="2"/>
  <c r="AO111" i="2" s="1"/>
  <c r="AG111" i="2"/>
  <c r="AF111" i="2"/>
  <c r="X111" i="2"/>
  <c r="Y111" i="2" s="1"/>
  <c r="AN110" i="2"/>
  <c r="AO110" i="2" s="1"/>
  <c r="AG110" i="2"/>
  <c r="AF110" i="2"/>
  <c r="X110" i="2"/>
  <c r="Y110" i="2" s="1"/>
  <c r="AN109" i="2"/>
  <c r="AO109" i="2" s="1"/>
  <c r="AG109" i="2"/>
  <c r="AF109" i="2"/>
  <c r="X109" i="2"/>
  <c r="Y109" i="2" s="1"/>
  <c r="AN108" i="2"/>
  <c r="AO108" i="2" s="1"/>
  <c r="AG108" i="2"/>
  <c r="AF108" i="2"/>
  <c r="X108" i="2"/>
  <c r="Y108" i="2" s="1"/>
  <c r="AN107" i="2"/>
  <c r="AO107" i="2" s="1"/>
  <c r="AG107" i="2"/>
  <c r="AF107" i="2"/>
  <c r="X107" i="2"/>
  <c r="Y107" i="2" s="1"/>
  <c r="AN106" i="2"/>
  <c r="AO106" i="2" s="1"/>
  <c r="AG106" i="2"/>
  <c r="AF106" i="2"/>
  <c r="X106" i="2"/>
  <c r="Y106" i="2" s="1"/>
  <c r="AN105" i="2"/>
  <c r="AO105" i="2" s="1"/>
  <c r="AG105" i="2"/>
  <c r="AF105" i="2"/>
  <c r="X105" i="2"/>
  <c r="Y105" i="2" s="1"/>
  <c r="AN104" i="2"/>
  <c r="AO104" i="2" s="1"/>
  <c r="AG104" i="2"/>
  <c r="AF104" i="2"/>
  <c r="X104" i="2"/>
  <c r="Y104" i="2" s="1"/>
  <c r="AN103" i="2"/>
  <c r="AO103" i="2" s="1"/>
  <c r="AG103" i="2"/>
  <c r="AF103" i="2"/>
  <c r="X103" i="2"/>
  <c r="Y103" i="2" s="1"/>
  <c r="AN102" i="2"/>
  <c r="AO102" i="2" s="1"/>
  <c r="AG102" i="2"/>
  <c r="AF102" i="2"/>
  <c r="X102" i="2"/>
  <c r="Y102" i="2" s="1"/>
  <c r="AN101" i="2"/>
  <c r="AO101" i="2" s="1"/>
  <c r="AG101" i="2"/>
  <c r="AF101" i="2"/>
  <c r="X101" i="2"/>
  <c r="Y101" i="2" s="1"/>
  <c r="AN100" i="2"/>
  <c r="AO100" i="2" s="1"/>
  <c r="AG100" i="2"/>
  <c r="AF100" i="2"/>
  <c r="X100" i="2"/>
  <c r="Y100" i="2" s="1"/>
  <c r="AN99" i="2"/>
  <c r="AO99" i="2" s="1"/>
  <c r="AG99" i="2"/>
  <c r="AF99" i="2"/>
  <c r="X99" i="2"/>
  <c r="Y99" i="2" s="1"/>
  <c r="AN98" i="2"/>
  <c r="AO98" i="2" s="1"/>
  <c r="AG98" i="2"/>
  <c r="AF98" i="2"/>
  <c r="X98" i="2"/>
  <c r="Y98" i="2" s="1"/>
  <c r="AN97" i="2"/>
  <c r="AO97" i="2" s="1"/>
  <c r="AG97" i="2"/>
  <c r="AF97" i="2"/>
  <c r="X97" i="2"/>
  <c r="Y97" i="2" s="1"/>
  <c r="AN96" i="2"/>
  <c r="AO96" i="2" s="1"/>
  <c r="AG96" i="2"/>
  <c r="AF96" i="2"/>
  <c r="X96" i="2"/>
  <c r="Y96" i="2" s="1"/>
  <c r="AN95" i="2"/>
  <c r="AO95" i="2" s="1"/>
  <c r="AG95" i="2"/>
  <c r="AF95" i="2"/>
  <c r="X95" i="2"/>
  <c r="Y95" i="2" s="1"/>
  <c r="AN94" i="2"/>
  <c r="AO94" i="2" s="1"/>
  <c r="AG94" i="2"/>
  <c r="AF94" i="2"/>
  <c r="X94" i="2"/>
  <c r="Y94" i="2" s="1"/>
  <c r="AN93" i="2"/>
  <c r="AO93" i="2" s="1"/>
  <c r="AG93" i="2"/>
  <c r="AF93" i="2"/>
  <c r="X93" i="2"/>
  <c r="Y93" i="2" s="1"/>
  <c r="AN92" i="2"/>
  <c r="AO92" i="2" s="1"/>
  <c r="AG92" i="2"/>
  <c r="AF92" i="2"/>
  <c r="X92" i="2"/>
  <c r="Y92" i="2" s="1"/>
  <c r="AN91" i="2"/>
  <c r="AO91" i="2" s="1"/>
  <c r="AG91" i="2"/>
  <c r="AF91" i="2"/>
  <c r="X91" i="2"/>
  <c r="Y91" i="2" s="1"/>
  <c r="AN90" i="2"/>
  <c r="AO90" i="2" s="1"/>
  <c r="AG90" i="2"/>
  <c r="AF90" i="2"/>
  <c r="X90" i="2"/>
  <c r="Y90" i="2" s="1"/>
  <c r="AN89" i="2"/>
  <c r="AO89" i="2" s="1"/>
  <c r="AG89" i="2"/>
  <c r="AF89" i="2"/>
  <c r="X89" i="2"/>
  <c r="Y89" i="2" s="1"/>
  <c r="AN88" i="2"/>
  <c r="AO88" i="2" s="1"/>
  <c r="AG88" i="2"/>
  <c r="AF88" i="2"/>
  <c r="X88" i="2"/>
  <c r="Y88" i="2" s="1"/>
  <c r="AN87" i="2"/>
  <c r="AO87" i="2" s="1"/>
  <c r="AG87" i="2"/>
  <c r="AF87" i="2"/>
  <c r="X87" i="2"/>
  <c r="Y87" i="2" s="1"/>
  <c r="AN86" i="2"/>
  <c r="AO86" i="2" s="1"/>
  <c r="AG86" i="2"/>
  <c r="AF86" i="2"/>
  <c r="X86" i="2"/>
  <c r="Y86" i="2" s="1"/>
  <c r="AN85" i="2"/>
  <c r="AO85" i="2" s="1"/>
  <c r="AG85" i="2"/>
  <c r="AF85" i="2"/>
  <c r="X85" i="2"/>
  <c r="Y85" i="2" s="1"/>
  <c r="AN84" i="2"/>
  <c r="AO84" i="2" s="1"/>
  <c r="AG84" i="2"/>
  <c r="AF84" i="2"/>
  <c r="X84" i="2"/>
  <c r="Y84" i="2" s="1"/>
  <c r="AN83" i="2"/>
  <c r="AO83" i="2" s="1"/>
  <c r="AG83" i="2"/>
  <c r="AF83" i="2"/>
  <c r="X83" i="2"/>
  <c r="Y83" i="2" s="1"/>
  <c r="AN82" i="2"/>
  <c r="AO82" i="2" s="1"/>
  <c r="AG82" i="2"/>
  <c r="AF82" i="2"/>
  <c r="X82" i="2"/>
  <c r="Y82" i="2" s="1"/>
  <c r="AN81" i="2"/>
  <c r="AO81" i="2" s="1"/>
  <c r="AG81" i="2"/>
  <c r="AF81" i="2"/>
  <c r="X81" i="2"/>
  <c r="Y81" i="2" s="1"/>
  <c r="AN80" i="2"/>
  <c r="AO80" i="2" s="1"/>
  <c r="AG80" i="2"/>
  <c r="AF80" i="2"/>
  <c r="X80" i="2"/>
  <c r="Y80" i="2" s="1"/>
  <c r="AN79" i="2"/>
  <c r="AO79" i="2" s="1"/>
  <c r="AG79" i="2"/>
  <c r="AF79" i="2"/>
  <c r="X79" i="2"/>
  <c r="Y79" i="2" s="1"/>
  <c r="AN78" i="2"/>
  <c r="AO78" i="2" s="1"/>
  <c r="AG78" i="2"/>
  <c r="AF78" i="2"/>
  <c r="X78" i="2"/>
  <c r="Y78" i="2" s="1"/>
  <c r="AN77" i="2"/>
  <c r="AO77" i="2" s="1"/>
  <c r="AG77" i="2"/>
  <c r="AF77" i="2"/>
  <c r="X77" i="2"/>
  <c r="Y77" i="2" s="1"/>
  <c r="AN76" i="2"/>
  <c r="AO76" i="2" s="1"/>
  <c r="AG76" i="2"/>
  <c r="AF76" i="2"/>
  <c r="X76" i="2"/>
  <c r="Y76" i="2" s="1"/>
  <c r="AN75" i="2"/>
  <c r="AO75" i="2" s="1"/>
  <c r="AG75" i="2"/>
  <c r="AF75" i="2"/>
  <c r="X75" i="2"/>
  <c r="Y75" i="2" s="1"/>
  <c r="AN74" i="2"/>
  <c r="AO74" i="2" s="1"/>
  <c r="AG74" i="2"/>
  <c r="AF74" i="2"/>
  <c r="X74" i="2"/>
  <c r="Y74" i="2" s="1"/>
  <c r="AN73" i="2"/>
  <c r="AO73" i="2" s="1"/>
  <c r="AG73" i="2"/>
  <c r="AF73" i="2"/>
  <c r="X73" i="2"/>
  <c r="Y73" i="2" s="1"/>
  <c r="AN72" i="2"/>
  <c r="AO72" i="2" s="1"/>
  <c r="AG72" i="2"/>
  <c r="AF72" i="2"/>
  <c r="X72" i="2"/>
  <c r="Y72" i="2" s="1"/>
  <c r="AN71" i="2"/>
  <c r="AO71" i="2" s="1"/>
  <c r="AG71" i="2"/>
  <c r="AF71" i="2"/>
  <c r="X71" i="2"/>
  <c r="Y71" i="2" s="1"/>
  <c r="AN70" i="2"/>
  <c r="AO70" i="2" s="1"/>
  <c r="AG70" i="2"/>
  <c r="AF70" i="2"/>
  <c r="X70" i="2"/>
  <c r="Y70" i="2" s="1"/>
  <c r="AN69" i="2"/>
  <c r="AO69" i="2" s="1"/>
  <c r="AG69" i="2"/>
  <c r="AF69" i="2"/>
  <c r="X69" i="2"/>
  <c r="Y69" i="2" s="1"/>
  <c r="AN68" i="2"/>
  <c r="AO68" i="2" s="1"/>
  <c r="AG68" i="2"/>
  <c r="AF68" i="2"/>
  <c r="X68" i="2"/>
  <c r="Y68" i="2" s="1"/>
  <c r="AN67" i="2"/>
  <c r="AO67" i="2" s="1"/>
  <c r="AG67" i="2"/>
  <c r="AF67" i="2"/>
  <c r="X67" i="2"/>
  <c r="Y67" i="2" s="1"/>
  <c r="AN66" i="2"/>
  <c r="AO66" i="2" s="1"/>
  <c r="AG66" i="2"/>
  <c r="AF66" i="2"/>
  <c r="X66" i="2"/>
  <c r="Y66" i="2" s="1"/>
  <c r="AN65" i="2"/>
  <c r="AO65" i="2" s="1"/>
  <c r="AG65" i="2"/>
  <c r="AF65" i="2"/>
  <c r="X65" i="2"/>
  <c r="Y65" i="2" s="1"/>
  <c r="AN64" i="2"/>
  <c r="AO64" i="2" s="1"/>
  <c r="AG64" i="2"/>
  <c r="AF64" i="2"/>
  <c r="X64" i="2"/>
  <c r="Y64" i="2" s="1"/>
  <c r="AN63" i="2"/>
  <c r="AO63" i="2" s="1"/>
  <c r="AG63" i="2"/>
  <c r="AF63" i="2"/>
  <c r="X63" i="2"/>
  <c r="Y63" i="2" s="1"/>
  <c r="AN62" i="2"/>
  <c r="AO62" i="2" s="1"/>
  <c r="AG62" i="2"/>
  <c r="AF62" i="2"/>
  <c r="X62" i="2"/>
  <c r="Y62" i="2" s="1"/>
  <c r="AN61" i="2"/>
  <c r="AO61" i="2" s="1"/>
  <c r="AG61" i="2"/>
  <c r="AF61" i="2"/>
  <c r="X61" i="2"/>
  <c r="Y61" i="2" s="1"/>
  <c r="AN60" i="2"/>
  <c r="AO60" i="2" s="1"/>
  <c r="AG60" i="2"/>
  <c r="AF60" i="2"/>
  <c r="X60" i="2"/>
  <c r="Y60" i="2" s="1"/>
  <c r="AN59" i="2"/>
  <c r="AO59" i="2" s="1"/>
  <c r="AG59" i="2"/>
  <c r="AF59" i="2"/>
  <c r="X59" i="2"/>
  <c r="Y59" i="2" s="1"/>
  <c r="AN58" i="2"/>
  <c r="AO58" i="2" s="1"/>
  <c r="AG58" i="2"/>
  <c r="AF58" i="2"/>
  <c r="X58" i="2"/>
  <c r="Y58" i="2" s="1"/>
  <c r="AN57" i="2"/>
  <c r="AO57" i="2" s="1"/>
  <c r="AG57" i="2"/>
  <c r="AF57" i="2"/>
  <c r="X57" i="2"/>
  <c r="Y57" i="2" s="1"/>
  <c r="AN56" i="2"/>
  <c r="AO56" i="2" s="1"/>
  <c r="AG56" i="2"/>
  <c r="AF56" i="2"/>
  <c r="X56" i="2"/>
  <c r="Y56" i="2" s="1"/>
  <c r="AN55" i="2"/>
  <c r="AO55" i="2" s="1"/>
  <c r="AG55" i="2"/>
  <c r="AF55" i="2"/>
  <c r="X55" i="2"/>
  <c r="Y55" i="2" s="1"/>
  <c r="AN54" i="2"/>
  <c r="AO54" i="2" s="1"/>
  <c r="AG54" i="2"/>
  <c r="AF54" i="2"/>
  <c r="X54" i="2"/>
  <c r="Y54" i="2" s="1"/>
  <c r="AN53" i="2"/>
  <c r="AO53" i="2" s="1"/>
  <c r="AG53" i="2"/>
  <c r="AF53" i="2"/>
  <c r="X53" i="2"/>
  <c r="Y53" i="2" s="1"/>
  <c r="AN52" i="2"/>
  <c r="AO52" i="2" s="1"/>
  <c r="AG52" i="2"/>
  <c r="AF52" i="2"/>
  <c r="X52" i="2"/>
  <c r="Y52" i="2" s="1"/>
  <c r="AN51" i="2"/>
  <c r="AO51" i="2" s="1"/>
  <c r="AG51" i="2"/>
  <c r="AF51" i="2"/>
  <c r="X51" i="2"/>
  <c r="Y51" i="2" s="1"/>
  <c r="AN50" i="2"/>
  <c r="AO50" i="2" s="1"/>
  <c r="AG50" i="2"/>
  <c r="AF50" i="2"/>
  <c r="X50" i="2"/>
  <c r="Y50" i="2" s="1"/>
  <c r="AN49" i="2"/>
  <c r="AO49" i="2" s="1"/>
  <c r="AG49" i="2"/>
  <c r="AF49" i="2"/>
  <c r="X49" i="2"/>
  <c r="Y49" i="2" s="1"/>
  <c r="AN48" i="2"/>
  <c r="AO48" i="2" s="1"/>
  <c r="AG48" i="2"/>
  <c r="AF48" i="2"/>
  <c r="X48" i="2"/>
  <c r="Y48" i="2" s="1"/>
  <c r="AN47" i="2"/>
  <c r="AO47" i="2" s="1"/>
  <c r="AG47" i="2"/>
  <c r="AF47" i="2"/>
  <c r="X47" i="2"/>
  <c r="Y47" i="2" s="1"/>
  <c r="AN46" i="2"/>
  <c r="AO46" i="2" s="1"/>
  <c r="AG46" i="2"/>
  <c r="AF46" i="2"/>
  <c r="X46" i="2"/>
  <c r="Y46" i="2" s="1"/>
  <c r="AO45" i="2"/>
  <c r="AG45" i="2"/>
  <c r="Y45" i="2"/>
  <c r="AN44" i="2"/>
  <c r="AO44" i="2" s="1"/>
  <c r="AG44" i="2"/>
  <c r="AF44" i="2"/>
  <c r="X44" i="2"/>
  <c r="Y44" i="2" s="1"/>
  <c r="AN43" i="2"/>
  <c r="AO43" i="2" s="1"/>
  <c r="AG43" i="2"/>
  <c r="AF43" i="2"/>
  <c r="X43" i="2"/>
  <c r="Y43" i="2" s="1"/>
  <c r="AN42" i="2"/>
  <c r="AO42" i="2" s="1"/>
  <c r="AG42" i="2"/>
  <c r="AF42" i="2"/>
  <c r="X42" i="2"/>
  <c r="Y42" i="2" s="1"/>
  <c r="AN41" i="2"/>
  <c r="AO41" i="2" s="1"/>
  <c r="AG41" i="2"/>
  <c r="AF41" i="2"/>
  <c r="X41" i="2"/>
  <c r="Y41" i="2" s="1"/>
  <c r="AN40" i="2"/>
  <c r="AO40" i="2" s="1"/>
  <c r="AG40" i="2"/>
  <c r="AF40" i="2"/>
  <c r="X40" i="2"/>
  <c r="Y40" i="2" s="1"/>
  <c r="AN39" i="2"/>
  <c r="AO39" i="2" s="1"/>
  <c r="AG39" i="2"/>
  <c r="AF39" i="2"/>
  <c r="X39" i="2"/>
  <c r="Y39" i="2" s="1"/>
  <c r="AN38" i="2"/>
  <c r="AO38" i="2" s="1"/>
  <c r="AG38" i="2"/>
  <c r="AF38" i="2"/>
  <c r="X38" i="2"/>
  <c r="Y38" i="2" s="1"/>
  <c r="AN37" i="2"/>
  <c r="AO37" i="2" s="1"/>
  <c r="AG37" i="2"/>
  <c r="AF37" i="2"/>
  <c r="X37" i="2"/>
  <c r="Y37" i="2" s="1"/>
  <c r="AN36" i="2"/>
  <c r="AO36" i="2" s="1"/>
  <c r="AG36" i="2"/>
  <c r="AF36" i="2"/>
  <c r="X36" i="2"/>
  <c r="Y36" i="2" s="1"/>
  <c r="AN35" i="2"/>
  <c r="AO35" i="2" s="1"/>
  <c r="AG35" i="2"/>
  <c r="AF35" i="2"/>
  <c r="X35" i="2"/>
  <c r="Y35" i="2" s="1"/>
  <c r="AN34" i="2"/>
  <c r="AO34" i="2" s="1"/>
  <c r="AG34" i="2"/>
  <c r="AF34" i="2"/>
  <c r="X34" i="2"/>
  <c r="Y34" i="2" s="1"/>
  <c r="AN33" i="2"/>
  <c r="AO33" i="2" s="1"/>
  <c r="AG33" i="2"/>
  <c r="AF33" i="2"/>
  <c r="X33" i="2"/>
  <c r="Y33" i="2" s="1"/>
  <c r="AN32" i="2"/>
  <c r="AO32" i="2" s="1"/>
  <c r="AG32" i="2"/>
  <c r="AF32" i="2"/>
  <c r="X32" i="2"/>
  <c r="Y32" i="2" s="1"/>
  <c r="AN31" i="2"/>
  <c r="AO31" i="2" s="1"/>
  <c r="AG31" i="2"/>
  <c r="AF31" i="2"/>
  <c r="X31" i="2"/>
  <c r="Y31" i="2" s="1"/>
  <c r="AN30" i="2"/>
  <c r="AO30" i="2" s="1"/>
  <c r="AG30" i="2"/>
  <c r="AF30" i="2"/>
  <c r="X30" i="2"/>
  <c r="Y30" i="2" s="1"/>
  <c r="AN29" i="2"/>
  <c r="AO29" i="2" s="1"/>
  <c r="AG29" i="2"/>
  <c r="AF29" i="2"/>
  <c r="X29" i="2"/>
  <c r="Y29" i="2" s="1"/>
  <c r="AN28" i="2"/>
  <c r="AO28" i="2" s="1"/>
  <c r="AG28" i="2"/>
  <c r="AF28" i="2"/>
  <c r="X28" i="2"/>
  <c r="Y28" i="2" s="1"/>
  <c r="AN27" i="2"/>
  <c r="AO27" i="2" s="1"/>
  <c r="AG27" i="2"/>
  <c r="AF27" i="2"/>
  <c r="X27" i="2"/>
  <c r="Y27" i="2" s="1"/>
  <c r="AN26" i="2"/>
  <c r="AO26" i="2" s="1"/>
  <c r="AG26" i="2"/>
  <c r="AF26" i="2"/>
  <c r="X26" i="2"/>
  <c r="Y26" i="2" s="1"/>
  <c r="AN25" i="2"/>
  <c r="AO25" i="2" s="1"/>
  <c r="AG25" i="2"/>
  <c r="AF25" i="2"/>
  <c r="X25" i="2"/>
  <c r="Y25" i="2" s="1"/>
  <c r="AN24" i="2"/>
  <c r="AO24" i="2" s="1"/>
  <c r="AG24" i="2"/>
  <c r="AF24" i="2"/>
  <c r="X24" i="2"/>
  <c r="Y24" i="2" s="1"/>
  <c r="AN23" i="2"/>
  <c r="AO23" i="2" s="1"/>
  <c r="AG23" i="2"/>
  <c r="AF23" i="2"/>
  <c r="X23" i="2"/>
  <c r="Y23" i="2" s="1"/>
  <c r="AN22" i="2"/>
  <c r="AO22" i="2" s="1"/>
  <c r="AG22" i="2"/>
  <c r="AF22" i="2"/>
  <c r="X22" i="2"/>
  <c r="Y22" i="2" s="1"/>
  <c r="AN21" i="2"/>
  <c r="AO21" i="2" s="1"/>
  <c r="AG21" i="2"/>
  <c r="AF21" i="2"/>
  <c r="X21" i="2"/>
  <c r="Y21" i="2" s="1"/>
  <c r="AN20" i="2"/>
  <c r="AO20" i="2" s="1"/>
  <c r="AG20" i="2"/>
  <c r="AF20" i="2"/>
  <c r="X20" i="2"/>
  <c r="Y20" i="2" s="1"/>
  <c r="AN19" i="2"/>
  <c r="AO19" i="2" s="1"/>
  <c r="AG19" i="2"/>
  <c r="AF19" i="2"/>
  <c r="X19" i="2"/>
  <c r="Y19" i="2" s="1"/>
  <c r="AN18" i="2"/>
  <c r="AO18" i="2" s="1"/>
  <c r="AG18" i="2"/>
  <c r="AF18" i="2"/>
  <c r="X18" i="2"/>
  <c r="Y18" i="2" s="1"/>
  <c r="AN17" i="2"/>
  <c r="AO17" i="2" s="1"/>
  <c r="AG17" i="2"/>
  <c r="AF17" i="2"/>
  <c r="X17" i="2"/>
  <c r="Y17" i="2" s="1"/>
  <c r="AN16" i="2"/>
  <c r="AO16" i="2" s="1"/>
  <c r="AG16" i="2"/>
  <c r="AF16" i="2"/>
  <c r="X16" i="2"/>
  <c r="Y16" i="2" s="1"/>
  <c r="AN15" i="2"/>
  <c r="AO15" i="2" s="1"/>
  <c r="AG15" i="2"/>
  <c r="AF15" i="2"/>
  <c r="X15" i="2"/>
  <c r="Y15" i="2" s="1"/>
  <c r="AN14" i="2"/>
  <c r="AO14" i="2" s="1"/>
  <c r="AG14" i="2"/>
  <c r="AF14" i="2"/>
  <c r="X14" i="2"/>
  <c r="Y14" i="2" s="1"/>
  <c r="AN13" i="2"/>
  <c r="AO13" i="2" s="1"/>
  <c r="AG13" i="2"/>
  <c r="AF13" i="2"/>
  <c r="X13" i="2"/>
  <c r="Y13" i="2" s="1"/>
  <c r="AN12" i="2"/>
  <c r="AO12" i="2" s="1"/>
  <c r="AG12" i="2"/>
  <c r="AF12" i="2"/>
  <c r="X12" i="2"/>
  <c r="Y12" i="2" s="1"/>
  <c r="AN11" i="2"/>
  <c r="AO11" i="2" s="1"/>
  <c r="AG11" i="2"/>
  <c r="AF11" i="2"/>
  <c r="X11" i="2"/>
  <c r="Y11" i="2" s="1"/>
  <c r="AN10" i="2"/>
  <c r="AO10" i="2" s="1"/>
  <c r="AG10" i="2"/>
  <c r="AF10" i="2"/>
  <c r="X10" i="2"/>
  <c r="Y10" i="2" s="1"/>
  <c r="AN9" i="2"/>
  <c r="AO9" i="2" s="1"/>
  <c r="AG9" i="2"/>
  <c r="AF9" i="2"/>
  <c r="X9" i="2"/>
  <c r="Y9" i="2" s="1"/>
  <c r="AN8" i="2"/>
  <c r="AO8" i="2" s="1"/>
  <c r="AG8" i="2"/>
  <c r="AF8" i="2"/>
  <c r="X8" i="2"/>
  <c r="Y8" i="2" s="1"/>
  <c r="AN7" i="2"/>
  <c r="AO7" i="2" s="1"/>
  <c r="AG7" i="2"/>
  <c r="AF7" i="2"/>
  <c r="X7" i="2"/>
  <c r="Y7" i="2" s="1"/>
  <c r="AN6" i="2"/>
  <c r="AO6" i="2" s="1"/>
  <c r="AG6" i="2"/>
  <c r="AF6" i="2"/>
  <c r="X6" i="2"/>
  <c r="Y6" i="2" s="1"/>
  <c r="AN5" i="2"/>
  <c r="AO5" i="2" s="1"/>
  <c r="AG5" i="2"/>
  <c r="AF5" i="2"/>
  <c r="X5" i="2"/>
  <c r="Y5" i="2" s="1"/>
  <c r="AN4" i="2"/>
  <c r="AO4" i="2" s="1"/>
  <c r="AG4" i="2"/>
  <c r="AF4" i="2"/>
  <c r="X4" i="2"/>
  <c r="Y4" i="2" s="1"/>
  <c r="AN3" i="2"/>
  <c r="AO3" i="2" s="1"/>
  <c r="AG3" i="2"/>
  <c r="AG210" i="2" s="1"/>
  <c r="AF3" i="2"/>
  <c r="X3" i="2"/>
  <c r="Y3" i="2" s="1"/>
  <c r="Y210" i="2" s="1"/>
  <c r="AA13" i="1"/>
  <c r="AA58" i="1"/>
  <c r="AA59" i="1"/>
  <c r="AA60" i="1"/>
  <c r="AA78" i="1"/>
  <c r="AA108" i="1"/>
  <c r="AA124" i="1"/>
  <c r="AA137" i="1"/>
  <c r="AA147" i="1"/>
  <c r="AA152" i="1"/>
  <c r="AA153" i="1"/>
  <c r="AA156" i="1"/>
  <c r="AA158" i="1"/>
  <c r="AA160" i="1"/>
  <c r="AA162" i="1"/>
  <c r="AA163" i="1"/>
  <c r="AA164" i="1"/>
  <c r="AA165" i="1"/>
  <c r="AA166" i="1"/>
  <c r="AA167" i="1"/>
  <c r="AA168" i="1"/>
  <c r="AA171" i="1"/>
  <c r="AA173" i="1"/>
  <c r="AA174" i="1"/>
  <c r="AA175" i="1"/>
  <c r="AA176" i="1"/>
  <c r="AA177" i="1"/>
  <c r="AA178" i="1"/>
  <c r="AA179" i="1"/>
  <c r="AA180" i="1"/>
  <c r="AA181" i="1"/>
  <c r="AA182" i="1"/>
  <c r="AA185" i="1"/>
  <c r="AA186" i="1"/>
  <c r="AA187" i="1"/>
  <c r="AA188" i="1"/>
  <c r="AA189" i="1"/>
  <c r="AA190" i="1"/>
  <c r="AA191" i="1"/>
  <c r="AA192" i="1"/>
  <c r="AA193" i="1"/>
  <c r="AA194" i="1"/>
  <c r="AA195" i="1"/>
  <c r="AA196" i="1"/>
  <c r="AA259" i="1"/>
  <c r="Q270" i="1"/>
  <c r="R270" i="1" s="1"/>
  <c r="S270" i="1" s="1"/>
  <c r="T270" i="1" s="1"/>
  <c r="U270" i="1" s="1"/>
  <c r="V270" i="1" s="1"/>
  <c r="L270" i="1"/>
  <c r="Z270" i="1" s="1"/>
  <c r="AA270" i="1" s="1"/>
  <c r="Q269" i="1"/>
  <c r="R269" i="1" s="1"/>
  <c r="S269" i="1" s="1"/>
  <c r="T269" i="1" s="1"/>
  <c r="U269" i="1" s="1"/>
  <c r="V269" i="1" s="1"/>
  <c r="L269" i="1"/>
  <c r="Z269" i="1" s="1"/>
  <c r="AA269" i="1" s="1"/>
  <c r="Q268" i="1"/>
  <c r="R268" i="1" s="1"/>
  <c r="S268" i="1" s="1"/>
  <c r="T268" i="1" s="1"/>
  <c r="U268" i="1" s="1"/>
  <c r="V268" i="1" s="1"/>
  <c r="L268" i="1"/>
  <c r="Z268" i="1" s="1"/>
  <c r="AA268" i="1" s="1"/>
  <c r="Q267" i="1"/>
  <c r="R267" i="1" s="1"/>
  <c r="S267" i="1" s="1"/>
  <c r="T267" i="1" s="1"/>
  <c r="U267" i="1" s="1"/>
  <c r="V267" i="1" s="1"/>
  <c r="L267" i="1"/>
  <c r="Z267" i="1" s="1"/>
  <c r="AA267" i="1" s="1"/>
  <c r="Q266" i="1"/>
  <c r="R266" i="1" s="1"/>
  <c r="S266" i="1" s="1"/>
  <c r="T266" i="1" s="1"/>
  <c r="U266" i="1" s="1"/>
  <c r="V266" i="1" s="1"/>
  <c r="L266" i="1"/>
  <c r="Z266" i="1" s="1"/>
  <c r="AA266" i="1" s="1"/>
  <c r="Q265" i="1"/>
  <c r="R265" i="1" s="1"/>
  <c r="S265" i="1" s="1"/>
  <c r="T265" i="1" s="1"/>
  <c r="U265" i="1" s="1"/>
  <c r="V265" i="1" s="1"/>
  <c r="L265" i="1"/>
  <c r="Z265" i="1" s="1"/>
  <c r="AA265" i="1" s="1"/>
  <c r="Q264" i="1"/>
  <c r="R264" i="1" s="1"/>
  <c r="S264" i="1" s="1"/>
  <c r="T264" i="1" s="1"/>
  <c r="U264" i="1" s="1"/>
  <c r="V264" i="1" s="1"/>
  <c r="L264" i="1"/>
  <c r="Z264" i="1" s="1"/>
  <c r="AA264" i="1" s="1"/>
  <c r="Q263" i="1"/>
  <c r="R263" i="1" s="1"/>
  <c r="S263" i="1" s="1"/>
  <c r="T263" i="1" s="1"/>
  <c r="U263" i="1" s="1"/>
  <c r="V263" i="1" s="1"/>
  <c r="L263" i="1"/>
  <c r="Z263" i="1" s="1"/>
  <c r="AA263" i="1" s="1"/>
  <c r="Q262" i="1"/>
  <c r="R262" i="1" s="1"/>
  <c r="S262" i="1" s="1"/>
  <c r="T262" i="1" s="1"/>
  <c r="U262" i="1" s="1"/>
  <c r="V262" i="1" s="1"/>
  <c r="W262" i="1" s="1"/>
  <c r="Z262" i="1" s="1"/>
  <c r="AA262" i="1" s="1"/>
  <c r="L262" i="1"/>
  <c r="S261" i="1"/>
  <c r="T261" i="1" s="1"/>
  <c r="U261" i="1" s="1"/>
  <c r="V261" i="1" s="1"/>
  <c r="R261" i="1"/>
  <c r="L261" i="1"/>
  <c r="Z261" i="1" s="1"/>
  <c r="AA261" i="1" s="1"/>
  <c r="Q260" i="1"/>
  <c r="R260" i="1" s="1"/>
  <c r="S260" i="1" s="1"/>
  <c r="T260" i="1" s="1"/>
  <c r="U260" i="1" s="1"/>
  <c r="V260" i="1" s="1"/>
  <c r="L260" i="1"/>
  <c r="Z260" i="1" s="1"/>
  <c r="AA260" i="1" s="1"/>
  <c r="Q259" i="1"/>
  <c r="R259" i="1" s="1"/>
  <c r="S259" i="1" s="1"/>
  <c r="T259" i="1" s="1"/>
  <c r="U259" i="1" s="1"/>
  <c r="Q258" i="1"/>
  <c r="R258" i="1" s="1"/>
  <c r="S258" i="1" s="1"/>
  <c r="T258" i="1" s="1"/>
  <c r="U258" i="1" s="1"/>
  <c r="V258" i="1" s="1"/>
  <c r="L258" i="1"/>
  <c r="Z258" i="1" s="1"/>
  <c r="AA258" i="1" s="1"/>
  <c r="Q257" i="1"/>
  <c r="R257" i="1" s="1"/>
  <c r="S257" i="1" s="1"/>
  <c r="T257" i="1" s="1"/>
  <c r="U257" i="1" s="1"/>
  <c r="V257" i="1" s="1"/>
  <c r="L257" i="1"/>
  <c r="Z257" i="1" s="1"/>
  <c r="AA257" i="1" s="1"/>
  <c r="AB256" i="1"/>
  <c r="W256" i="1"/>
  <c r="Q256" i="1"/>
  <c r="R256" i="1" s="1"/>
  <c r="S256" i="1" s="1"/>
  <c r="T256" i="1" s="1"/>
  <c r="U256" i="1" s="1"/>
  <c r="L256" i="1"/>
  <c r="Z256" i="1" s="1"/>
  <c r="AA256" i="1" s="1"/>
  <c r="Q255" i="1"/>
  <c r="R255" i="1" s="1"/>
  <c r="S255" i="1" s="1"/>
  <c r="T255" i="1" s="1"/>
  <c r="U255" i="1" s="1"/>
  <c r="V255" i="1" s="1"/>
  <c r="L255" i="1"/>
  <c r="Z255" i="1" s="1"/>
  <c r="AA255" i="1" s="1"/>
  <c r="Q254" i="1"/>
  <c r="R254" i="1" s="1"/>
  <c r="S254" i="1" s="1"/>
  <c r="T254" i="1" s="1"/>
  <c r="U254" i="1" s="1"/>
  <c r="V254" i="1" s="1"/>
  <c r="L254" i="1"/>
  <c r="Z254" i="1" s="1"/>
  <c r="AA254" i="1" s="1"/>
  <c r="Q253" i="1"/>
  <c r="R253" i="1" s="1"/>
  <c r="S253" i="1" s="1"/>
  <c r="T253" i="1" s="1"/>
  <c r="U253" i="1" s="1"/>
  <c r="V253" i="1" s="1"/>
  <c r="L253" i="1"/>
  <c r="Z253" i="1" s="1"/>
  <c r="AA253" i="1" s="1"/>
  <c r="Q252" i="1"/>
  <c r="R252" i="1" s="1"/>
  <c r="S252" i="1" s="1"/>
  <c r="T252" i="1" s="1"/>
  <c r="U252" i="1" s="1"/>
  <c r="V252" i="1" s="1"/>
  <c r="L252" i="1"/>
  <c r="Z252" i="1" s="1"/>
  <c r="AA252" i="1" s="1"/>
  <c r="Q251" i="1"/>
  <c r="R251" i="1" s="1"/>
  <c r="S251" i="1" s="1"/>
  <c r="T251" i="1" s="1"/>
  <c r="U251" i="1" s="1"/>
  <c r="V251" i="1" s="1"/>
  <c r="L251" i="1"/>
  <c r="Z251" i="1" s="1"/>
  <c r="AA251" i="1" s="1"/>
  <c r="Q250" i="1"/>
  <c r="R250" i="1" s="1"/>
  <c r="S250" i="1" s="1"/>
  <c r="T250" i="1" s="1"/>
  <c r="U250" i="1" s="1"/>
  <c r="V250" i="1" s="1"/>
  <c r="L250" i="1"/>
  <c r="Z250" i="1" s="1"/>
  <c r="AA250" i="1" s="1"/>
  <c r="Q249" i="1"/>
  <c r="R249" i="1" s="1"/>
  <c r="S249" i="1" s="1"/>
  <c r="T249" i="1" s="1"/>
  <c r="U249" i="1" s="1"/>
  <c r="V249" i="1" s="1"/>
  <c r="W249" i="1" s="1"/>
  <c r="Z249" i="1" s="1"/>
  <c r="AA249" i="1" s="1"/>
  <c r="Q248" i="1"/>
  <c r="R248" i="1" s="1"/>
  <c r="S248" i="1" s="1"/>
  <c r="T248" i="1" s="1"/>
  <c r="U248" i="1" s="1"/>
  <c r="V248" i="1" s="1"/>
  <c r="L248" i="1"/>
  <c r="Z248" i="1" s="1"/>
  <c r="AA248" i="1" s="1"/>
  <c r="Q247" i="1"/>
  <c r="R247" i="1" s="1"/>
  <c r="S247" i="1" s="1"/>
  <c r="T247" i="1" s="1"/>
  <c r="U247" i="1" s="1"/>
  <c r="V247" i="1" s="1"/>
  <c r="L247" i="1"/>
  <c r="Z247" i="1" s="1"/>
  <c r="AA247" i="1" s="1"/>
  <c r="AB246" i="1"/>
  <c r="W246" i="1"/>
  <c r="Q246" i="1"/>
  <c r="R246" i="1" s="1"/>
  <c r="S246" i="1" s="1"/>
  <c r="T246" i="1" s="1"/>
  <c r="U246" i="1" s="1"/>
  <c r="L246" i="1"/>
  <c r="Z246" i="1" s="1"/>
  <c r="AA246" i="1" s="1"/>
  <c r="Q245" i="1"/>
  <c r="R245" i="1" s="1"/>
  <c r="S245" i="1" s="1"/>
  <c r="T245" i="1" s="1"/>
  <c r="U245" i="1" s="1"/>
  <c r="V245" i="1" s="1"/>
  <c r="L245" i="1"/>
  <c r="Z245" i="1" s="1"/>
  <c r="AA245" i="1" s="1"/>
  <c r="AB244" i="1"/>
  <c r="W244" i="1"/>
  <c r="Q244" i="1"/>
  <c r="R244" i="1" s="1"/>
  <c r="S244" i="1" s="1"/>
  <c r="T244" i="1" s="1"/>
  <c r="U244" i="1" s="1"/>
  <c r="L244" i="1"/>
  <c r="Z244" i="1" s="1"/>
  <c r="AA244" i="1" s="1"/>
  <c r="AB243" i="1"/>
  <c r="W243" i="1"/>
  <c r="Q243" i="1"/>
  <c r="R243" i="1" s="1"/>
  <c r="S243" i="1" s="1"/>
  <c r="T243" i="1" s="1"/>
  <c r="U243" i="1" s="1"/>
  <c r="L243" i="1"/>
  <c r="Z243" i="1" s="1"/>
  <c r="AA243" i="1" s="1"/>
  <c r="Q242" i="1"/>
  <c r="R242" i="1" s="1"/>
  <c r="S242" i="1" s="1"/>
  <c r="T242" i="1" s="1"/>
  <c r="U242" i="1" s="1"/>
  <c r="V242" i="1" s="1"/>
  <c r="L242" i="1"/>
  <c r="Z242" i="1" s="1"/>
  <c r="AA242" i="1" s="1"/>
  <c r="Q241" i="1"/>
  <c r="R241" i="1" s="1"/>
  <c r="S241" i="1" s="1"/>
  <c r="T241" i="1" s="1"/>
  <c r="U241" i="1" s="1"/>
  <c r="V241" i="1" s="1"/>
  <c r="L241" i="1"/>
  <c r="Z241" i="1" s="1"/>
  <c r="AA241" i="1" s="1"/>
  <c r="Q240" i="1"/>
  <c r="R240" i="1" s="1"/>
  <c r="S240" i="1" s="1"/>
  <c r="T240" i="1" s="1"/>
  <c r="U240" i="1" s="1"/>
  <c r="V240" i="1" s="1"/>
  <c r="L240" i="1"/>
  <c r="Z240" i="1" s="1"/>
  <c r="AA240" i="1" s="1"/>
  <c r="Q239" i="1"/>
  <c r="R239" i="1" s="1"/>
  <c r="S239" i="1" s="1"/>
  <c r="T239" i="1" s="1"/>
  <c r="U239" i="1" s="1"/>
  <c r="V239" i="1" s="1"/>
  <c r="L239" i="1"/>
  <c r="Z239" i="1" s="1"/>
  <c r="AA239" i="1" s="1"/>
  <c r="Q238" i="1"/>
  <c r="R238" i="1" s="1"/>
  <c r="S238" i="1" s="1"/>
  <c r="T238" i="1" s="1"/>
  <c r="U238" i="1" s="1"/>
  <c r="V238" i="1" s="1"/>
  <c r="L238" i="1"/>
  <c r="Z238" i="1" s="1"/>
  <c r="AA238" i="1" s="1"/>
  <c r="Q237" i="1"/>
  <c r="R237" i="1" s="1"/>
  <c r="S237" i="1" s="1"/>
  <c r="T237" i="1" s="1"/>
  <c r="U237" i="1" s="1"/>
  <c r="V237" i="1" s="1"/>
  <c r="L237" i="1"/>
  <c r="Z237" i="1" s="1"/>
  <c r="AA237" i="1" s="1"/>
  <c r="Q236" i="1"/>
  <c r="R236" i="1" s="1"/>
  <c r="S236" i="1" s="1"/>
  <c r="T236" i="1" s="1"/>
  <c r="U236" i="1" s="1"/>
  <c r="V236" i="1" s="1"/>
  <c r="L236" i="1"/>
  <c r="Z236" i="1" s="1"/>
  <c r="AA236" i="1" s="1"/>
  <c r="Q235" i="1"/>
  <c r="R235" i="1" s="1"/>
  <c r="S235" i="1" s="1"/>
  <c r="T235" i="1" s="1"/>
  <c r="U235" i="1" s="1"/>
  <c r="V235" i="1" s="1"/>
  <c r="L235" i="1"/>
  <c r="Z235" i="1" s="1"/>
  <c r="AA235" i="1" s="1"/>
  <c r="Q234" i="1"/>
  <c r="R234" i="1" s="1"/>
  <c r="S234" i="1" s="1"/>
  <c r="T234" i="1" s="1"/>
  <c r="U234" i="1" s="1"/>
  <c r="V234" i="1" s="1"/>
  <c r="W234" i="1" s="1"/>
  <c r="Z234" i="1" s="1"/>
  <c r="AA234" i="1" s="1"/>
  <c r="L234" i="1"/>
  <c r="S233" i="1"/>
  <c r="T233" i="1" s="1"/>
  <c r="U233" i="1" s="1"/>
  <c r="V233" i="1" s="1"/>
  <c r="R233" i="1"/>
  <c r="L233" i="1"/>
  <c r="Z233" i="1" s="1"/>
  <c r="AA233" i="1" s="1"/>
  <c r="Q232" i="1"/>
  <c r="R232" i="1" s="1"/>
  <c r="S232" i="1" s="1"/>
  <c r="T232" i="1" s="1"/>
  <c r="U232" i="1" s="1"/>
  <c r="V232" i="1" s="1"/>
  <c r="L232" i="1"/>
  <c r="Z232" i="1" s="1"/>
  <c r="AA232" i="1" s="1"/>
  <c r="AB231" i="1"/>
  <c r="W231" i="1"/>
  <c r="Q231" i="1"/>
  <c r="R231" i="1" s="1"/>
  <c r="S231" i="1" s="1"/>
  <c r="T231" i="1" s="1"/>
  <c r="U231" i="1" s="1"/>
  <c r="L231" i="1"/>
  <c r="Z231" i="1" s="1"/>
  <c r="AA231" i="1" s="1"/>
  <c r="Q230" i="1"/>
  <c r="R230" i="1" s="1"/>
  <c r="S230" i="1" s="1"/>
  <c r="T230" i="1" s="1"/>
  <c r="U230" i="1" s="1"/>
  <c r="V230" i="1" s="1"/>
  <c r="L230" i="1"/>
  <c r="Z230" i="1" s="1"/>
  <c r="AA230" i="1" s="1"/>
  <c r="Q229" i="1"/>
  <c r="R229" i="1" s="1"/>
  <c r="S229" i="1" s="1"/>
  <c r="T229" i="1" s="1"/>
  <c r="U229" i="1" s="1"/>
  <c r="V229" i="1" s="1"/>
  <c r="L229" i="1"/>
  <c r="Z229" i="1" s="1"/>
  <c r="AA229" i="1" s="1"/>
  <c r="AB228" i="1"/>
  <c r="W228" i="1"/>
  <c r="Q228" i="1"/>
  <c r="R228" i="1" s="1"/>
  <c r="S228" i="1" s="1"/>
  <c r="T228" i="1" s="1"/>
  <c r="U228" i="1" s="1"/>
  <c r="L228" i="1"/>
  <c r="Z228" i="1" s="1"/>
  <c r="AA228" i="1" s="1"/>
  <c r="Q227" i="1"/>
  <c r="R227" i="1" s="1"/>
  <c r="S227" i="1" s="1"/>
  <c r="T227" i="1" s="1"/>
  <c r="U227" i="1" s="1"/>
  <c r="V227" i="1" s="1"/>
  <c r="L227" i="1"/>
  <c r="Z227" i="1" s="1"/>
  <c r="AA227" i="1" s="1"/>
  <c r="Q226" i="1"/>
  <c r="R226" i="1" s="1"/>
  <c r="S226" i="1" s="1"/>
  <c r="T226" i="1" s="1"/>
  <c r="U226" i="1" s="1"/>
  <c r="V226" i="1" s="1"/>
  <c r="L226" i="1"/>
  <c r="Z226" i="1" s="1"/>
  <c r="AA226" i="1" s="1"/>
  <c r="Q225" i="1"/>
  <c r="R225" i="1" s="1"/>
  <c r="S225" i="1" s="1"/>
  <c r="T225" i="1" s="1"/>
  <c r="U225" i="1" s="1"/>
  <c r="V225" i="1" s="1"/>
  <c r="L225" i="1"/>
  <c r="Z225" i="1" s="1"/>
  <c r="AA225" i="1" s="1"/>
  <c r="Q224" i="1"/>
  <c r="R224" i="1" s="1"/>
  <c r="S224" i="1" s="1"/>
  <c r="T224" i="1" s="1"/>
  <c r="U224" i="1" s="1"/>
  <c r="V224" i="1" s="1"/>
  <c r="L224" i="1"/>
  <c r="Z224" i="1" s="1"/>
  <c r="AA224" i="1" s="1"/>
  <c r="Q223" i="1"/>
  <c r="R223" i="1" s="1"/>
  <c r="S223" i="1" s="1"/>
  <c r="T223" i="1" s="1"/>
  <c r="U223" i="1" s="1"/>
  <c r="V223" i="1" s="1"/>
  <c r="L223" i="1"/>
  <c r="Z223" i="1" s="1"/>
  <c r="AA223" i="1" s="1"/>
  <c r="Q222" i="1"/>
  <c r="R222" i="1" s="1"/>
  <c r="S222" i="1" s="1"/>
  <c r="T222" i="1" s="1"/>
  <c r="U222" i="1" s="1"/>
  <c r="V222" i="1" s="1"/>
  <c r="L222" i="1"/>
  <c r="Z222" i="1" s="1"/>
  <c r="AA222" i="1" s="1"/>
  <c r="AB221" i="1"/>
  <c r="W221" i="1"/>
  <c r="Q221" i="1"/>
  <c r="R221" i="1" s="1"/>
  <c r="S221" i="1" s="1"/>
  <c r="T221" i="1" s="1"/>
  <c r="U221" i="1" s="1"/>
  <c r="L221" i="1"/>
  <c r="Z221" i="1" s="1"/>
  <c r="AA221" i="1" s="1"/>
  <c r="Q220" i="1"/>
  <c r="R220" i="1" s="1"/>
  <c r="S220" i="1" s="1"/>
  <c r="T220" i="1" s="1"/>
  <c r="U220" i="1" s="1"/>
  <c r="V220" i="1" s="1"/>
  <c r="L220" i="1"/>
  <c r="Z220" i="1" s="1"/>
  <c r="AA220" i="1" s="1"/>
  <c r="AB219" i="1"/>
  <c r="W219" i="1"/>
  <c r="Q219" i="1"/>
  <c r="R219" i="1" s="1"/>
  <c r="S219" i="1" s="1"/>
  <c r="T219" i="1" s="1"/>
  <c r="U219" i="1" s="1"/>
  <c r="L219" i="1"/>
  <c r="Z219" i="1" s="1"/>
  <c r="AA219" i="1" s="1"/>
  <c r="AB218" i="1"/>
  <c r="W218" i="1"/>
  <c r="Q218" i="1"/>
  <c r="R218" i="1" s="1"/>
  <c r="S218" i="1" s="1"/>
  <c r="T218" i="1" s="1"/>
  <c r="U218" i="1" s="1"/>
  <c r="L218" i="1"/>
  <c r="Z218" i="1" s="1"/>
  <c r="AA218" i="1" s="1"/>
  <c r="Z217" i="1"/>
  <c r="AA217" i="1" s="1"/>
  <c r="W217" i="1"/>
  <c r="Q217" i="1"/>
  <c r="R217" i="1" s="1"/>
  <c r="S217" i="1" s="1"/>
  <c r="T217" i="1" s="1"/>
  <c r="U217" i="1" s="1"/>
  <c r="Q216" i="1"/>
  <c r="R216" i="1" s="1"/>
  <c r="S216" i="1" s="1"/>
  <c r="T216" i="1" s="1"/>
  <c r="U216" i="1" s="1"/>
  <c r="V216" i="1" s="1"/>
  <c r="L216" i="1"/>
  <c r="Z216" i="1" s="1"/>
  <c r="AA216" i="1" s="1"/>
  <c r="Q215" i="1"/>
  <c r="R215" i="1" s="1"/>
  <c r="S215" i="1" s="1"/>
  <c r="T215" i="1" s="1"/>
  <c r="U215" i="1" s="1"/>
  <c r="V215" i="1" s="1"/>
  <c r="L215" i="1"/>
  <c r="Z215" i="1" s="1"/>
  <c r="AA215" i="1" s="1"/>
  <c r="Q214" i="1"/>
  <c r="R214" i="1" s="1"/>
  <c r="S214" i="1" s="1"/>
  <c r="T214" i="1" s="1"/>
  <c r="U214" i="1" s="1"/>
  <c r="V214" i="1" s="1"/>
  <c r="L214" i="1"/>
  <c r="Z214" i="1" s="1"/>
  <c r="AA214" i="1" s="1"/>
  <c r="AB213" i="1"/>
  <c r="W213" i="1"/>
  <c r="Q213" i="1"/>
  <c r="R213" i="1" s="1"/>
  <c r="S213" i="1" s="1"/>
  <c r="T213" i="1" s="1"/>
  <c r="U213" i="1" s="1"/>
  <c r="L213" i="1"/>
  <c r="Z213" i="1" s="1"/>
  <c r="AA213" i="1" s="1"/>
  <c r="AB212" i="1"/>
  <c r="W212" i="1"/>
  <c r="Q212" i="1"/>
  <c r="R212" i="1" s="1"/>
  <c r="S212" i="1" s="1"/>
  <c r="T212" i="1" s="1"/>
  <c r="U212" i="1" s="1"/>
  <c r="L212" i="1"/>
  <c r="Z212" i="1" s="1"/>
  <c r="AA212" i="1" s="1"/>
  <c r="Q211" i="1"/>
  <c r="R211" i="1" s="1"/>
  <c r="S211" i="1" s="1"/>
  <c r="T211" i="1" s="1"/>
  <c r="U211" i="1" s="1"/>
  <c r="V211" i="1" s="1"/>
  <c r="L211" i="1"/>
  <c r="Z211" i="1" s="1"/>
  <c r="AA211" i="1" s="1"/>
  <c r="AB210" i="1"/>
  <c r="W210" i="1"/>
  <c r="Q210" i="1"/>
  <c r="R210" i="1" s="1"/>
  <c r="S210" i="1" s="1"/>
  <c r="T210" i="1" s="1"/>
  <c r="U210" i="1" s="1"/>
  <c r="L210" i="1"/>
  <c r="Z210" i="1" s="1"/>
  <c r="AA210" i="1" s="1"/>
  <c r="AB209" i="1"/>
  <c r="W209" i="1"/>
  <c r="Q209" i="1"/>
  <c r="R209" i="1" s="1"/>
  <c r="S209" i="1" s="1"/>
  <c r="T209" i="1" s="1"/>
  <c r="U209" i="1" s="1"/>
  <c r="L209" i="1"/>
  <c r="Z209" i="1" s="1"/>
  <c r="AA209" i="1" s="1"/>
  <c r="AB208" i="1"/>
  <c r="W208" i="1"/>
  <c r="Q208" i="1"/>
  <c r="R208" i="1" s="1"/>
  <c r="S208" i="1" s="1"/>
  <c r="T208" i="1" s="1"/>
  <c r="U208" i="1" s="1"/>
  <c r="L208" i="1"/>
  <c r="Z208" i="1" s="1"/>
  <c r="AA208" i="1" s="1"/>
  <c r="Q207" i="1"/>
  <c r="R207" i="1" s="1"/>
  <c r="S207" i="1" s="1"/>
  <c r="T207" i="1" s="1"/>
  <c r="U207" i="1" s="1"/>
  <c r="V207" i="1" s="1"/>
  <c r="L207" i="1"/>
  <c r="Z207" i="1" s="1"/>
  <c r="AA207" i="1" s="1"/>
  <c r="Q206" i="1"/>
  <c r="R206" i="1" s="1"/>
  <c r="S206" i="1" s="1"/>
  <c r="T206" i="1" s="1"/>
  <c r="U206" i="1" s="1"/>
  <c r="V206" i="1" s="1"/>
  <c r="L206" i="1"/>
  <c r="Z206" i="1" s="1"/>
  <c r="AA206" i="1" s="1"/>
  <c r="Z205" i="1"/>
  <c r="AA205" i="1" s="1"/>
  <c r="W205" i="1"/>
  <c r="Q205" i="1"/>
  <c r="R205" i="1" s="1"/>
  <c r="S205" i="1" s="1"/>
  <c r="T205" i="1" s="1"/>
  <c r="U205" i="1" s="1"/>
  <c r="Q204" i="1"/>
  <c r="R204" i="1" s="1"/>
  <c r="S204" i="1" s="1"/>
  <c r="T204" i="1" s="1"/>
  <c r="U204" i="1" s="1"/>
  <c r="V204" i="1" s="1"/>
  <c r="L204" i="1"/>
  <c r="Z204" i="1" s="1"/>
  <c r="AA204" i="1" s="1"/>
  <c r="Q203" i="1"/>
  <c r="R203" i="1" s="1"/>
  <c r="S203" i="1" s="1"/>
  <c r="T203" i="1" s="1"/>
  <c r="U203" i="1" s="1"/>
  <c r="V203" i="1" s="1"/>
  <c r="L203" i="1"/>
  <c r="Z203" i="1" s="1"/>
  <c r="AA203" i="1" s="1"/>
  <c r="X202" i="1" a="1"/>
  <c r="Q202" i="1"/>
  <c r="R202" i="1" s="1"/>
  <c r="S202" i="1" s="1"/>
  <c r="T202" i="1" s="1"/>
  <c r="U202" i="1" s="1"/>
  <c r="V202" i="1" s="1"/>
  <c r="L202" i="1"/>
  <c r="Z202" i="1" s="1"/>
  <c r="AA202" i="1" s="1"/>
  <c r="Q197" i="1"/>
  <c r="R197" i="1" s="1"/>
  <c r="S197" i="1" s="1"/>
  <c r="T197" i="1" s="1"/>
  <c r="U197" i="1" s="1"/>
  <c r="Q196" i="1"/>
  <c r="R196" i="1" s="1"/>
  <c r="S196" i="1" s="1"/>
  <c r="T196" i="1" s="1"/>
  <c r="U196" i="1" s="1"/>
  <c r="Q195" i="1"/>
  <c r="R195" i="1" s="1"/>
  <c r="S195" i="1" s="1"/>
  <c r="T195" i="1" s="1"/>
  <c r="U195" i="1" s="1"/>
  <c r="Q194" i="1"/>
  <c r="R194" i="1" s="1"/>
  <c r="S194" i="1" s="1"/>
  <c r="T194" i="1" s="1"/>
  <c r="U194" i="1" s="1"/>
  <c r="Q193" i="1"/>
  <c r="R193" i="1" s="1"/>
  <c r="S193" i="1" s="1"/>
  <c r="T193" i="1" s="1"/>
  <c r="U193" i="1" s="1"/>
  <c r="Q192" i="1"/>
  <c r="R192" i="1" s="1"/>
  <c r="S192" i="1" s="1"/>
  <c r="T192" i="1" s="1"/>
  <c r="U192" i="1" s="1"/>
  <c r="Q191" i="1"/>
  <c r="R191" i="1" s="1"/>
  <c r="S191" i="1" s="1"/>
  <c r="T191" i="1" s="1"/>
  <c r="U191" i="1" s="1"/>
  <c r="Q190" i="1"/>
  <c r="R190" i="1" s="1"/>
  <c r="S190" i="1" s="1"/>
  <c r="T190" i="1" s="1"/>
  <c r="U190" i="1" s="1"/>
  <c r="Q189" i="1"/>
  <c r="R189" i="1" s="1"/>
  <c r="S189" i="1" s="1"/>
  <c r="T189" i="1" s="1"/>
  <c r="U189" i="1" s="1"/>
  <c r="Q188" i="1"/>
  <c r="R188" i="1" s="1"/>
  <c r="S188" i="1" s="1"/>
  <c r="T188" i="1" s="1"/>
  <c r="U188" i="1" s="1"/>
  <c r="Q187" i="1"/>
  <c r="R187" i="1" s="1"/>
  <c r="S187" i="1" s="1"/>
  <c r="T187" i="1" s="1"/>
  <c r="U187" i="1" s="1"/>
  <c r="Q186" i="1"/>
  <c r="R186" i="1" s="1"/>
  <c r="S186" i="1" s="1"/>
  <c r="T186" i="1" s="1"/>
  <c r="U186" i="1" s="1"/>
  <c r="Q185" i="1"/>
  <c r="R185" i="1" s="1"/>
  <c r="S185" i="1" s="1"/>
  <c r="T185" i="1" s="1"/>
  <c r="U185" i="1" s="1"/>
  <c r="AB184" i="1"/>
  <c r="Q184" i="1"/>
  <c r="R184" i="1" s="1"/>
  <c r="S184" i="1" s="1"/>
  <c r="T184" i="1" s="1"/>
  <c r="U184" i="1" s="1"/>
  <c r="L184" i="1"/>
  <c r="Z184" i="1" s="1"/>
  <c r="AA184" i="1" s="1"/>
  <c r="AB183" i="1"/>
  <c r="Q183" i="1"/>
  <c r="R183" i="1" s="1"/>
  <c r="S183" i="1" s="1"/>
  <c r="T183" i="1" s="1"/>
  <c r="U183" i="1" s="1"/>
  <c r="L183" i="1"/>
  <c r="Z183" i="1" s="1"/>
  <c r="AA183" i="1" s="1"/>
  <c r="Q182" i="1"/>
  <c r="R182" i="1" s="1"/>
  <c r="S182" i="1" s="1"/>
  <c r="T182" i="1" s="1"/>
  <c r="U182" i="1" s="1"/>
  <c r="Q181" i="1"/>
  <c r="R181" i="1" s="1"/>
  <c r="S181" i="1" s="1"/>
  <c r="T181" i="1" s="1"/>
  <c r="U181" i="1" s="1"/>
  <c r="Q180" i="1"/>
  <c r="R180" i="1" s="1"/>
  <c r="S180" i="1" s="1"/>
  <c r="T180" i="1" s="1"/>
  <c r="U180" i="1" s="1"/>
  <c r="Q179" i="1"/>
  <c r="R179" i="1" s="1"/>
  <c r="S179" i="1" s="1"/>
  <c r="T179" i="1" s="1"/>
  <c r="U179" i="1" s="1"/>
  <c r="Q178" i="1"/>
  <c r="R178" i="1" s="1"/>
  <c r="S178" i="1" s="1"/>
  <c r="T178" i="1" s="1"/>
  <c r="U178" i="1" s="1"/>
  <c r="Q177" i="1"/>
  <c r="R177" i="1" s="1"/>
  <c r="S177" i="1" s="1"/>
  <c r="T177" i="1" s="1"/>
  <c r="U177" i="1" s="1"/>
  <c r="Q176" i="1"/>
  <c r="R176" i="1" s="1"/>
  <c r="S176" i="1" s="1"/>
  <c r="T176" i="1" s="1"/>
  <c r="U176" i="1" s="1"/>
  <c r="Q175" i="1"/>
  <c r="R175" i="1" s="1"/>
  <c r="S175" i="1" s="1"/>
  <c r="T175" i="1" s="1"/>
  <c r="U175" i="1" s="1"/>
  <c r="Q174" i="1"/>
  <c r="R174" i="1" s="1"/>
  <c r="S174" i="1" s="1"/>
  <c r="T174" i="1" s="1"/>
  <c r="U174" i="1" s="1"/>
  <c r="Q173" i="1"/>
  <c r="R173" i="1" s="1"/>
  <c r="S173" i="1" s="1"/>
  <c r="T173" i="1" s="1"/>
  <c r="U173" i="1" s="1"/>
  <c r="AB172" i="1"/>
  <c r="Q172" i="1"/>
  <c r="R172" i="1" s="1"/>
  <c r="S172" i="1" s="1"/>
  <c r="T172" i="1" s="1"/>
  <c r="U172" i="1" s="1"/>
  <c r="V172" i="1" s="1"/>
  <c r="L172" i="1"/>
  <c r="Z172" i="1" s="1"/>
  <c r="AA172" i="1" s="1"/>
  <c r="Q171" i="1"/>
  <c r="R171" i="1" s="1"/>
  <c r="S171" i="1" s="1"/>
  <c r="T171" i="1" s="1"/>
  <c r="U171" i="1" s="1"/>
  <c r="AB170" i="1"/>
  <c r="R170" i="1"/>
  <c r="S170" i="1" s="1"/>
  <c r="T170" i="1" s="1"/>
  <c r="U170" i="1" s="1"/>
  <c r="V170" i="1" s="1"/>
  <c r="L170" i="1"/>
  <c r="AB169" i="1"/>
  <c r="Q169" i="1"/>
  <c r="R169" i="1" s="1"/>
  <c r="S169" i="1" s="1"/>
  <c r="T169" i="1" s="1"/>
  <c r="U169" i="1" s="1"/>
  <c r="V169" i="1" s="1"/>
  <c r="Q168" i="1"/>
  <c r="R168" i="1" s="1"/>
  <c r="S168" i="1" s="1"/>
  <c r="T168" i="1" s="1"/>
  <c r="U168" i="1" s="1"/>
  <c r="Q167" i="1"/>
  <c r="R167" i="1" s="1"/>
  <c r="S167" i="1" s="1"/>
  <c r="T167" i="1" s="1"/>
  <c r="U167" i="1" s="1"/>
  <c r="Q166" i="1"/>
  <c r="R166" i="1" s="1"/>
  <c r="S166" i="1" s="1"/>
  <c r="T166" i="1" s="1"/>
  <c r="U166" i="1" s="1"/>
  <c r="Q165" i="1"/>
  <c r="R165" i="1" s="1"/>
  <c r="S165" i="1" s="1"/>
  <c r="T165" i="1" s="1"/>
  <c r="U165" i="1" s="1"/>
  <c r="Q164" i="1"/>
  <c r="R164" i="1" s="1"/>
  <c r="S164" i="1" s="1"/>
  <c r="T164" i="1" s="1"/>
  <c r="U164" i="1" s="1"/>
  <c r="Q163" i="1"/>
  <c r="R163" i="1" s="1"/>
  <c r="S163" i="1" s="1"/>
  <c r="T163" i="1" s="1"/>
  <c r="U163" i="1" s="1"/>
  <c r="Q162" i="1"/>
  <c r="R162" i="1" s="1"/>
  <c r="S162" i="1" s="1"/>
  <c r="T162" i="1" s="1"/>
  <c r="U162" i="1" s="1"/>
  <c r="AB161" i="1"/>
  <c r="Q161" i="1"/>
  <c r="R161" i="1" s="1"/>
  <c r="S161" i="1" s="1"/>
  <c r="T161" i="1" s="1"/>
  <c r="U161" i="1" s="1"/>
  <c r="L161" i="1"/>
  <c r="Z161" i="1" s="1"/>
  <c r="AA161" i="1" s="1"/>
  <c r="Q160" i="1"/>
  <c r="R160" i="1" s="1"/>
  <c r="S160" i="1" s="1"/>
  <c r="T160" i="1" s="1"/>
  <c r="U160" i="1" s="1"/>
  <c r="AB159" i="1"/>
  <c r="Q159" i="1"/>
  <c r="R159" i="1" s="1"/>
  <c r="S159" i="1" s="1"/>
  <c r="T159" i="1" s="1"/>
  <c r="U159" i="1" s="1"/>
  <c r="L159" i="1"/>
  <c r="Z159" i="1" s="1"/>
  <c r="AA159" i="1" s="1"/>
  <c r="Q158" i="1"/>
  <c r="R158" i="1" s="1"/>
  <c r="S158" i="1" s="1"/>
  <c r="T158" i="1" s="1"/>
  <c r="U158" i="1" s="1"/>
  <c r="AB157" i="1"/>
  <c r="Q157" i="1"/>
  <c r="R157" i="1" s="1"/>
  <c r="S157" i="1" s="1"/>
  <c r="T157" i="1" s="1"/>
  <c r="U157" i="1" s="1"/>
  <c r="V157" i="1" s="1"/>
  <c r="L157" i="1"/>
  <c r="Z157" i="1" s="1"/>
  <c r="AA157" i="1" s="1"/>
  <c r="Q156" i="1"/>
  <c r="R156" i="1" s="1"/>
  <c r="S156" i="1" s="1"/>
  <c r="T156" i="1" s="1"/>
  <c r="U156" i="1" s="1"/>
  <c r="AB155" i="1"/>
  <c r="Q155" i="1"/>
  <c r="R155" i="1" s="1"/>
  <c r="S155" i="1" s="1"/>
  <c r="T155" i="1" s="1"/>
  <c r="U155" i="1" s="1"/>
  <c r="L155" i="1"/>
  <c r="Z155" i="1" s="1"/>
  <c r="AA155" i="1" s="1"/>
  <c r="AB154" i="1"/>
  <c r="Q154" i="1"/>
  <c r="R154" i="1" s="1"/>
  <c r="S154" i="1" s="1"/>
  <c r="T154" i="1" s="1"/>
  <c r="U154" i="1" s="1"/>
  <c r="L154" i="1"/>
  <c r="Z154" i="1" s="1"/>
  <c r="AA154" i="1" s="1"/>
  <c r="Q153" i="1"/>
  <c r="R153" i="1" s="1"/>
  <c r="S153" i="1" s="1"/>
  <c r="T153" i="1" s="1"/>
  <c r="U153" i="1" s="1"/>
  <c r="Q152" i="1"/>
  <c r="R152" i="1" s="1"/>
  <c r="S152" i="1" s="1"/>
  <c r="T152" i="1" s="1"/>
  <c r="U152" i="1" s="1"/>
  <c r="AB151" i="1"/>
  <c r="Q151" i="1"/>
  <c r="R151" i="1" s="1"/>
  <c r="S151" i="1" s="1"/>
  <c r="T151" i="1" s="1"/>
  <c r="U151" i="1" s="1"/>
  <c r="L151" i="1"/>
  <c r="Z151" i="1" s="1"/>
  <c r="AA151" i="1" s="1"/>
  <c r="AB150" i="1"/>
  <c r="Q150" i="1"/>
  <c r="R150" i="1" s="1"/>
  <c r="S150" i="1" s="1"/>
  <c r="T150" i="1" s="1"/>
  <c r="U150" i="1" s="1"/>
  <c r="L150" i="1"/>
  <c r="Z150" i="1" s="1"/>
  <c r="AA150" i="1" s="1"/>
  <c r="AB149" i="1"/>
  <c r="Q149" i="1"/>
  <c r="R149" i="1" s="1"/>
  <c r="S149" i="1" s="1"/>
  <c r="T149" i="1" s="1"/>
  <c r="U149" i="1" s="1"/>
  <c r="L149" i="1"/>
  <c r="Z149" i="1" s="1"/>
  <c r="AA149" i="1" s="1"/>
  <c r="AB148" i="1"/>
  <c r="R148" i="1"/>
  <c r="S148" i="1" s="1"/>
  <c r="T148" i="1" s="1"/>
  <c r="U148" i="1" s="1"/>
  <c r="V148" i="1" s="1"/>
  <c r="L148" i="1"/>
  <c r="Q147" i="1"/>
  <c r="R147" i="1" s="1"/>
  <c r="S147" i="1" s="1"/>
  <c r="T147" i="1" s="1"/>
  <c r="U147" i="1" s="1"/>
  <c r="AB146" i="1"/>
  <c r="Q146" i="1"/>
  <c r="R146" i="1" s="1"/>
  <c r="S146" i="1" s="1"/>
  <c r="T146" i="1" s="1"/>
  <c r="U146" i="1" s="1"/>
  <c r="V146" i="1" s="1"/>
  <c r="L146" i="1"/>
  <c r="Z146" i="1" s="1"/>
  <c r="AA146" i="1" s="1"/>
  <c r="AB145" i="1"/>
  <c r="Q145" i="1"/>
  <c r="R145" i="1" s="1"/>
  <c r="S145" i="1" s="1"/>
  <c r="T145" i="1" s="1"/>
  <c r="U145" i="1" s="1"/>
  <c r="L145" i="1"/>
  <c r="Z145" i="1" s="1"/>
  <c r="AA145" i="1" s="1"/>
  <c r="AB144" i="1"/>
  <c r="Q144" i="1"/>
  <c r="R144" i="1" s="1"/>
  <c r="S144" i="1" s="1"/>
  <c r="T144" i="1" s="1"/>
  <c r="U144" i="1" s="1"/>
  <c r="V144" i="1" s="1"/>
  <c r="L144" i="1"/>
  <c r="Z144" i="1" s="1"/>
  <c r="AA144" i="1" s="1"/>
  <c r="AB143" i="1"/>
  <c r="Q143" i="1"/>
  <c r="R143" i="1" s="1"/>
  <c r="S143" i="1" s="1"/>
  <c r="T143" i="1" s="1"/>
  <c r="U143" i="1" s="1"/>
  <c r="V143" i="1" s="1"/>
  <c r="L143" i="1"/>
  <c r="Z143" i="1" s="1"/>
  <c r="AA143" i="1" s="1"/>
  <c r="AB142" i="1"/>
  <c r="Q142" i="1"/>
  <c r="R142" i="1" s="1"/>
  <c r="S142" i="1" s="1"/>
  <c r="T142" i="1" s="1"/>
  <c r="U142" i="1" s="1"/>
  <c r="V142" i="1" s="1"/>
  <c r="L142" i="1"/>
  <c r="Z142" i="1" s="1"/>
  <c r="AA142" i="1" s="1"/>
  <c r="AB141" i="1"/>
  <c r="Q141" i="1"/>
  <c r="R141" i="1" s="1"/>
  <c r="S141" i="1" s="1"/>
  <c r="T141" i="1" s="1"/>
  <c r="U141" i="1" s="1"/>
  <c r="L141" i="1"/>
  <c r="Z141" i="1" s="1"/>
  <c r="AA141" i="1" s="1"/>
  <c r="AB140" i="1"/>
  <c r="Q140" i="1"/>
  <c r="R140" i="1" s="1"/>
  <c r="S140" i="1" s="1"/>
  <c r="T140" i="1" s="1"/>
  <c r="U140" i="1" s="1"/>
  <c r="V140" i="1" s="1"/>
  <c r="AB139" i="1"/>
  <c r="Q139" i="1"/>
  <c r="R139" i="1" s="1"/>
  <c r="S139" i="1" s="1"/>
  <c r="T139" i="1" s="1"/>
  <c r="U139" i="1" s="1"/>
  <c r="L139" i="1"/>
  <c r="Z139" i="1" s="1"/>
  <c r="AA139" i="1" s="1"/>
  <c r="AB138" i="1"/>
  <c r="Q138" i="1"/>
  <c r="R138" i="1" s="1"/>
  <c r="S138" i="1" s="1"/>
  <c r="T138" i="1" s="1"/>
  <c r="U138" i="1" s="1"/>
  <c r="L138" i="1"/>
  <c r="Z138" i="1" s="1"/>
  <c r="AA138" i="1" s="1"/>
  <c r="Q137" i="1"/>
  <c r="R137" i="1" s="1"/>
  <c r="S137" i="1" s="1"/>
  <c r="T137" i="1" s="1"/>
  <c r="U137" i="1" s="1"/>
  <c r="AB136" i="1"/>
  <c r="Q136" i="1"/>
  <c r="R136" i="1" s="1"/>
  <c r="S136" i="1" s="1"/>
  <c r="T136" i="1" s="1"/>
  <c r="U136" i="1" s="1"/>
  <c r="L136" i="1"/>
  <c r="Z136" i="1" s="1"/>
  <c r="AA136" i="1" s="1"/>
  <c r="AB135" i="1"/>
  <c r="Q135" i="1"/>
  <c r="R135" i="1" s="1"/>
  <c r="S135" i="1" s="1"/>
  <c r="T135" i="1" s="1"/>
  <c r="U135" i="1" s="1"/>
  <c r="L135" i="1"/>
  <c r="Z135" i="1" s="1"/>
  <c r="AA135" i="1" s="1"/>
  <c r="AB134" i="1"/>
  <c r="Q134" i="1"/>
  <c r="R134" i="1" s="1"/>
  <c r="S134" i="1" s="1"/>
  <c r="T134" i="1" s="1"/>
  <c r="U134" i="1" s="1"/>
  <c r="L134" i="1"/>
  <c r="Z134" i="1" s="1"/>
  <c r="AA134" i="1" s="1"/>
  <c r="AB133" i="1"/>
  <c r="Q133" i="1"/>
  <c r="R133" i="1" s="1"/>
  <c r="S133" i="1" s="1"/>
  <c r="T133" i="1" s="1"/>
  <c r="U133" i="1" s="1"/>
  <c r="L133" i="1"/>
  <c r="Z133" i="1" s="1"/>
  <c r="AA133" i="1" s="1"/>
  <c r="AB132" i="1"/>
  <c r="Q132" i="1"/>
  <c r="R132" i="1" s="1"/>
  <c r="S132" i="1" s="1"/>
  <c r="T132" i="1" s="1"/>
  <c r="U132" i="1" s="1"/>
  <c r="L132" i="1"/>
  <c r="Z132" i="1" s="1"/>
  <c r="AA132" i="1" s="1"/>
  <c r="AB131" i="1"/>
  <c r="R131" i="1"/>
  <c r="S131" i="1" s="1"/>
  <c r="T131" i="1" s="1"/>
  <c r="U131" i="1" s="1"/>
  <c r="V131" i="1" s="1"/>
  <c r="L131" i="1"/>
  <c r="AB130" i="1"/>
  <c r="Q130" i="1"/>
  <c r="R130" i="1" s="1"/>
  <c r="S130" i="1" s="1"/>
  <c r="T130" i="1" s="1"/>
  <c r="U130" i="1" s="1"/>
  <c r="L130" i="1"/>
  <c r="Z130" i="1" s="1"/>
  <c r="AA130" i="1" s="1"/>
  <c r="AB129" i="1"/>
  <c r="Q129" i="1"/>
  <c r="R129" i="1" s="1"/>
  <c r="S129" i="1" s="1"/>
  <c r="T129" i="1" s="1"/>
  <c r="U129" i="1" s="1"/>
  <c r="L129" i="1"/>
  <c r="Z129" i="1" s="1"/>
  <c r="AA129" i="1" s="1"/>
  <c r="AB128" i="1"/>
  <c r="Q128" i="1"/>
  <c r="R128" i="1" s="1"/>
  <c r="S128" i="1" s="1"/>
  <c r="T128" i="1" s="1"/>
  <c r="U128" i="1" s="1"/>
  <c r="L128" i="1"/>
  <c r="Z128" i="1" s="1"/>
  <c r="AA128" i="1" s="1"/>
  <c r="AB127" i="1"/>
  <c r="Q127" i="1"/>
  <c r="R127" i="1" s="1"/>
  <c r="S127" i="1" s="1"/>
  <c r="T127" i="1" s="1"/>
  <c r="U127" i="1" s="1"/>
  <c r="L127" i="1"/>
  <c r="Z127" i="1" s="1"/>
  <c r="AA127" i="1" s="1"/>
  <c r="AB126" i="1"/>
  <c r="Q126" i="1"/>
  <c r="R126" i="1" s="1"/>
  <c r="S126" i="1" s="1"/>
  <c r="T126" i="1" s="1"/>
  <c r="U126" i="1" s="1"/>
  <c r="L126" i="1"/>
  <c r="Z126" i="1" s="1"/>
  <c r="AA126" i="1" s="1"/>
  <c r="AB125" i="1"/>
  <c r="Q125" i="1"/>
  <c r="R125" i="1" s="1"/>
  <c r="S125" i="1" s="1"/>
  <c r="T125" i="1" s="1"/>
  <c r="U125" i="1" s="1"/>
  <c r="L125" i="1"/>
  <c r="Z125" i="1" s="1"/>
  <c r="AA125" i="1" s="1"/>
  <c r="Q124" i="1"/>
  <c r="R124" i="1" s="1"/>
  <c r="S124" i="1" s="1"/>
  <c r="T124" i="1" s="1"/>
  <c r="U124" i="1" s="1"/>
  <c r="AB123" i="1"/>
  <c r="Q123" i="1"/>
  <c r="R123" i="1" s="1"/>
  <c r="S123" i="1" s="1"/>
  <c r="T123" i="1" s="1"/>
  <c r="U123" i="1" s="1"/>
  <c r="L123" i="1"/>
  <c r="Z123" i="1" s="1"/>
  <c r="AA123" i="1" s="1"/>
  <c r="AB122" i="1"/>
  <c r="Q122" i="1"/>
  <c r="R122" i="1" s="1"/>
  <c r="S122" i="1" s="1"/>
  <c r="T122" i="1" s="1"/>
  <c r="U122" i="1" s="1"/>
  <c r="L122" i="1"/>
  <c r="Z122" i="1" s="1"/>
  <c r="AA122" i="1" s="1"/>
  <c r="AB121" i="1"/>
  <c r="Q121" i="1"/>
  <c r="R121" i="1" s="1"/>
  <c r="S121" i="1" s="1"/>
  <c r="T121" i="1" s="1"/>
  <c r="U121" i="1" s="1"/>
  <c r="L121" i="1"/>
  <c r="Z121" i="1" s="1"/>
  <c r="AA121" i="1" s="1"/>
  <c r="AB120" i="1"/>
  <c r="Q120" i="1"/>
  <c r="R120" i="1" s="1"/>
  <c r="S120" i="1" s="1"/>
  <c r="T120" i="1" s="1"/>
  <c r="U120" i="1" s="1"/>
  <c r="L120" i="1"/>
  <c r="Z120" i="1" s="1"/>
  <c r="AA120" i="1" s="1"/>
  <c r="AB119" i="1"/>
  <c r="Q119" i="1"/>
  <c r="R119" i="1" s="1"/>
  <c r="S119" i="1" s="1"/>
  <c r="T119" i="1" s="1"/>
  <c r="U119" i="1" s="1"/>
  <c r="L119" i="1"/>
  <c r="Z119" i="1" s="1"/>
  <c r="AA119" i="1" s="1"/>
  <c r="AB118" i="1"/>
  <c r="Q118" i="1"/>
  <c r="R118" i="1" s="1"/>
  <c r="S118" i="1" s="1"/>
  <c r="T118" i="1" s="1"/>
  <c r="U118" i="1" s="1"/>
  <c r="L118" i="1"/>
  <c r="Z118" i="1" s="1"/>
  <c r="AA118" i="1" s="1"/>
  <c r="AB117" i="1"/>
  <c r="Q117" i="1"/>
  <c r="R117" i="1" s="1"/>
  <c r="S117" i="1" s="1"/>
  <c r="T117" i="1" s="1"/>
  <c r="U117" i="1" s="1"/>
  <c r="L117" i="1"/>
  <c r="Z117" i="1" s="1"/>
  <c r="AA117" i="1" s="1"/>
  <c r="AB116" i="1"/>
  <c r="S116" i="1"/>
  <c r="T116" i="1" s="1"/>
  <c r="U116" i="1" s="1"/>
  <c r="V116" i="1" s="1"/>
  <c r="L116" i="1"/>
  <c r="Z116" i="1" s="1"/>
  <c r="AA116" i="1" s="1"/>
  <c r="AB115" i="1"/>
  <c r="S115" i="1"/>
  <c r="T115" i="1" s="1"/>
  <c r="U115" i="1" s="1"/>
  <c r="V115" i="1" s="1"/>
  <c r="L115" i="1"/>
  <c r="Z115" i="1" s="1"/>
  <c r="AA115" i="1" s="1"/>
  <c r="AB114" i="1"/>
  <c r="Q114" i="1"/>
  <c r="R114" i="1" s="1"/>
  <c r="S114" i="1" s="1"/>
  <c r="T114" i="1" s="1"/>
  <c r="U114" i="1" s="1"/>
  <c r="L114" i="1"/>
  <c r="Z114" i="1" s="1"/>
  <c r="AA114" i="1" s="1"/>
  <c r="AB113" i="1"/>
  <c r="R113" i="1"/>
  <c r="S113" i="1" s="1"/>
  <c r="T113" i="1" s="1"/>
  <c r="U113" i="1" s="1"/>
  <c r="V113" i="1" s="1"/>
  <c r="L113" i="1"/>
  <c r="AB112" i="1"/>
  <c r="Q112" i="1"/>
  <c r="R112" i="1" s="1"/>
  <c r="S112" i="1" s="1"/>
  <c r="T112" i="1" s="1"/>
  <c r="U112" i="1" s="1"/>
  <c r="L112" i="1"/>
  <c r="Z112" i="1" s="1"/>
  <c r="AA112" i="1" s="1"/>
  <c r="AB111" i="1"/>
  <c r="Q111" i="1"/>
  <c r="R111" i="1" s="1"/>
  <c r="S111" i="1" s="1"/>
  <c r="T111" i="1" s="1"/>
  <c r="U111" i="1" s="1"/>
  <c r="L111" i="1"/>
  <c r="Z111" i="1" s="1"/>
  <c r="AA111" i="1" s="1"/>
  <c r="AB110" i="1"/>
  <c r="Q110" i="1"/>
  <c r="R110" i="1" s="1"/>
  <c r="S110" i="1" s="1"/>
  <c r="T110" i="1" s="1"/>
  <c r="U110" i="1" s="1"/>
  <c r="L110" i="1"/>
  <c r="Z110" i="1" s="1"/>
  <c r="AA110" i="1" s="1"/>
  <c r="AB109" i="1"/>
  <c r="Q109" i="1"/>
  <c r="R109" i="1" s="1"/>
  <c r="S109" i="1" s="1"/>
  <c r="T109" i="1" s="1"/>
  <c r="U109" i="1" s="1"/>
  <c r="L109" i="1"/>
  <c r="Z109" i="1" s="1"/>
  <c r="AA109" i="1" s="1"/>
  <c r="Q108" i="1"/>
  <c r="R108" i="1" s="1"/>
  <c r="S108" i="1" s="1"/>
  <c r="T108" i="1" s="1"/>
  <c r="U108" i="1" s="1"/>
  <c r="AB107" i="1"/>
  <c r="Q107" i="1"/>
  <c r="R107" i="1" s="1"/>
  <c r="S107" i="1" s="1"/>
  <c r="T107" i="1" s="1"/>
  <c r="U107" i="1" s="1"/>
  <c r="L107" i="1"/>
  <c r="Z107" i="1" s="1"/>
  <c r="AA107" i="1" s="1"/>
  <c r="AB106" i="1"/>
  <c r="Q106" i="1"/>
  <c r="R106" i="1" s="1"/>
  <c r="S106" i="1" s="1"/>
  <c r="T106" i="1" s="1"/>
  <c r="U106" i="1" s="1"/>
  <c r="L106" i="1"/>
  <c r="Z106" i="1" s="1"/>
  <c r="AA106" i="1" s="1"/>
  <c r="AB105" i="1"/>
  <c r="Q105" i="1"/>
  <c r="R105" i="1" s="1"/>
  <c r="S105" i="1" s="1"/>
  <c r="T105" i="1" s="1"/>
  <c r="U105" i="1" s="1"/>
  <c r="L105" i="1"/>
  <c r="Z105" i="1" s="1"/>
  <c r="AA105" i="1" s="1"/>
  <c r="AB104" i="1"/>
  <c r="Q104" i="1"/>
  <c r="R104" i="1" s="1"/>
  <c r="S104" i="1" s="1"/>
  <c r="T104" i="1" s="1"/>
  <c r="U104" i="1" s="1"/>
  <c r="L104" i="1"/>
  <c r="Z104" i="1" s="1"/>
  <c r="AA104" i="1" s="1"/>
  <c r="AB103" i="1"/>
  <c r="Q103" i="1"/>
  <c r="R103" i="1" s="1"/>
  <c r="S103" i="1" s="1"/>
  <c r="T103" i="1" s="1"/>
  <c r="U103" i="1" s="1"/>
  <c r="L103" i="1"/>
  <c r="Z103" i="1" s="1"/>
  <c r="AA103" i="1" s="1"/>
  <c r="AB102" i="1"/>
  <c r="Q102" i="1"/>
  <c r="R102" i="1" s="1"/>
  <c r="S102" i="1" s="1"/>
  <c r="T102" i="1" s="1"/>
  <c r="U102" i="1" s="1"/>
  <c r="L102" i="1"/>
  <c r="Z102" i="1" s="1"/>
  <c r="AA102" i="1" s="1"/>
  <c r="AB101" i="1"/>
  <c r="Q101" i="1"/>
  <c r="R101" i="1" s="1"/>
  <c r="S101" i="1" s="1"/>
  <c r="T101" i="1" s="1"/>
  <c r="U101" i="1" s="1"/>
  <c r="L101" i="1"/>
  <c r="Z101" i="1" s="1"/>
  <c r="AA101" i="1" s="1"/>
  <c r="AB100" i="1"/>
  <c r="Q100" i="1"/>
  <c r="R100" i="1" s="1"/>
  <c r="S100" i="1" s="1"/>
  <c r="T100" i="1" s="1"/>
  <c r="U100" i="1" s="1"/>
  <c r="L100" i="1"/>
  <c r="Z100" i="1" s="1"/>
  <c r="AA100" i="1" s="1"/>
  <c r="AB99" i="1"/>
  <c r="Q99" i="1"/>
  <c r="R99" i="1" s="1"/>
  <c r="S99" i="1" s="1"/>
  <c r="T99" i="1" s="1"/>
  <c r="U99" i="1" s="1"/>
  <c r="L99" i="1"/>
  <c r="Z99" i="1" s="1"/>
  <c r="AA99" i="1" s="1"/>
  <c r="AB98" i="1"/>
  <c r="Q98" i="1"/>
  <c r="R98" i="1" s="1"/>
  <c r="S98" i="1" s="1"/>
  <c r="T98" i="1" s="1"/>
  <c r="U98" i="1" s="1"/>
  <c r="L98" i="1"/>
  <c r="Z98" i="1" s="1"/>
  <c r="AA98" i="1" s="1"/>
  <c r="AB97" i="1"/>
  <c r="Q97" i="1"/>
  <c r="R97" i="1" s="1"/>
  <c r="S97" i="1" s="1"/>
  <c r="T97" i="1" s="1"/>
  <c r="U97" i="1" s="1"/>
  <c r="L97" i="1"/>
  <c r="Z97" i="1" s="1"/>
  <c r="AA97" i="1" s="1"/>
  <c r="AB96" i="1"/>
  <c r="Q96" i="1"/>
  <c r="R96" i="1" s="1"/>
  <c r="S96" i="1" s="1"/>
  <c r="T96" i="1" s="1"/>
  <c r="U96" i="1" s="1"/>
  <c r="L96" i="1"/>
  <c r="Z96" i="1" s="1"/>
  <c r="AA96" i="1" s="1"/>
  <c r="AB95" i="1"/>
  <c r="R95" i="1"/>
  <c r="S95" i="1" s="1"/>
  <c r="T95" i="1" s="1"/>
  <c r="U95" i="1" s="1"/>
  <c r="V95" i="1" s="1"/>
  <c r="L95" i="1"/>
  <c r="AB94" i="1"/>
  <c r="Q94" i="1"/>
  <c r="R94" i="1" s="1"/>
  <c r="S94" i="1" s="1"/>
  <c r="T94" i="1" s="1"/>
  <c r="U94" i="1" s="1"/>
  <c r="L94" i="1"/>
  <c r="Z94" i="1" s="1"/>
  <c r="AA94" i="1" s="1"/>
  <c r="AB93" i="1"/>
  <c r="Q93" i="1"/>
  <c r="R93" i="1" s="1"/>
  <c r="S93" i="1" s="1"/>
  <c r="T93" i="1" s="1"/>
  <c r="U93" i="1" s="1"/>
  <c r="L93" i="1"/>
  <c r="Z93" i="1" s="1"/>
  <c r="AA93" i="1" s="1"/>
  <c r="AB92" i="1"/>
  <c r="Q92" i="1"/>
  <c r="R92" i="1" s="1"/>
  <c r="S92" i="1" s="1"/>
  <c r="T92" i="1" s="1"/>
  <c r="U92" i="1" s="1"/>
  <c r="L92" i="1"/>
  <c r="Z92" i="1" s="1"/>
  <c r="AA92" i="1" s="1"/>
  <c r="AB91" i="1"/>
  <c r="Q91" i="1"/>
  <c r="R91" i="1" s="1"/>
  <c r="S91" i="1" s="1"/>
  <c r="T91" i="1" s="1"/>
  <c r="U91" i="1" s="1"/>
  <c r="L91" i="1"/>
  <c r="Z91" i="1" s="1"/>
  <c r="AA91" i="1" s="1"/>
  <c r="AB90" i="1"/>
  <c r="Q90" i="1"/>
  <c r="R90" i="1" s="1"/>
  <c r="S90" i="1" s="1"/>
  <c r="T90" i="1" s="1"/>
  <c r="U90" i="1" s="1"/>
  <c r="L90" i="1"/>
  <c r="Z90" i="1" s="1"/>
  <c r="AA90" i="1" s="1"/>
  <c r="AB89" i="1"/>
  <c r="Q89" i="1"/>
  <c r="R89" i="1" s="1"/>
  <c r="S89" i="1" s="1"/>
  <c r="T89" i="1" s="1"/>
  <c r="U89" i="1" s="1"/>
  <c r="L89" i="1"/>
  <c r="Z89" i="1" s="1"/>
  <c r="AA89" i="1" s="1"/>
  <c r="AB88" i="1"/>
  <c r="Q88" i="1"/>
  <c r="R88" i="1" s="1"/>
  <c r="S88" i="1" s="1"/>
  <c r="T88" i="1" s="1"/>
  <c r="U88" i="1" s="1"/>
  <c r="L88" i="1"/>
  <c r="Z88" i="1" s="1"/>
  <c r="AA88" i="1" s="1"/>
  <c r="AB87" i="1"/>
  <c r="Q87" i="1"/>
  <c r="R87" i="1" s="1"/>
  <c r="S87" i="1" s="1"/>
  <c r="T87" i="1" s="1"/>
  <c r="U87" i="1" s="1"/>
  <c r="L87" i="1"/>
  <c r="Z87" i="1" s="1"/>
  <c r="AA87" i="1" s="1"/>
  <c r="AB86" i="1"/>
  <c r="R86" i="1"/>
  <c r="S86" i="1" s="1"/>
  <c r="T86" i="1" s="1"/>
  <c r="U86" i="1" s="1"/>
  <c r="V86" i="1" s="1"/>
  <c r="L86" i="1"/>
  <c r="AB85" i="1"/>
  <c r="Q85" i="1"/>
  <c r="R85" i="1" s="1"/>
  <c r="S85" i="1" s="1"/>
  <c r="T85" i="1" s="1"/>
  <c r="U85" i="1" s="1"/>
  <c r="L85" i="1"/>
  <c r="Z85" i="1" s="1"/>
  <c r="AA85" i="1" s="1"/>
  <c r="AB84" i="1"/>
  <c r="Q84" i="1"/>
  <c r="R84" i="1" s="1"/>
  <c r="S84" i="1" s="1"/>
  <c r="T84" i="1" s="1"/>
  <c r="U84" i="1" s="1"/>
  <c r="L84" i="1"/>
  <c r="Z84" i="1" s="1"/>
  <c r="AA84" i="1" s="1"/>
  <c r="AB83" i="1"/>
  <c r="Q83" i="1"/>
  <c r="R83" i="1" s="1"/>
  <c r="S83" i="1" s="1"/>
  <c r="T83" i="1" s="1"/>
  <c r="U83" i="1" s="1"/>
  <c r="L83" i="1"/>
  <c r="Z83" i="1" s="1"/>
  <c r="AA83" i="1" s="1"/>
  <c r="AB82" i="1"/>
  <c r="Q82" i="1"/>
  <c r="R82" i="1" s="1"/>
  <c r="S82" i="1" s="1"/>
  <c r="T82" i="1" s="1"/>
  <c r="U82" i="1" s="1"/>
  <c r="L82" i="1"/>
  <c r="Z82" i="1" s="1"/>
  <c r="AA82" i="1" s="1"/>
  <c r="AB81" i="1"/>
  <c r="Q81" i="1"/>
  <c r="R81" i="1" s="1"/>
  <c r="S81" i="1" s="1"/>
  <c r="T81" i="1" s="1"/>
  <c r="U81" i="1" s="1"/>
  <c r="L81" i="1"/>
  <c r="Z81" i="1" s="1"/>
  <c r="AA81" i="1" s="1"/>
  <c r="AB80" i="1"/>
  <c r="T80" i="1"/>
  <c r="U80" i="1" s="1"/>
  <c r="V80" i="1" s="1"/>
  <c r="L80" i="1"/>
  <c r="Z80" i="1" s="1"/>
  <c r="AA80" i="1" s="1"/>
  <c r="AB79" i="1"/>
  <c r="Q79" i="1"/>
  <c r="R79" i="1" s="1"/>
  <c r="S79" i="1" s="1"/>
  <c r="T79" i="1" s="1"/>
  <c r="U79" i="1" s="1"/>
  <c r="L79" i="1"/>
  <c r="Z79" i="1" s="1"/>
  <c r="AA79" i="1" s="1"/>
  <c r="Q78" i="1"/>
  <c r="R78" i="1" s="1"/>
  <c r="S78" i="1" s="1"/>
  <c r="T78" i="1" s="1"/>
  <c r="U78" i="1" s="1"/>
  <c r="AB77" i="1"/>
  <c r="Q77" i="1"/>
  <c r="R77" i="1" s="1"/>
  <c r="S77" i="1" s="1"/>
  <c r="T77" i="1" s="1"/>
  <c r="U77" i="1" s="1"/>
  <c r="L77" i="1"/>
  <c r="Z77" i="1" s="1"/>
  <c r="AA77" i="1" s="1"/>
  <c r="AB76" i="1"/>
  <c r="Q76" i="1"/>
  <c r="R76" i="1" s="1"/>
  <c r="S76" i="1" s="1"/>
  <c r="T76" i="1" s="1"/>
  <c r="U76" i="1" s="1"/>
  <c r="L76" i="1"/>
  <c r="Z76" i="1" s="1"/>
  <c r="AA76" i="1" s="1"/>
  <c r="AB75" i="1"/>
  <c r="R75" i="1"/>
  <c r="S75" i="1" s="1"/>
  <c r="T75" i="1" s="1"/>
  <c r="U75" i="1" s="1"/>
  <c r="V75" i="1" s="1"/>
  <c r="L75" i="1"/>
  <c r="AB74" i="1"/>
  <c r="R74" i="1"/>
  <c r="S74" i="1" s="1"/>
  <c r="T74" i="1" s="1"/>
  <c r="U74" i="1" s="1"/>
  <c r="V74" i="1" s="1"/>
  <c r="L74" i="1"/>
  <c r="AB73" i="1"/>
  <c r="Q73" i="1"/>
  <c r="R73" i="1" s="1"/>
  <c r="S73" i="1" s="1"/>
  <c r="T73" i="1" s="1"/>
  <c r="U73" i="1" s="1"/>
  <c r="L73" i="1"/>
  <c r="Z73" i="1" s="1"/>
  <c r="AA73" i="1" s="1"/>
  <c r="AB72" i="1"/>
  <c r="Q72" i="1"/>
  <c r="R72" i="1" s="1"/>
  <c r="S72" i="1" s="1"/>
  <c r="T72" i="1" s="1"/>
  <c r="U72" i="1" s="1"/>
  <c r="L72" i="1"/>
  <c r="Z72" i="1" s="1"/>
  <c r="AA72" i="1" s="1"/>
  <c r="AB71" i="1"/>
  <c r="Q71" i="1"/>
  <c r="R71" i="1" s="1"/>
  <c r="S71" i="1" s="1"/>
  <c r="T71" i="1" s="1"/>
  <c r="U71" i="1" s="1"/>
  <c r="L71" i="1"/>
  <c r="Z71" i="1" s="1"/>
  <c r="AA71" i="1" s="1"/>
  <c r="AB70" i="1"/>
  <c r="Q70" i="1"/>
  <c r="R70" i="1" s="1"/>
  <c r="S70" i="1" s="1"/>
  <c r="T70" i="1" s="1"/>
  <c r="U70" i="1" s="1"/>
  <c r="L70" i="1"/>
  <c r="Z70" i="1" s="1"/>
  <c r="AA70" i="1" s="1"/>
  <c r="AB69" i="1"/>
  <c r="R69" i="1"/>
  <c r="S69" i="1" s="1"/>
  <c r="T69" i="1" s="1"/>
  <c r="U69" i="1" s="1"/>
  <c r="V69" i="1" s="1"/>
  <c r="L69" i="1"/>
  <c r="AB68" i="1"/>
  <c r="R68" i="1"/>
  <c r="S68" i="1" s="1"/>
  <c r="T68" i="1" s="1"/>
  <c r="U68" i="1" s="1"/>
  <c r="V68" i="1" s="1"/>
  <c r="L68" i="1"/>
  <c r="AB67" i="1"/>
  <c r="R67" i="1"/>
  <c r="S67" i="1" s="1"/>
  <c r="T67" i="1" s="1"/>
  <c r="U67" i="1" s="1"/>
  <c r="V67" i="1" s="1"/>
  <c r="L67" i="1"/>
  <c r="AB66" i="1"/>
  <c r="Q66" i="1"/>
  <c r="R66" i="1" s="1"/>
  <c r="S66" i="1" s="1"/>
  <c r="T66" i="1" s="1"/>
  <c r="U66" i="1" s="1"/>
  <c r="L66" i="1"/>
  <c r="Z66" i="1" s="1"/>
  <c r="AA66" i="1" s="1"/>
  <c r="AB65" i="1"/>
  <c r="Q65" i="1"/>
  <c r="R65" i="1" s="1"/>
  <c r="S65" i="1" s="1"/>
  <c r="T65" i="1" s="1"/>
  <c r="U65" i="1" s="1"/>
  <c r="L65" i="1"/>
  <c r="Z65" i="1" s="1"/>
  <c r="AA65" i="1" s="1"/>
  <c r="AB64" i="1"/>
  <c r="Q64" i="1"/>
  <c r="R64" i="1" s="1"/>
  <c r="S64" i="1" s="1"/>
  <c r="T64" i="1" s="1"/>
  <c r="U64" i="1" s="1"/>
  <c r="L64" i="1"/>
  <c r="Z64" i="1" s="1"/>
  <c r="AA64" i="1" s="1"/>
  <c r="AB63" i="1"/>
  <c r="Q63" i="1"/>
  <c r="R63" i="1" s="1"/>
  <c r="S63" i="1" s="1"/>
  <c r="T63" i="1" s="1"/>
  <c r="U63" i="1" s="1"/>
  <c r="L63" i="1"/>
  <c r="Z63" i="1" s="1"/>
  <c r="AA63" i="1" s="1"/>
  <c r="AB62" i="1"/>
  <c r="Q62" i="1"/>
  <c r="R62" i="1" s="1"/>
  <c r="S62" i="1" s="1"/>
  <c r="T62" i="1" s="1"/>
  <c r="U62" i="1" s="1"/>
  <c r="L62" i="1"/>
  <c r="Z62" i="1" s="1"/>
  <c r="AA62" i="1" s="1"/>
  <c r="AB61" i="1"/>
  <c r="Q61" i="1"/>
  <c r="R61" i="1" s="1"/>
  <c r="S61" i="1" s="1"/>
  <c r="T61" i="1" s="1"/>
  <c r="U61" i="1" s="1"/>
  <c r="L61" i="1"/>
  <c r="Z61" i="1" s="1"/>
  <c r="AA61" i="1" s="1"/>
  <c r="Q60" i="1"/>
  <c r="R60" i="1" s="1"/>
  <c r="S60" i="1" s="1"/>
  <c r="T60" i="1" s="1"/>
  <c r="U60" i="1" s="1"/>
  <c r="Q59" i="1"/>
  <c r="R59" i="1" s="1"/>
  <c r="S59" i="1" s="1"/>
  <c r="T59" i="1" s="1"/>
  <c r="U59" i="1" s="1"/>
  <c r="Q58" i="1"/>
  <c r="R58" i="1" s="1"/>
  <c r="S58" i="1" s="1"/>
  <c r="T58" i="1" s="1"/>
  <c r="U58" i="1" s="1"/>
  <c r="AB57" i="1"/>
  <c r="Q57" i="1"/>
  <c r="R57" i="1" s="1"/>
  <c r="S57" i="1" s="1"/>
  <c r="T57" i="1" s="1"/>
  <c r="U57" i="1" s="1"/>
  <c r="L57" i="1"/>
  <c r="Z57" i="1" s="1"/>
  <c r="AA57" i="1" s="1"/>
  <c r="AB56" i="1"/>
  <c r="Q56" i="1"/>
  <c r="R56" i="1" s="1"/>
  <c r="S56" i="1" s="1"/>
  <c r="T56" i="1" s="1"/>
  <c r="U56" i="1" s="1"/>
  <c r="L56" i="1"/>
  <c r="Z56" i="1" s="1"/>
  <c r="AA56" i="1" s="1"/>
  <c r="AB55" i="1"/>
  <c r="Q55" i="1"/>
  <c r="R55" i="1" s="1"/>
  <c r="S55" i="1" s="1"/>
  <c r="T55" i="1" s="1"/>
  <c r="U55" i="1" s="1"/>
  <c r="L55" i="1"/>
  <c r="Z55" i="1" s="1"/>
  <c r="AA55" i="1" s="1"/>
  <c r="AB54" i="1"/>
  <c r="Q54" i="1"/>
  <c r="R54" i="1" s="1"/>
  <c r="S54" i="1" s="1"/>
  <c r="T54" i="1" s="1"/>
  <c r="U54" i="1" s="1"/>
  <c r="L54" i="1"/>
  <c r="Z54" i="1" s="1"/>
  <c r="AA54" i="1" s="1"/>
  <c r="AB53" i="1"/>
  <c r="Q53" i="1"/>
  <c r="R53" i="1" s="1"/>
  <c r="S53" i="1" s="1"/>
  <c r="T53" i="1" s="1"/>
  <c r="U53" i="1" s="1"/>
  <c r="L53" i="1"/>
  <c r="Z53" i="1" s="1"/>
  <c r="AA53" i="1" s="1"/>
  <c r="AB52" i="1"/>
  <c r="R52" i="1"/>
  <c r="S52" i="1" s="1"/>
  <c r="T52" i="1" s="1"/>
  <c r="U52" i="1" s="1"/>
  <c r="V52" i="1" s="1"/>
  <c r="L52" i="1"/>
  <c r="AB51" i="1"/>
  <c r="Q51" i="1"/>
  <c r="R51" i="1" s="1"/>
  <c r="S51" i="1" s="1"/>
  <c r="T51" i="1" s="1"/>
  <c r="U51" i="1" s="1"/>
  <c r="L51" i="1"/>
  <c r="Z51" i="1" s="1"/>
  <c r="AA51" i="1" s="1"/>
  <c r="AB50" i="1"/>
  <c r="Q50" i="1"/>
  <c r="R50" i="1" s="1"/>
  <c r="S50" i="1" s="1"/>
  <c r="T50" i="1" s="1"/>
  <c r="U50" i="1" s="1"/>
  <c r="L50" i="1"/>
  <c r="Z50" i="1" s="1"/>
  <c r="AA50" i="1" s="1"/>
  <c r="AB49" i="1"/>
  <c r="Q49" i="1"/>
  <c r="R49" i="1" s="1"/>
  <c r="S49" i="1" s="1"/>
  <c r="T49" i="1" s="1"/>
  <c r="U49" i="1" s="1"/>
  <c r="L49" i="1"/>
  <c r="Z49" i="1" s="1"/>
  <c r="AA49" i="1" s="1"/>
  <c r="AB48" i="1"/>
  <c r="Q48" i="1"/>
  <c r="R48" i="1" s="1"/>
  <c r="S48" i="1" s="1"/>
  <c r="T48" i="1" s="1"/>
  <c r="U48" i="1" s="1"/>
  <c r="L48" i="1"/>
  <c r="Z48" i="1" s="1"/>
  <c r="AA48" i="1" s="1"/>
  <c r="AB47" i="1"/>
  <c r="Q47" i="1"/>
  <c r="R47" i="1" s="1"/>
  <c r="S47" i="1" s="1"/>
  <c r="T47" i="1" s="1"/>
  <c r="U47" i="1" s="1"/>
  <c r="L47" i="1"/>
  <c r="Z47" i="1" s="1"/>
  <c r="AA47" i="1" s="1"/>
  <c r="AB46" i="1"/>
  <c r="Q46" i="1"/>
  <c r="R46" i="1" s="1"/>
  <c r="S46" i="1" s="1"/>
  <c r="T46" i="1" s="1"/>
  <c r="U46" i="1" s="1"/>
  <c r="L46" i="1"/>
  <c r="Z46" i="1" s="1"/>
  <c r="AA46" i="1" s="1"/>
  <c r="AB45" i="1"/>
  <c r="Q45" i="1"/>
  <c r="R45" i="1" s="1"/>
  <c r="S45" i="1" s="1"/>
  <c r="T45" i="1" s="1"/>
  <c r="U45" i="1" s="1"/>
  <c r="L45" i="1"/>
  <c r="Z45" i="1" s="1"/>
  <c r="AA45" i="1" s="1"/>
  <c r="AB44" i="1"/>
  <c r="Q44" i="1"/>
  <c r="R44" i="1" s="1"/>
  <c r="S44" i="1" s="1"/>
  <c r="T44" i="1" s="1"/>
  <c r="U44" i="1" s="1"/>
  <c r="V44" i="1" s="1"/>
  <c r="L44" i="1"/>
  <c r="Z44" i="1" s="1"/>
  <c r="AA44" i="1" s="1"/>
  <c r="AB43" i="1"/>
  <c r="Q43" i="1"/>
  <c r="R43" i="1" s="1"/>
  <c r="S43" i="1" s="1"/>
  <c r="T43" i="1" s="1"/>
  <c r="U43" i="1" s="1"/>
  <c r="L43" i="1"/>
  <c r="Z43" i="1" s="1"/>
  <c r="AA43" i="1" s="1"/>
  <c r="AB42" i="1"/>
  <c r="Q42" i="1"/>
  <c r="R42" i="1" s="1"/>
  <c r="S42" i="1" s="1"/>
  <c r="T42" i="1" s="1"/>
  <c r="U42" i="1" s="1"/>
  <c r="L42" i="1"/>
  <c r="Z42" i="1" s="1"/>
  <c r="AA42" i="1" s="1"/>
  <c r="AB41" i="1"/>
  <c r="R41" i="1"/>
  <c r="S41" i="1" s="1"/>
  <c r="T41" i="1" s="1"/>
  <c r="U41" i="1" s="1"/>
  <c r="V41" i="1" s="1"/>
  <c r="L41" i="1"/>
  <c r="AB40" i="1"/>
  <c r="R40" i="1"/>
  <c r="S40" i="1" s="1"/>
  <c r="T40" i="1" s="1"/>
  <c r="U40" i="1" s="1"/>
  <c r="V40" i="1" s="1"/>
  <c r="L40" i="1"/>
  <c r="AB39" i="1"/>
  <c r="Q39" i="1"/>
  <c r="R39" i="1" s="1"/>
  <c r="S39" i="1" s="1"/>
  <c r="T39" i="1" s="1"/>
  <c r="U39" i="1" s="1"/>
  <c r="L39" i="1"/>
  <c r="Z39" i="1" s="1"/>
  <c r="AA39" i="1" s="1"/>
  <c r="AB38" i="1"/>
  <c r="Q38" i="1"/>
  <c r="R38" i="1" s="1"/>
  <c r="S38" i="1" s="1"/>
  <c r="T38" i="1" s="1"/>
  <c r="U38" i="1" s="1"/>
  <c r="L38" i="1"/>
  <c r="Z38" i="1" s="1"/>
  <c r="AA38" i="1" s="1"/>
  <c r="AB37" i="1"/>
  <c r="Q37" i="1"/>
  <c r="R37" i="1" s="1"/>
  <c r="S37" i="1" s="1"/>
  <c r="T37" i="1" s="1"/>
  <c r="U37" i="1" s="1"/>
  <c r="L37" i="1"/>
  <c r="Z37" i="1" s="1"/>
  <c r="AA37" i="1" s="1"/>
  <c r="AB36" i="1"/>
  <c r="Q36" i="1"/>
  <c r="R36" i="1" s="1"/>
  <c r="S36" i="1" s="1"/>
  <c r="T36" i="1" s="1"/>
  <c r="U36" i="1" s="1"/>
  <c r="L36" i="1"/>
  <c r="Z36" i="1" s="1"/>
  <c r="AA36" i="1" s="1"/>
  <c r="AB35" i="1"/>
  <c r="Q35" i="1"/>
  <c r="R35" i="1" s="1"/>
  <c r="S35" i="1" s="1"/>
  <c r="T35" i="1" s="1"/>
  <c r="U35" i="1" s="1"/>
  <c r="L35" i="1"/>
  <c r="Z35" i="1" s="1"/>
  <c r="AA35" i="1" s="1"/>
  <c r="AB34" i="1"/>
  <c r="Q34" i="1"/>
  <c r="R34" i="1" s="1"/>
  <c r="S34" i="1" s="1"/>
  <c r="T34" i="1" s="1"/>
  <c r="U34" i="1" s="1"/>
  <c r="V34" i="1" s="1"/>
  <c r="L34" i="1"/>
  <c r="Z34" i="1" s="1"/>
  <c r="AA34" i="1" s="1"/>
  <c r="AB33" i="1"/>
  <c r="Q33" i="1"/>
  <c r="R33" i="1" s="1"/>
  <c r="S33" i="1" s="1"/>
  <c r="T33" i="1" s="1"/>
  <c r="U33" i="1" s="1"/>
  <c r="V33" i="1" s="1"/>
  <c r="L33" i="1"/>
  <c r="Z33" i="1" s="1"/>
  <c r="AA33" i="1" s="1"/>
  <c r="AB32" i="1"/>
  <c r="Q32" i="1"/>
  <c r="R32" i="1" s="1"/>
  <c r="S32" i="1" s="1"/>
  <c r="T32" i="1" s="1"/>
  <c r="U32" i="1" s="1"/>
  <c r="L32" i="1"/>
  <c r="Z32" i="1" s="1"/>
  <c r="AA32" i="1" s="1"/>
  <c r="AB31" i="1"/>
  <c r="Q31" i="1"/>
  <c r="R31" i="1" s="1"/>
  <c r="S31" i="1" s="1"/>
  <c r="T31" i="1" s="1"/>
  <c r="U31" i="1" s="1"/>
  <c r="V31" i="1" s="1"/>
  <c r="L31" i="1"/>
  <c r="Z31" i="1" s="1"/>
  <c r="AA31" i="1" s="1"/>
  <c r="AB30" i="1"/>
  <c r="Q30" i="1"/>
  <c r="R30" i="1" s="1"/>
  <c r="S30" i="1" s="1"/>
  <c r="T30" i="1" s="1"/>
  <c r="U30" i="1" s="1"/>
  <c r="V30" i="1" s="1"/>
  <c r="L30" i="1"/>
  <c r="Z30" i="1" s="1"/>
  <c r="AA30" i="1" s="1"/>
  <c r="AB29" i="1"/>
  <c r="R29" i="1"/>
  <c r="S29" i="1" s="1"/>
  <c r="T29" i="1" s="1"/>
  <c r="U29" i="1" s="1"/>
  <c r="V29" i="1" s="1"/>
  <c r="L29" i="1"/>
  <c r="AB28" i="1"/>
  <c r="Q28" i="1"/>
  <c r="R28" i="1" s="1"/>
  <c r="S28" i="1" s="1"/>
  <c r="T28" i="1" s="1"/>
  <c r="U28" i="1" s="1"/>
  <c r="L28" i="1"/>
  <c r="Z28" i="1" s="1"/>
  <c r="AA28" i="1" s="1"/>
  <c r="AB27" i="1"/>
  <c r="Q27" i="1"/>
  <c r="R27" i="1" s="1"/>
  <c r="S27" i="1" s="1"/>
  <c r="T27" i="1" s="1"/>
  <c r="U27" i="1" s="1"/>
  <c r="L27" i="1"/>
  <c r="Z27" i="1" s="1"/>
  <c r="AA27" i="1" s="1"/>
  <c r="AB26" i="1"/>
  <c r="Q26" i="1"/>
  <c r="R26" i="1" s="1"/>
  <c r="S26" i="1" s="1"/>
  <c r="T26" i="1" s="1"/>
  <c r="U26" i="1" s="1"/>
  <c r="V26" i="1" s="1"/>
  <c r="L26" i="1"/>
  <c r="Z26" i="1" s="1"/>
  <c r="AA26" i="1" s="1"/>
  <c r="AB25" i="1"/>
  <c r="Q25" i="1"/>
  <c r="R25" i="1" s="1"/>
  <c r="S25" i="1" s="1"/>
  <c r="T25" i="1" s="1"/>
  <c r="U25" i="1" s="1"/>
  <c r="L25" i="1"/>
  <c r="Z25" i="1" s="1"/>
  <c r="AA25" i="1" s="1"/>
  <c r="AB24" i="1"/>
  <c r="Q24" i="1"/>
  <c r="R24" i="1" s="1"/>
  <c r="S24" i="1" s="1"/>
  <c r="T24" i="1" s="1"/>
  <c r="U24" i="1" s="1"/>
  <c r="L24" i="1"/>
  <c r="Z24" i="1" s="1"/>
  <c r="AA24" i="1" s="1"/>
  <c r="AB23" i="1"/>
  <c r="Q23" i="1"/>
  <c r="R23" i="1" s="1"/>
  <c r="S23" i="1" s="1"/>
  <c r="T23" i="1" s="1"/>
  <c r="U23" i="1" s="1"/>
  <c r="L23" i="1"/>
  <c r="Z23" i="1" s="1"/>
  <c r="AA23" i="1" s="1"/>
  <c r="AB22" i="1"/>
  <c r="Q22" i="1"/>
  <c r="R22" i="1" s="1"/>
  <c r="S22" i="1" s="1"/>
  <c r="T22" i="1" s="1"/>
  <c r="U22" i="1" s="1"/>
  <c r="V22" i="1" s="1"/>
  <c r="L22" i="1"/>
  <c r="Z22" i="1" s="1"/>
  <c r="AA22" i="1" s="1"/>
  <c r="AB21" i="1"/>
  <c r="Q21" i="1"/>
  <c r="R21" i="1" s="1"/>
  <c r="S21" i="1" s="1"/>
  <c r="T21" i="1" s="1"/>
  <c r="U21" i="1" s="1"/>
  <c r="V21" i="1" s="1"/>
  <c r="L21" i="1"/>
  <c r="Z21" i="1" s="1"/>
  <c r="AA21" i="1" s="1"/>
  <c r="AB20" i="1"/>
  <c r="Q20" i="1"/>
  <c r="R20" i="1" s="1"/>
  <c r="S20" i="1" s="1"/>
  <c r="T20" i="1" s="1"/>
  <c r="U20" i="1" s="1"/>
  <c r="V20" i="1" s="1"/>
  <c r="L20" i="1"/>
  <c r="Z20" i="1" s="1"/>
  <c r="AA20" i="1" s="1"/>
  <c r="AB19" i="1"/>
  <c r="Q19" i="1"/>
  <c r="R19" i="1" s="1"/>
  <c r="S19" i="1" s="1"/>
  <c r="T19" i="1" s="1"/>
  <c r="U19" i="1" s="1"/>
  <c r="L19" i="1"/>
  <c r="Z19" i="1" s="1"/>
  <c r="AA19" i="1" s="1"/>
  <c r="AB18" i="1"/>
  <c r="Q18" i="1"/>
  <c r="R18" i="1" s="1"/>
  <c r="S18" i="1" s="1"/>
  <c r="T18" i="1" s="1"/>
  <c r="U18" i="1" s="1"/>
  <c r="V18" i="1" s="1"/>
  <c r="L18" i="1"/>
  <c r="Z18" i="1" s="1"/>
  <c r="AA18" i="1" s="1"/>
  <c r="AB17" i="1"/>
  <c r="Q17" i="1"/>
  <c r="R17" i="1" s="1"/>
  <c r="S17" i="1" s="1"/>
  <c r="T17" i="1" s="1"/>
  <c r="U17" i="1" s="1"/>
  <c r="L17" i="1"/>
  <c r="Z17" i="1" s="1"/>
  <c r="AA17" i="1" s="1"/>
  <c r="AB16" i="1"/>
  <c r="Q16" i="1"/>
  <c r="R16" i="1" s="1"/>
  <c r="S16" i="1" s="1"/>
  <c r="T16" i="1" s="1"/>
  <c r="U16" i="1" s="1"/>
  <c r="L16" i="1"/>
  <c r="Z16" i="1" s="1"/>
  <c r="AA16" i="1" s="1"/>
  <c r="AB15" i="1"/>
  <c r="Q15" i="1"/>
  <c r="R15" i="1" s="1"/>
  <c r="S15" i="1" s="1"/>
  <c r="T15" i="1" s="1"/>
  <c r="U15" i="1" s="1"/>
  <c r="L15" i="1"/>
  <c r="Z15" i="1" s="1"/>
  <c r="AA15" i="1" s="1"/>
  <c r="AB14" i="1"/>
  <c r="Q14" i="1"/>
  <c r="R14" i="1" s="1"/>
  <c r="S14" i="1" s="1"/>
  <c r="T14" i="1" s="1"/>
  <c r="U14" i="1" s="1"/>
  <c r="V14" i="1" s="1"/>
  <c r="L14" i="1"/>
  <c r="Z14" i="1" s="1"/>
  <c r="AA14" i="1" s="1"/>
  <c r="Q13" i="1"/>
  <c r="R13" i="1" s="1"/>
  <c r="S13" i="1" s="1"/>
  <c r="T13" i="1" s="1"/>
  <c r="U13" i="1" s="1"/>
  <c r="AB12" i="1"/>
  <c r="Q12" i="1"/>
  <c r="R12" i="1" s="1"/>
  <c r="S12" i="1" s="1"/>
  <c r="T12" i="1" s="1"/>
  <c r="U12" i="1" s="1"/>
  <c r="V12" i="1" s="1"/>
  <c r="L12" i="1"/>
  <c r="Z12" i="1" s="1"/>
  <c r="AA12" i="1" s="1"/>
  <c r="AB11" i="1"/>
  <c r="Q11" i="1"/>
  <c r="R11" i="1" s="1"/>
  <c r="S11" i="1" s="1"/>
  <c r="T11" i="1" s="1"/>
  <c r="U11" i="1" s="1"/>
  <c r="V11" i="1" s="1"/>
  <c r="L11" i="1"/>
  <c r="Z11" i="1" s="1"/>
  <c r="AA11" i="1" s="1"/>
  <c r="AB10" i="1"/>
  <c r="Q10" i="1"/>
  <c r="R10" i="1" s="1"/>
  <c r="S10" i="1" s="1"/>
  <c r="T10" i="1" s="1"/>
  <c r="U10" i="1" s="1"/>
  <c r="V10" i="1" s="1"/>
  <c r="L10" i="1"/>
  <c r="Z10" i="1" s="1"/>
  <c r="AA10" i="1" s="1"/>
  <c r="AB9" i="1"/>
  <c r="Q9" i="1"/>
  <c r="R9" i="1" s="1"/>
  <c r="S9" i="1" s="1"/>
  <c r="T9" i="1" s="1"/>
  <c r="U9" i="1" s="1"/>
  <c r="L9" i="1"/>
  <c r="Z9" i="1" s="1"/>
  <c r="AA9" i="1" s="1"/>
  <c r="AB8" i="1"/>
  <c r="Q8" i="1"/>
  <c r="R8" i="1" s="1"/>
  <c r="S8" i="1" s="1"/>
  <c r="T8" i="1" s="1"/>
  <c r="U8" i="1" s="1"/>
  <c r="L8" i="1"/>
  <c r="Z8" i="1" s="1"/>
  <c r="AA8" i="1" s="1"/>
  <c r="AB7" i="1"/>
  <c r="R7" i="1"/>
  <c r="S7" i="1" s="1"/>
  <c r="T7" i="1" s="1"/>
  <c r="U7" i="1" s="1"/>
  <c r="V7" i="1" s="1"/>
  <c r="L7" i="1"/>
  <c r="AB6" i="1"/>
  <c r="Q6" i="1"/>
  <c r="R6" i="1" s="1"/>
  <c r="S6" i="1" s="1"/>
  <c r="T6" i="1" s="1"/>
  <c r="U6" i="1" s="1"/>
  <c r="V6" i="1" s="1"/>
  <c r="L6" i="1"/>
  <c r="Z6" i="1" s="1"/>
  <c r="AA6" i="1" s="1"/>
  <c r="AB5" i="1"/>
  <c r="Q5" i="1"/>
  <c r="R5" i="1" s="1"/>
  <c r="S5" i="1" s="1"/>
  <c r="T5" i="1" s="1"/>
  <c r="U5" i="1" s="1"/>
  <c r="L5" i="1"/>
  <c r="Z5" i="1" s="1"/>
  <c r="AA5" i="1" s="1"/>
  <c r="AB4" i="1"/>
  <c r="Q4" i="1"/>
  <c r="R4" i="1" s="1"/>
  <c r="S4" i="1" s="1"/>
  <c r="T4" i="1" s="1"/>
  <c r="U4" i="1" s="1"/>
  <c r="L4" i="1"/>
  <c r="Z4" i="1" s="1"/>
  <c r="AA4" i="1" s="1"/>
  <c r="AB3" i="1"/>
  <c r="Q3" i="1"/>
  <c r="R3" i="1" s="1"/>
  <c r="S3" i="1" s="1"/>
  <c r="T3" i="1" s="1"/>
  <c r="U3" i="1" s="1"/>
  <c r="L3" i="1"/>
  <c r="Z3" i="1" s="1"/>
  <c r="AA3" i="1" s="1"/>
  <c r="AB2" i="1"/>
  <c r="Q2" i="1"/>
  <c r="R2" i="1" s="1"/>
  <c r="S2" i="1" s="1"/>
  <c r="T2" i="1" s="1"/>
  <c r="U2" i="1" s="1"/>
  <c r="O2" i="1" a="1"/>
  <c r="O2" i="1" s="1"/>
  <c r="N2" i="1" a="1"/>
  <c r="N2" i="1" s="1"/>
  <c r="Z2" i="1"/>
  <c r="AA2" i="1" s="1"/>
  <c r="Y6" i="1" l="1"/>
  <c r="Y7" i="1"/>
  <c r="W7" i="1"/>
  <c r="Z7" i="1" s="1"/>
  <c r="AA7" i="1" s="1"/>
  <c r="Y10" i="1"/>
  <c r="Y11" i="1"/>
  <c r="Y12" i="1"/>
  <c r="Y14" i="1"/>
  <c r="Y18" i="1"/>
  <c r="Y20" i="1"/>
  <c r="Y21" i="1"/>
  <c r="Y22" i="1"/>
  <c r="Y26" i="1"/>
  <c r="Y29" i="1"/>
  <c r="W29" i="1"/>
  <c r="Z29" i="1" s="1"/>
  <c r="AA29" i="1" s="1"/>
  <c r="Y30" i="1"/>
  <c r="Y31" i="1"/>
  <c r="Y33" i="1"/>
  <c r="Y34" i="1"/>
  <c r="Y40" i="1"/>
  <c r="W40" i="1"/>
  <c r="Z40" i="1" s="1"/>
  <c r="AA40" i="1" s="1"/>
  <c r="Y41" i="1"/>
  <c r="W41" i="1"/>
  <c r="Z41" i="1" s="1"/>
  <c r="AA41" i="1" s="1"/>
  <c r="Y44" i="1"/>
  <c r="Y52" i="1"/>
  <c r="W52" i="1"/>
  <c r="Z52" i="1" s="1"/>
  <c r="AA52" i="1" s="1"/>
  <c r="Y67" i="1"/>
  <c r="W67" i="1"/>
  <c r="Z67" i="1" s="1"/>
  <c r="AA67" i="1" s="1"/>
  <c r="Y68" i="1"/>
  <c r="W68" i="1"/>
  <c r="Z68" i="1" s="1"/>
  <c r="AA68" i="1" s="1"/>
  <c r="Y69" i="1"/>
  <c r="W69" i="1"/>
  <c r="Z69" i="1" s="1"/>
  <c r="AA69" i="1" s="1"/>
  <c r="Y74" i="1"/>
  <c r="W74" i="1"/>
  <c r="Z74" i="1" s="1"/>
  <c r="AA74" i="1" s="1"/>
  <c r="Y75" i="1"/>
  <c r="W75" i="1"/>
  <c r="Z75" i="1" s="1"/>
  <c r="AA75" i="1" s="1"/>
  <c r="Y80" i="1"/>
  <c r="Y86" i="1"/>
  <c r="W86" i="1"/>
  <c r="Z86" i="1" s="1"/>
  <c r="AA86" i="1" s="1"/>
  <c r="Y95" i="1"/>
  <c r="W95" i="1"/>
  <c r="Z95" i="1" s="1"/>
  <c r="AA95" i="1" s="1"/>
  <c r="Y113" i="1"/>
  <c r="W113" i="1"/>
  <c r="Z113" i="1" s="1"/>
  <c r="AA113" i="1" s="1"/>
  <c r="Y115" i="1"/>
  <c r="W115" i="1"/>
  <c r="Y116" i="1"/>
  <c r="W116" i="1"/>
  <c r="Y131" i="1"/>
  <c r="W131" i="1"/>
  <c r="Z131" i="1" s="1"/>
  <c r="AA131" i="1" s="1"/>
  <c r="Y140" i="1"/>
  <c r="W140" i="1"/>
  <c r="Z140" i="1" s="1"/>
  <c r="AA140" i="1" s="1"/>
  <c r="Y142" i="1"/>
  <c r="Y143" i="1"/>
  <c r="Y144" i="1"/>
  <c r="Y146" i="1"/>
  <c r="Y148" i="1"/>
  <c r="W148" i="1"/>
  <c r="Z148" i="1" s="1"/>
  <c r="AA148" i="1" s="1"/>
  <c r="Y157" i="1"/>
  <c r="Y169" i="1"/>
  <c r="W169" i="1"/>
  <c r="Z169" i="1" s="1"/>
  <c r="AA169" i="1" s="1"/>
  <c r="Y170" i="1"/>
  <c r="W170" i="1"/>
  <c r="Z170" i="1" s="1"/>
  <c r="AA170" i="1" s="1"/>
  <c r="Y172" i="1"/>
  <c r="AB270" i="1"/>
  <c r="AB269" i="1"/>
  <c r="AB268" i="1"/>
  <c r="AB267" i="1"/>
  <c r="AB266" i="1"/>
  <c r="AB265" i="1"/>
  <c r="AB264" i="1"/>
  <c r="AB263" i="1"/>
  <c r="AB262" i="1"/>
  <c r="AB261" i="1"/>
  <c r="AB260" i="1"/>
  <c r="AB258" i="1"/>
  <c r="AB257" i="1"/>
  <c r="AB255" i="1"/>
  <c r="AB254" i="1"/>
  <c r="AB253" i="1"/>
  <c r="AB252" i="1"/>
  <c r="AB251" i="1"/>
  <c r="AB250" i="1"/>
  <c r="AB249" i="1"/>
  <c r="AB248" i="1"/>
  <c r="AB247" i="1"/>
  <c r="AB245" i="1"/>
  <c r="AB242" i="1"/>
  <c r="AB241" i="1"/>
  <c r="AB240" i="1"/>
  <c r="AB239" i="1"/>
  <c r="AB238" i="1"/>
  <c r="AB237" i="1"/>
  <c r="AB236" i="1"/>
  <c r="AB235" i="1"/>
  <c r="AB234" i="1"/>
  <c r="AB233" i="1"/>
  <c r="AB232" i="1"/>
  <c r="AB230" i="1"/>
  <c r="AB229" i="1"/>
  <c r="AB227" i="1"/>
  <c r="AB226" i="1"/>
  <c r="AB225" i="1"/>
  <c r="AB224" i="1"/>
  <c r="AB223" i="1"/>
  <c r="AB222" i="1"/>
  <c r="AB220" i="1"/>
  <c r="AB216" i="1"/>
  <c r="AB215" i="1"/>
  <c r="AB214" i="1"/>
  <c r="AB211" i="1"/>
  <c r="AB207" i="1"/>
  <c r="AB206" i="1"/>
  <c r="AB204" i="1"/>
  <c r="AB203" i="1"/>
  <c r="X202" i="1"/>
  <c r="AB20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45" authorId="0" shapeId="0" xr:uid="{80164ACE-3137-41B9-8EA2-6DD41737CC24}">
      <text>
        <r>
          <rPr>
            <b/>
            <sz val="9"/>
            <color indexed="81"/>
            <rFont val="Tahoma"/>
            <family val="2"/>
          </rPr>
          <t>Autor:</t>
        </r>
        <r>
          <rPr>
            <sz val="9"/>
            <color indexed="81"/>
            <rFont val="Tahoma"/>
            <family val="2"/>
          </rPr>
          <t xml:space="preserve">
ESTE NSN SE ENCUENTRA CANCELADO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<sst xmlns="http://schemas.openxmlformats.org/spreadsheetml/2006/main" count="13827" uniqueCount="932">
  <si>
    <t>ITEM</t>
  </si>
  <si>
    <t xml:space="preserve">DESCRIPCIÓN DEL BIEN Y/O SERVICIO </t>
  </si>
  <si>
    <t>CODIGO DANE</t>
  </si>
  <si>
    <t>UNIDAD MEDIDA</t>
  </si>
  <si>
    <t>No. PARTE</t>
  </si>
  <si>
    <t xml:space="preserve">MANUAL DE PARTES </t>
  </si>
  <si>
    <t xml:space="preserve">PAGINA </t>
  </si>
  <si>
    <t xml:space="preserve"> VALOR UNITARIO COP HISTORICO SIN IVA ( CON TRM 4.019,24) CONTRATACIONES DIFERENTES A LOAS </t>
  </si>
  <si>
    <t xml:space="preserve"> CONTRATO </t>
  </si>
  <si>
    <t>REPORTE DE SAP</t>
  </si>
  <si>
    <t>VR UNITARIO REPORTADO  SAP COP</t>
  </si>
  <si>
    <t>VR UNITARIO REPORTADO  SAP COP TRAIDOS A VR PRESENTE</t>
  </si>
  <si>
    <t xml:space="preserve"> VALOR UNITARIO COP LOAS TRAIDOS A VR PRESENTE CON UN INCREMENTO DEL 25%</t>
  </si>
  <si>
    <t>REFERENCIA</t>
  </si>
  <si>
    <t xml:space="preserve">FUENTE </t>
  </si>
  <si>
    <t>KIT DE FILTRO ACEITE DE LA TRANSMISION</t>
  </si>
  <si>
    <t xml:space="preserve">UNIDAD </t>
  </si>
  <si>
    <t>TM 9–2320–307–24P</t>
  </si>
  <si>
    <t>7--7</t>
  </si>
  <si>
    <t xml:space="preserve"> 003-SUADQ-CAB-2024 </t>
  </si>
  <si>
    <t>SEAL, O–RING (5) "Empaque Cecador"</t>
  </si>
  <si>
    <t>50-70</t>
  </si>
  <si>
    <t>16.10</t>
  </si>
  <si>
    <t xml:space="preserve"> 025-SUADQ-CAB-2022 </t>
  </si>
  <si>
    <t>SEAL, O–RING (6)  "Cecador De Aire"</t>
  </si>
  <si>
    <t>50-17</t>
  </si>
  <si>
    <t>16.8</t>
  </si>
  <si>
    <t>BRAZO, LIMPIAPARABRISAS (2)</t>
  </si>
  <si>
    <t>136482-1</t>
  </si>
  <si>
    <t>22_5</t>
  </si>
  <si>
    <t>BRAZO, LIMPIAPARABRISAS (1)</t>
  </si>
  <si>
    <t>136482-2</t>
  </si>
  <si>
    <t>ENTRADA VIRTUAL MAT.ADIC 1 CTO 038 SUADQ CAB 2019</t>
  </si>
  <si>
    <t>CORREA,V 200 AMP ALT</t>
  </si>
  <si>
    <t>K080730</t>
  </si>
  <si>
    <t>0002-168</t>
  </si>
  <si>
    <t>ENTRADA VIRTUAL MAT. LOA-CO-B-VEB-CAB-2021</t>
  </si>
  <si>
    <t>ESCOBILLA, LIMPIAPARABRISAS.</t>
  </si>
  <si>
    <t>APC00002</t>
  </si>
  <si>
    <t>0002-253</t>
  </si>
  <si>
    <t>RESORTE,PUERTA INFERIOR</t>
  </si>
  <si>
    <t>0002-197</t>
  </si>
  <si>
    <t>SELLO, ACEITE</t>
  </si>
  <si>
    <t>120501013E</t>
  </si>
  <si>
    <t>APC COLOMBIA- M</t>
  </si>
  <si>
    <t>0002-397</t>
  </si>
  <si>
    <t>KIT,SELLO CTI</t>
  </si>
  <si>
    <t>A88900318</t>
  </si>
  <si>
    <t xml:space="preserve"> 021-SUADQ-CAB-2023 </t>
  </si>
  <si>
    <t>ENTRADA VIRTUAL MAT. CONTRATO 009-SUADQ-CAB-2020</t>
  </si>
  <si>
    <t>ADAPTADOR,BATERÍA (1)</t>
  </si>
  <si>
    <t>AA52425-1</t>
  </si>
  <si>
    <t>0002-239</t>
  </si>
  <si>
    <t>FACTURA . 312200 CONT. 34-2019 NIT. 800131049</t>
  </si>
  <si>
    <t>ADAPTADOR,BATERÍA (2)</t>
  </si>
  <si>
    <t>AA-52425-2</t>
  </si>
  <si>
    <t>SELLO,NO METAL (3)</t>
  </si>
  <si>
    <t>C2821012</t>
  </si>
  <si>
    <t>0002-497</t>
  </si>
  <si>
    <t>ENTRADA VIRTUAL MAT. CTO 009-SUADQ-CAB-2020</t>
  </si>
  <si>
    <t>JUNTA 5 "Tanque Combustible"</t>
  </si>
  <si>
    <t>0002-33</t>
  </si>
  <si>
    <t>TAPA,ABERT. DE LLENADO (2)</t>
  </si>
  <si>
    <t>0002-47</t>
  </si>
  <si>
    <t>JUEGO DE ZAPATAS DE FRENO</t>
  </si>
  <si>
    <t>0002-435</t>
  </si>
  <si>
    <t>MARCO, VENTANA, VEH</t>
  </si>
  <si>
    <t>134182-4</t>
  </si>
  <si>
    <t>0002-539</t>
  </si>
  <si>
    <t>ENTRADA VIRTUAL MAT.  CTO 038 SUADQ CAB 2019</t>
  </si>
  <si>
    <t>SELLO,NO METAL (6)</t>
  </si>
  <si>
    <t>133002-4</t>
  </si>
  <si>
    <t>0002-217</t>
  </si>
  <si>
    <t>VIDRIO ANTI-BALA (1)</t>
  </si>
  <si>
    <t>135143-5</t>
  </si>
  <si>
    <t>0002-227</t>
  </si>
  <si>
    <t>VIDRIO ANTI-BALA (3)</t>
  </si>
  <si>
    <t>135143-1</t>
  </si>
  <si>
    <t>ENTRADA VIRTUAL MAT. CTO 066-SUADQ-CAB-2019</t>
  </si>
  <si>
    <t>PITO, SEÑAL 1</t>
  </si>
  <si>
    <t>300-24ST</t>
  </si>
  <si>
    <t>0002-81</t>
  </si>
  <si>
    <t>RESORTE</t>
  </si>
  <si>
    <t>0002-194</t>
  </si>
  <si>
    <t>AMORTIGUADOR 1</t>
  </si>
  <si>
    <t>147019-9</t>
  </si>
  <si>
    <t>0002-163</t>
  </si>
  <si>
    <t>AMORTIGUADOR 2</t>
  </si>
  <si>
    <t>147019-5</t>
  </si>
  <si>
    <t>BARRA ACOPL.,DIRECCIÓN</t>
  </si>
  <si>
    <t>135190-3</t>
  </si>
  <si>
    <t>0002-127</t>
  </si>
  <si>
    <t>CINTURÓN DE SEG., VEHICULAR</t>
  </si>
  <si>
    <t>PIVOTE DIRECC.,HUSILLO 4</t>
  </si>
  <si>
    <t>0002-121</t>
  </si>
  <si>
    <t>VIDRIO ANTI-BALA (2)</t>
  </si>
  <si>
    <t>135143-3</t>
  </si>
  <si>
    <t>KIT DE PARTES,UNIVERSAL 1</t>
  </si>
  <si>
    <t>5-808X</t>
  </si>
  <si>
    <t>0002-109</t>
  </si>
  <si>
    <t>KIT DE PARTES,UNIVERSAL 2</t>
  </si>
  <si>
    <t>5-674X</t>
  </si>
  <si>
    <t>0002-110</t>
  </si>
  <si>
    <t>INTERR. LUZ DE FRENO</t>
  </si>
  <si>
    <t>20-580-024I0250</t>
  </si>
  <si>
    <t>0002-146</t>
  </si>
  <si>
    <t>CONJ. TUBO,METAL 1</t>
  </si>
  <si>
    <t>135191-1</t>
  </si>
  <si>
    <t>0002-145</t>
  </si>
  <si>
    <t>CONJ. TUBO,METAL 2</t>
  </si>
  <si>
    <t>135191-4</t>
  </si>
  <si>
    <t>0002-132</t>
  </si>
  <si>
    <t>KIT, TURBO VALVE SERVICE</t>
  </si>
  <si>
    <t>TUERCA, RUEDA (frente derecha y trasera izquierda)</t>
  </si>
  <si>
    <t>122701051E</t>
  </si>
  <si>
    <t>0002-398</t>
  </si>
  <si>
    <t>FRENO,BANDA Y REVEST.</t>
  </si>
  <si>
    <t>0002-133</t>
  </si>
  <si>
    <t xml:space="preserve"> UNIDAD DEL CILINDRO HIDRÁULICO </t>
  </si>
  <si>
    <t>326101005A03</t>
  </si>
  <si>
    <t xml:space="preserve"> SOPORTE,VEHICULAR </t>
  </si>
  <si>
    <t>0002-259</t>
  </si>
  <si>
    <t xml:space="preserve">TUERCA,SENCILLA,HEX. </t>
  </si>
  <si>
    <t>MS51967-9</t>
  </si>
  <si>
    <t xml:space="preserve">ARANDELA,SEG. </t>
  </si>
  <si>
    <t>MS35335-35</t>
  </si>
  <si>
    <t xml:space="preserve"> UNIDAD CONTROL,ELECTR. </t>
  </si>
  <si>
    <t>676705.</t>
  </si>
  <si>
    <t>0002-307</t>
  </si>
  <si>
    <t xml:space="preserve"> CONJUNTO DE VÁLVULAS,MULT</t>
  </si>
  <si>
    <t>CORTACIRCUITO 6</t>
  </si>
  <si>
    <t>IULN1-1-51-10.0</t>
  </si>
  <si>
    <t>0002-61</t>
  </si>
  <si>
    <t>ENTRADA VIRTUAL MAT. CTO 051-SUADQ-CAB-2020</t>
  </si>
  <si>
    <t xml:space="preserve"> CORTACIRCUITO 7</t>
  </si>
  <si>
    <t xml:space="preserve">IULN1-1-53-35-0 </t>
  </si>
  <si>
    <t>0002-60</t>
  </si>
  <si>
    <t xml:space="preserve">ABRAZADERA,MANGUERA </t>
  </si>
  <si>
    <t>119482-23</t>
  </si>
  <si>
    <t>0002-25</t>
  </si>
  <si>
    <t>ESPÁRRAGO,ROSCA CONT</t>
  </si>
  <si>
    <t xml:space="preserve">98791A029 </t>
  </si>
  <si>
    <t>0002--83</t>
  </si>
  <si>
    <t xml:space="preserve">MS51968-2 </t>
  </si>
  <si>
    <t>0002-83</t>
  </si>
  <si>
    <t xml:space="preserve">ESPACIADOR,MANGUITO </t>
  </si>
  <si>
    <t xml:space="preserve">94639A573 </t>
  </si>
  <si>
    <t>0002-91</t>
  </si>
  <si>
    <t>SELLO,SENCILLO 2</t>
  </si>
  <si>
    <t>0002-179</t>
  </si>
  <si>
    <t>PERNO,CABEZA EXCÉNTRICA 2</t>
  </si>
  <si>
    <t xml:space="preserve">12417332-002 </t>
  </si>
  <si>
    <t>0002-159</t>
  </si>
  <si>
    <t>MANIJA</t>
  </si>
  <si>
    <t>136243-4</t>
  </si>
  <si>
    <t>0002-370</t>
  </si>
  <si>
    <t>ARANDELA PLANA</t>
  </si>
  <si>
    <t>135257-74</t>
  </si>
  <si>
    <t>KIT DE INYECTORES</t>
  </si>
  <si>
    <t>0002-19</t>
  </si>
  <si>
    <t>ENGRANAJE, CAMISA 4</t>
  </si>
  <si>
    <t>0002-381</t>
  </si>
  <si>
    <t>KIT DE REFACCIONES,UNIDAD DE PISTÓN</t>
  </si>
  <si>
    <t>KIT,FORRO</t>
  </si>
  <si>
    <t>0002-369</t>
  </si>
  <si>
    <t>SCREW, HHST M8–1.25 x 15</t>
  </si>
  <si>
    <t>1--19</t>
  </si>
  <si>
    <t>CLIP, BREATHER TUBE</t>
  </si>
  <si>
    <t>RING, O</t>
  </si>
  <si>
    <t>SEAL, VALVE STEM</t>
  </si>
  <si>
    <t>SCREW, HHF M12–1.75 x 25</t>
  </si>
  <si>
    <t xml:space="preserve"> 039-SUADQ-CAB-2021 </t>
  </si>
  <si>
    <t>INSERT, EXHAUST VALVE</t>
  </si>
  <si>
    <t>INSERT, INTAKE VALVE</t>
  </si>
  <si>
    <t>VALVE, EXHAUST</t>
  </si>
  <si>
    <t>VALVE, INTAKE</t>
  </si>
  <si>
    <t>CONJ. TUBO,METAL 3</t>
  </si>
  <si>
    <t>135191-26</t>
  </si>
  <si>
    <t>MANGUERA,CAUCHO</t>
  </si>
  <si>
    <t>836-10</t>
  </si>
  <si>
    <t>0002-273</t>
  </si>
  <si>
    <t>REDUCTOR,TUBERÍA</t>
  </si>
  <si>
    <t>4-2 RA-B</t>
  </si>
  <si>
    <t>0002-295</t>
  </si>
  <si>
    <t>SOPORTE,SILENCIADOR</t>
  </si>
  <si>
    <t>48M-1000</t>
  </si>
  <si>
    <t>0002-39</t>
  </si>
  <si>
    <t>JUNTA- 1</t>
  </si>
  <si>
    <t>0002-377</t>
  </si>
  <si>
    <t>SELLO PLANO</t>
  </si>
  <si>
    <t>0002-15</t>
  </si>
  <si>
    <t>MEDIO FILTRANTE</t>
  </si>
  <si>
    <t>0002-299</t>
  </si>
  <si>
    <t>JUNTA TÓRICA 1</t>
  </si>
  <si>
    <t>AS3578-121</t>
  </si>
  <si>
    <t>0002-171</t>
  </si>
  <si>
    <t>SELLO, SENCILLO</t>
  </si>
  <si>
    <t>CR33206</t>
  </si>
  <si>
    <t>RÓTULA 3</t>
  </si>
  <si>
    <t>0002-172</t>
  </si>
  <si>
    <t>PUNTA VARILLA, ROSCADA 1</t>
  </si>
  <si>
    <t>ALMOHADILLA DE PROTECCION</t>
  </si>
  <si>
    <t>LÁMPARA, INCANDESCENTE</t>
  </si>
  <si>
    <t>501532.</t>
  </si>
  <si>
    <t>0002-347</t>
  </si>
  <si>
    <t xml:space="preserve"> INDICATOR,LIGHT </t>
  </si>
  <si>
    <t>135359-001</t>
  </si>
  <si>
    <t>ENTRADA VIRTUAL REPUESTOS CONT.021-SUADQ-CAB-2023</t>
  </si>
  <si>
    <t xml:space="preserve">SOPORTE,MONTAJE </t>
  </si>
  <si>
    <t>0002-41</t>
  </si>
  <si>
    <t xml:space="preserve">ABRAZADERA </t>
  </si>
  <si>
    <t>ARNÉS DE CABLEADO,BRAN 7</t>
  </si>
  <si>
    <t xml:space="preserve">36485-001 </t>
  </si>
  <si>
    <t>0002-89</t>
  </si>
  <si>
    <t>ARNÉS DE CABLEADO,BRAN  8</t>
  </si>
  <si>
    <t xml:space="preserve">136484-001 </t>
  </si>
  <si>
    <t>0002-100</t>
  </si>
  <si>
    <t>SOPORTE,MONTAJE 1</t>
  </si>
  <si>
    <t>SOPORTE,MONTAJE 2</t>
  </si>
  <si>
    <t>136463-1</t>
  </si>
  <si>
    <t>0002-251</t>
  </si>
  <si>
    <t>SOPORTE,MONTAJE 3</t>
  </si>
  <si>
    <t xml:space="preserve">136463-2 </t>
  </si>
  <si>
    <t>SOPORTE,MONTAJE 4</t>
  </si>
  <si>
    <t xml:space="preserve">136463-4 </t>
  </si>
  <si>
    <t>PERNO,CABEZA EXCÉNTRICA</t>
  </si>
  <si>
    <t xml:space="preserve">12417332-001 </t>
  </si>
  <si>
    <t>ARNÉS DE CABLEADO,BRAN 9</t>
  </si>
  <si>
    <t xml:space="preserve">135400-02 </t>
  </si>
  <si>
    <t>0002-99</t>
  </si>
  <si>
    <t>ARNÉS DE CABLEADO,BRAN 10</t>
  </si>
  <si>
    <t>ARNÉS DE CABLEADO,BRAN 11</t>
  </si>
  <si>
    <t xml:space="preserve"> 136886-01 </t>
  </si>
  <si>
    <t>ARNÉS DE CABLEADO,BRAN 12</t>
  </si>
  <si>
    <t>CABLE,ANTENA DE RF</t>
  </si>
  <si>
    <t>CG-1773</t>
  </si>
  <si>
    <t>0002-335</t>
  </si>
  <si>
    <t>CONJUNTO CABLES,ESPEC</t>
  </si>
  <si>
    <t>132108-22</t>
  </si>
  <si>
    <t>0002-101</t>
  </si>
  <si>
    <t>CONJUNTO DE INTERR.</t>
  </si>
  <si>
    <t>MS51113-1</t>
  </si>
  <si>
    <t>0002-59</t>
  </si>
  <si>
    <t>JUNTA-2</t>
  </si>
  <si>
    <t>0002-9</t>
  </si>
  <si>
    <t>JUNTA -3</t>
  </si>
  <si>
    <t>0002-11</t>
  </si>
  <si>
    <t>CARCASA,MECÁNICA</t>
  </si>
  <si>
    <t>JUNTA -4</t>
  </si>
  <si>
    <t>CARCASA,VOLANTE</t>
  </si>
  <si>
    <t>0002-17</t>
  </si>
  <si>
    <t>JUNTA,CUBIERTA TRASERA</t>
  </si>
  <si>
    <t>TANQUE,RADIADOR,REBOS.</t>
  </si>
  <si>
    <t>070173AE</t>
  </si>
  <si>
    <t>CONECTOR,HEMBRA</t>
  </si>
  <si>
    <t>95815K67</t>
  </si>
  <si>
    <t>SELLO,ESPECIAL</t>
  </si>
  <si>
    <t>FILTRO DE AIRE,ADMISIÓN CARCASA</t>
  </si>
  <si>
    <t>131511-1</t>
  </si>
  <si>
    <t>DEFLECTOR,FILTRO DE AIRE</t>
  </si>
  <si>
    <t>P10-6329</t>
  </si>
  <si>
    <t>MEDIO FILTRANTE TAPA CARCASA</t>
  </si>
  <si>
    <t>P10-6589</t>
  </si>
  <si>
    <t>EMPAQUE,PREFORMADO</t>
  </si>
  <si>
    <t>002-17</t>
  </si>
  <si>
    <t>UNIDAD DE BOMBA DE ACEITE,ENG</t>
  </si>
  <si>
    <t>0002-35</t>
  </si>
  <si>
    <t>KIT, SELLADO</t>
  </si>
  <si>
    <t>A88510289</t>
  </si>
  <si>
    <t>CÁRTER ACEITE</t>
  </si>
  <si>
    <t>SEMIACOPL.,DR</t>
  </si>
  <si>
    <t>95815K83</t>
  </si>
  <si>
    <t>TAPÓN, EXPANSIÓN</t>
  </si>
  <si>
    <t>0002-7</t>
  </si>
  <si>
    <t>SELLO,SENCILLO</t>
  </si>
  <si>
    <t>SA75503729</t>
  </si>
  <si>
    <t>0002-123</t>
  </si>
  <si>
    <t>ENTR. VIRT CONT.025-DIADQ-CAB-2022 REPUESTOS CAB</t>
  </si>
  <si>
    <t>COMPONENTE ELÉCTRICO</t>
  </si>
  <si>
    <t>A53000UV</t>
  </si>
  <si>
    <t>0002-77</t>
  </si>
  <si>
    <t>VÁLVULA,ÁNGULO</t>
  </si>
  <si>
    <t>V404P-6-6</t>
  </si>
  <si>
    <t>0002-55</t>
  </si>
  <si>
    <t>IMPULSOR,VENTILADOR AXIAL</t>
  </si>
  <si>
    <t>0002-51</t>
  </si>
  <si>
    <t>SOPORTE,MONTAJE MOTOR</t>
  </si>
  <si>
    <t>TURBOCOMPRESOR SUPERC</t>
  </si>
  <si>
    <t>0002-16</t>
  </si>
  <si>
    <t>JUNTA-6</t>
  </si>
  <si>
    <t>ARRANQUE,MOTOR</t>
  </si>
  <si>
    <t>0002-14</t>
  </si>
  <si>
    <t>INTERR.,NIVEL LÍQUIDO</t>
  </si>
  <si>
    <t>BRAZO,ESPEJO RETROVISOR 1</t>
  </si>
  <si>
    <t>BRAZO,ESPEJO RETROVISOR -2</t>
  </si>
  <si>
    <t>EJE PROPULSOR CON</t>
  </si>
  <si>
    <t>CONJUNTO CONTROL</t>
  </si>
  <si>
    <t>BATERIA 12 V</t>
  </si>
  <si>
    <t>102244-1</t>
  </si>
  <si>
    <t>0002-105</t>
  </si>
  <si>
    <t>CABLE Y CONDUCTO</t>
  </si>
  <si>
    <t>0002-135</t>
  </si>
  <si>
    <t>KIT DE PARTES,BOTÓN PITO</t>
  </si>
  <si>
    <t>0002-169</t>
  </si>
  <si>
    <t>PITO,BOTÓN,VEHÍCULO</t>
  </si>
  <si>
    <t>HB9BL</t>
  </si>
  <si>
    <t>BRAZO,ESPEJO RETROVISOR 3</t>
  </si>
  <si>
    <t>BRAZO,ESPEJO RETROVISOR 4</t>
  </si>
  <si>
    <t>FILTRO,MEDIO (1) "Filtro Trampa combus"</t>
  </si>
  <si>
    <t>FS0128000</t>
  </si>
  <si>
    <t>0002-13</t>
  </si>
  <si>
    <t>MEDIO FILTRANTE,FLUIDO "Filtro Motor"</t>
  </si>
  <si>
    <t>FILTRO,FLUIDO (1) "Filtro Hidraulico"</t>
  </si>
  <si>
    <t>S58</t>
  </si>
  <si>
    <t>FILTRO ORIFICIO</t>
  </si>
  <si>
    <t>50--15</t>
  </si>
  <si>
    <t>ELEMENTO DE COLADOR,SE</t>
  </si>
  <si>
    <t>0002-65</t>
  </si>
  <si>
    <t>FILTRO,FLUIDO</t>
  </si>
  <si>
    <t>R60T</t>
  </si>
  <si>
    <t>0002-274</t>
  </si>
  <si>
    <t>ELEMENTO FILTRANTE,FLUIDO</t>
  </si>
  <si>
    <t>9845K13</t>
  </si>
  <si>
    <t>0002-723</t>
  </si>
  <si>
    <t>ENTRADA VIRTUAL REPUESTOS LOA CO-B-BOD CABALLERIA</t>
  </si>
  <si>
    <t xml:space="preserve"> CAJA DE DIRECCION</t>
  </si>
  <si>
    <t>FILTRO,FLUIDO (2) "Filtro Combustible" M1117</t>
  </si>
  <si>
    <t>FF0507900</t>
  </si>
  <si>
    <t>0002-48</t>
  </si>
  <si>
    <t>FILTRO,FLUIDO (3) "Filtro primario Combu"  M1117</t>
  </si>
  <si>
    <t>FF5052</t>
  </si>
  <si>
    <t>0002-93</t>
  </si>
  <si>
    <t>MEDIO FILTRANTE,ENTRADA "Aire"  M1117</t>
  </si>
  <si>
    <t>P182034</t>
  </si>
  <si>
    <t>0002-79</t>
  </si>
  <si>
    <t>SAF58G20</t>
  </si>
  <si>
    <t>0002-651</t>
  </si>
  <si>
    <t>SECADORES DE AIRE (KIT DE PARTES,SEC. DE AIRE) M1117</t>
  </si>
  <si>
    <t>T224</t>
  </si>
  <si>
    <t>0002-675</t>
  </si>
  <si>
    <t>PARTS KIT, FLUID PRE</t>
  </si>
  <si>
    <t>FILTER,ELEMENT (resistor de corrocion) M1117</t>
  </si>
  <si>
    <t>WF0207700</t>
  </si>
  <si>
    <t>0002-161</t>
  </si>
  <si>
    <t>BELT,V "Correas aire acondicionado"</t>
  </si>
  <si>
    <t>0002-327</t>
  </si>
  <si>
    <t>RESPIRADERO M1117</t>
  </si>
  <si>
    <t>MB GF</t>
  </si>
  <si>
    <t>0002-288</t>
  </si>
  <si>
    <t>ACCESORIO,LUBRICACIÓN M1117</t>
  </si>
  <si>
    <t>F68200</t>
  </si>
  <si>
    <t>0002-113</t>
  </si>
  <si>
    <t>Control, ECU Shift Assy "TCM ASV M1117"</t>
  </si>
  <si>
    <t>6–23</t>
  </si>
  <si>
    <t>ENFRIADOR,LUBRICANTE</t>
  </si>
  <si>
    <t>0002-45</t>
  </si>
  <si>
    <t xml:space="preserve">FARO </t>
  </si>
  <si>
    <t>LÁMPARA INCANDESCENTE "Bombillo grrande frontal Luces de servicio"</t>
  </si>
  <si>
    <t>0002-82</t>
  </si>
  <si>
    <t>GENERADOR,MOTOR</t>
  </si>
  <si>
    <t>N1224-4</t>
  </si>
  <si>
    <t>MANTA DE AISLMTO.</t>
  </si>
  <si>
    <t>261S41924-2</t>
  </si>
  <si>
    <t>LÁMPARA INCANDESCENTE</t>
  </si>
  <si>
    <t>A52463-2-10</t>
  </si>
  <si>
    <t>0002-87</t>
  </si>
  <si>
    <t>HANDLE,MANUAL CONTROL</t>
  </si>
  <si>
    <t>0002-431</t>
  </si>
  <si>
    <t>CONJUNTO DE VÁLVULAS</t>
  </si>
  <si>
    <t>EXTR. BARRA ACOPL.,DIRECCIÓN</t>
  </si>
  <si>
    <t>TORNILLO,CABEZA,HEX "tornillo que ajusta el motor len los laterales"</t>
  </si>
  <si>
    <t>B1821BH063F475N</t>
  </si>
  <si>
    <t>TORNILLO,CABEZA,HEX</t>
  </si>
  <si>
    <t>NASM90726-149</t>
  </si>
  <si>
    <t>CABLE, THROTTLE "Cable guaya acelerador ASV M1117"</t>
  </si>
  <si>
    <t>3–21</t>
  </si>
  <si>
    <t>SPRING, COMPRESSION "Resorte de guaya aceledaor ASV M1117"</t>
  </si>
  <si>
    <t>WASHER, BODY "guasa del resorte gauya acelerador asv M1117"</t>
  </si>
  <si>
    <t>JOINT, BALL " Varilla guaya de acelrador ASV M1117"</t>
  </si>
  <si>
    <t>TORNILLO,CABEZA,HEX "Tornillo elevacion de la transferencia"</t>
  </si>
  <si>
    <t>B1821BH044F150N</t>
  </si>
  <si>
    <t>PUMP,FUEL,ELECTRICAL "Bomba electrica de combustible"</t>
  </si>
  <si>
    <t>84-13139</t>
  </si>
  <si>
    <t>0002-20</t>
  </si>
  <si>
    <t>D</t>
  </si>
  <si>
    <t>VÁLVULA,LLANTA NEUMÁTICA</t>
  </si>
  <si>
    <t>VS-1090-GOVT</t>
  </si>
  <si>
    <t>CONJUNTO DE CUÑAS</t>
  </si>
  <si>
    <t>224701005A01</t>
  </si>
  <si>
    <t>TUERCA, PLACA, RANURADA</t>
  </si>
  <si>
    <t>122701037E</t>
  </si>
  <si>
    <t>ADAPTADOR RECTO</t>
  </si>
  <si>
    <t>MS51520A6</t>
  </si>
  <si>
    <t>0002-18</t>
  </si>
  <si>
    <t>TUERCA SENCIILA</t>
  </si>
  <si>
    <t>MS51968-11</t>
  </si>
  <si>
    <t>125511-8-6</t>
  </si>
  <si>
    <t>KIT MOV. EXTED.,INSERTO</t>
  </si>
  <si>
    <t>SILENCIADOR,ESCAPE</t>
  </si>
  <si>
    <t>JUNTA TÓRICA</t>
  </si>
  <si>
    <t>52-49610-00</t>
  </si>
  <si>
    <t>Seal, Hub</t>
  </si>
  <si>
    <t>216633–7</t>
  </si>
  <si>
    <t>13–2</t>
  </si>
  <si>
    <t>4.3</t>
  </si>
  <si>
    <t>CON MANGUERA NO METAL</t>
  </si>
  <si>
    <t>135265-8</t>
  </si>
  <si>
    <t>CONJ. MANGUERA,NO METAL</t>
  </si>
  <si>
    <t>142056-1</t>
  </si>
  <si>
    <t>MECANISMO DIRECCION.</t>
  </si>
  <si>
    <t>GASKET</t>
  </si>
  <si>
    <t>0002-37</t>
  </si>
  <si>
    <t>ANILLO DE CONENCION 2</t>
  </si>
  <si>
    <t>TRW AUTOMOTIVE</t>
  </si>
  <si>
    <t>COJINETE DE RODILLO</t>
  </si>
  <si>
    <t>SELLO CONTRA POLVO</t>
  </si>
  <si>
    <t>SELLO CONTRA POLVO Y AGUA ESPIGA</t>
  </si>
  <si>
    <t>EQUIPO DE SELLOS DEL EJE DE ENTRADA</t>
  </si>
  <si>
    <t>TAS000001</t>
  </si>
  <si>
    <t>N/A</t>
  </si>
  <si>
    <t>EQUIPO DE SELLOS TAS 65</t>
  </si>
  <si>
    <t>TAS650012</t>
  </si>
  <si>
    <t>EQUIPO DE SELLOS TAS 85</t>
  </si>
  <si>
    <t>TAS850003</t>
  </si>
  <si>
    <t>HEATER,NBC</t>
  </si>
  <si>
    <t>MILH51191</t>
  </si>
  <si>
    <t>0002-775</t>
  </si>
  <si>
    <t>TRANSMISIÓN,HIDR.</t>
  </si>
  <si>
    <t>0002-3</t>
  </si>
  <si>
    <t>UNSPSC (CCE)</t>
  </si>
  <si>
    <t>CÓDIGO MATERIAL SAP (OPCIONAL)</t>
  </si>
  <si>
    <t>NSN</t>
  </si>
  <si>
    <t>ARMOR PLATE 1</t>
  </si>
  <si>
    <t>9515-01-483-6906</t>
  </si>
  <si>
    <t>135257-60</t>
  </si>
  <si>
    <t>003-SUADQ-CAB-2024</t>
  </si>
  <si>
    <t>ARMOR PLATE 2</t>
  </si>
  <si>
    <t>9515-01-483-6912</t>
  </si>
  <si>
    <t>135257-61</t>
  </si>
  <si>
    <t>ARMOR PLATE 3</t>
  </si>
  <si>
    <t>9515-01-483-6887</t>
  </si>
  <si>
    <t>135257-58</t>
  </si>
  <si>
    <t>ARMOR PLATE 4</t>
  </si>
  <si>
    <t>147035-9</t>
  </si>
  <si>
    <t>ARMOR PLATE 5</t>
  </si>
  <si>
    <t>9515-01-483-6880</t>
  </si>
  <si>
    <t>135257-79</t>
  </si>
  <si>
    <t>025-SUADQ-CAB-2022</t>
  </si>
  <si>
    <t>ARMOR PLATE 6</t>
  </si>
  <si>
    <t>9515-01-483-6879</t>
  </si>
  <si>
    <t>135257-53</t>
  </si>
  <si>
    <t>ARMOR PLATE 7</t>
  </si>
  <si>
    <t>147035-8</t>
  </si>
  <si>
    <t>ARMOR PLATE 8</t>
  </si>
  <si>
    <t>147035-7</t>
  </si>
  <si>
    <t>ARMOR PLATE 9</t>
  </si>
  <si>
    <t>147035-6</t>
  </si>
  <si>
    <t>039-SUADQ-CAB-2021</t>
  </si>
  <si>
    <t>ARMOR PLATE 10</t>
  </si>
  <si>
    <t>9515-01-483-6876</t>
  </si>
  <si>
    <t>135257-50</t>
  </si>
  <si>
    <t>ARMOR PLATE 11</t>
  </si>
  <si>
    <t>147035-12</t>
  </si>
  <si>
    <t>ARMOR PLATE 12</t>
  </si>
  <si>
    <t>147035-13</t>
  </si>
  <si>
    <t>ARMOR PLATE 13</t>
  </si>
  <si>
    <t>9515-01-483-6882</t>
  </si>
  <si>
    <t>135257-55</t>
  </si>
  <si>
    <t>ARMOR PLATE 14</t>
  </si>
  <si>
    <t>9515-01-483-6888</t>
  </si>
  <si>
    <t>135257-59</t>
  </si>
  <si>
    <t>ARMOR PLATE 15</t>
  </si>
  <si>
    <t>9515-01-483-6916</t>
  </si>
  <si>
    <t>135257-62</t>
  </si>
  <si>
    <t>ARMOR PLATE 16</t>
  </si>
  <si>
    <t>147035-2</t>
  </si>
  <si>
    <t>ARMOR PLATE 17</t>
  </si>
  <si>
    <t>147035-3</t>
  </si>
  <si>
    <t>ARMOR PLATE 18</t>
  </si>
  <si>
    <t>147035-4</t>
  </si>
  <si>
    <t>ARMOR PLATE 19</t>
  </si>
  <si>
    <t>9515-01-483-4648</t>
  </si>
  <si>
    <t>135257-35</t>
  </si>
  <si>
    <t>ARMOR PLATE 20</t>
  </si>
  <si>
    <t>147035-5</t>
  </si>
  <si>
    <t>ARMOR PLATE 21</t>
  </si>
  <si>
    <t>9515-01-483-4690</t>
  </si>
  <si>
    <t>135257-40</t>
  </si>
  <si>
    <t>ARMOR PLATE 22</t>
  </si>
  <si>
    <t>9515-01-483-4692</t>
  </si>
  <si>
    <t>135257-42</t>
  </si>
  <si>
    <t>ARMOR PLATE 23</t>
  </si>
  <si>
    <t>9515-01-483-6869</t>
  </si>
  <si>
    <t>135257-44</t>
  </si>
  <si>
    <t>ARMOR PLATE 24</t>
  </si>
  <si>
    <t>9515-01-483-6870</t>
  </si>
  <si>
    <t>135257-45</t>
  </si>
  <si>
    <t>ARMOR PLATE 25</t>
  </si>
  <si>
    <t>9515-01-483-4694</t>
  </si>
  <si>
    <t>135257-43</t>
  </si>
  <si>
    <t>ARMOR PLATE 26</t>
  </si>
  <si>
    <t>9515-01-483-6868</t>
  </si>
  <si>
    <t>135257-41</t>
  </si>
  <si>
    <t>ARMOR PLATE 27</t>
  </si>
  <si>
    <t>UNIDAD</t>
  </si>
  <si>
    <t>147035-11</t>
  </si>
  <si>
    <t>ARMOR PLATE 28</t>
  </si>
  <si>
    <t>9515-01-483-6864</t>
  </si>
  <si>
    <t>135257-37</t>
  </si>
  <si>
    <t>ARMOR PLATE 29</t>
  </si>
  <si>
    <t>9515-01-483-4670</t>
  </si>
  <si>
    <t>135257-36</t>
  </si>
  <si>
    <t>ARMOR PLATE 30</t>
  </si>
  <si>
    <t>147035-10</t>
  </si>
  <si>
    <t>ARMOR PLATE 31</t>
  </si>
  <si>
    <t>9515-01-483-6863</t>
  </si>
  <si>
    <t>135257-32</t>
  </si>
  <si>
    <t>ARMOR PLATE 32</t>
  </si>
  <si>
    <t>9515-01-483-6861</t>
  </si>
  <si>
    <t>135257-30</t>
  </si>
  <si>
    <t>ARMOR PLATE 33</t>
  </si>
  <si>
    <t>9515-01-483-6859</t>
  </si>
  <si>
    <t>135257-29</t>
  </si>
  <si>
    <t>ARMOR PLATE 34</t>
  </si>
  <si>
    <t>9515-01-483-6857</t>
  </si>
  <si>
    <t>135257-28</t>
  </si>
  <si>
    <t>ARMOR PLATE 35</t>
  </si>
  <si>
    <t>9515-01-483-6263</t>
  </si>
  <si>
    <t>135257-98</t>
  </si>
  <si>
    <t>ARMOR PLATE 36</t>
  </si>
  <si>
    <t>9515-01-483-4696</t>
  </si>
  <si>
    <t>135257-68</t>
  </si>
  <si>
    <t>ARMOR PLATE 37</t>
  </si>
  <si>
    <t>9515-01-478-0323</t>
  </si>
  <si>
    <t>135257-75</t>
  </si>
  <si>
    <t>ARMOR PLATE 38</t>
  </si>
  <si>
    <t>9515-01-483-4753</t>
  </si>
  <si>
    <t>135257-97</t>
  </si>
  <si>
    <t>ARMOR PLATE 39</t>
  </si>
  <si>
    <t>9515-01-483-4749</t>
  </si>
  <si>
    <t>135257-96</t>
  </si>
  <si>
    <t xml:space="preserve">ARMOR PLATE 40 </t>
  </si>
  <si>
    <t>9515-01-483-4699</t>
  </si>
  <si>
    <t>135257-69</t>
  </si>
  <si>
    <t>ARMOR PLATE 41</t>
  </si>
  <si>
    <t>9515-01-484-9150</t>
  </si>
  <si>
    <t>135257-66</t>
  </si>
  <si>
    <t>PLACA DE BLINDAJE 1</t>
  </si>
  <si>
    <t>9515-01-483-6854</t>
  </si>
  <si>
    <t>135257-27</t>
  </si>
  <si>
    <t>PLACA DE BLINDAJE 2</t>
  </si>
  <si>
    <t>9515-01-483-6845</t>
  </si>
  <si>
    <t>135257-25</t>
  </si>
  <si>
    <t>PLACA DE BLINDAJE 3</t>
  </si>
  <si>
    <t>TM 9–2320–309–24P</t>
  </si>
  <si>
    <t>PLACA DE BLINDAJE 4</t>
  </si>
  <si>
    <t>PLACA DE BLINDAJE 5</t>
  </si>
  <si>
    <t>PLACA DE BLINDAJE 6</t>
  </si>
  <si>
    <t>PLACA DE BLINDAJE 10</t>
  </si>
  <si>
    <t>9515-01-483-6874</t>
  </si>
  <si>
    <t>135257-49</t>
  </si>
  <si>
    <t>PLACA DE BLINDAJE 12</t>
  </si>
  <si>
    <t>MENOR VR HISTORICO DE LOS DATOS ANALIZADO PESOS</t>
  </si>
  <si>
    <t>MENOR VR HISTORICO DE LOS DATOS ANALIZADO USD ( CON TRM 4.019,24</t>
  </si>
  <si>
    <t>TEXAS STANDARD MUNITIONS LLC</t>
  </si>
  <si>
    <t>OPTIMUM VEHICLE LOGISTICS LLC</t>
  </si>
  <si>
    <t>SMPP LIMITED</t>
  </si>
  <si>
    <t>EXISTENCIAS (STOCK - INVENTARIOS) BAMAD2</t>
  </si>
  <si>
    <t>EXISTENCIAS (STOCK - INVENTARIOS) BAMAD3</t>
  </si>
  <si>
    <t>NECESIDAD
TOTAL BAMAD2</t>
  </si>
  <si>
    <t>NECESIDAD
TOTAL BAMAD3</t>
  </si>
  <si>
    <t>NECESIDAD ADQUIRIR BAMAD2</t>
  </si>
  <si>
    <t>NECESIDAD ADQUIRIR BAMAD3</t>
  </si>
  <si>
    <t>CONDICION COTIZADA</t>
  </si>
  <si>
    <t xml:space="preserve">LUGAR DE ORIGEN </t>
  </si>
  <si>
    <t>TIEMPO DE ENTREGA</t>
  </si>
  <si>
    <t>NOMBRE DEL FABRICANTE</t>
  </si>
  <si>
    <t xml:space="preserve">VR UNITARIO ANTES DE IVA </t>
  </si>
  <si>
    <t>IVA (SI APLICA)</t>
  </si>
  <si>
    <t>SUBTOTAL</t>
  </si>
  <si>
    <t>VR TOTAL INCLUIDO (IVA SI APLICA)</t>
  </si>
  <si>
    <t>VR UNITARIO ANTES DE IVA COTIZADO</t>
  </si>
  <si>
    <t>VR IVA SI APLICA</t>
  </si>
  <si>
    <t>VR INCLUIDO IVA SI APLICA</t>
  </si>
  <si>
    <t>VR TOTAL INCLUIDIO ( IVA SI APLICA) COTIZADO</t>
  </si>
  <si>
    <t xml:space="preserve">PRECIO UNITARIO FABRICA </t>
  </si>
  <si>
    <t xml:space="preserve">MONEDA DE COTIZACION </t>
  </si>
  <si>
    <t>RQ 5000142707</t>
  </si>
  <si>
    <t>4330-01-425-7701</t>
  </si>
  <si>
    <t>NUEVO</t>
  </si>
  <si>
    <t>USA</t>
  </si>
  <si>
    <t xml:space="preserve">90 DIAS </t>
  </si>
  <si>
    <t>TEXAS</t>
  </si>
  <si>
    <t>ESTADOS UNIDOS</t>
  </si>
  <si>
    <t>75 DIAS</t>
  </si>
  <si>
    <t>OVL</t>
  </si>
  <si>
    <t>NUEVA</t>
  </si>
  <si>
    <t>INDIA</t>
  </si>
  <si>
    <t>60 dias</t>
  </si>
  <si>
    <t>SMPP</t>
  </si>
  <si>
    <t>5331-01-483-4496</t>
  </si>
  <si>
    <t>New</t>
  </si>
  <si>
    <t>Confidential</t>
  </si>
  <si>
    <t>Textron</t>
  </si>
  <si>
    <t>USD</t>
  </si>
  <si>
    <t>5331-01-483-4065</t>
  </si>
  <si>
    <t>2540-01-478-1139</t>
  </si>
  <si>
    <t>2540-01-478-1140</t>
  </si>
  <si>
    <t>3030-01-563-8929</t>
  </si>
  <si>
    <t>2540-01-478-0458</t>
  </si>
  <si>
    <t>5330-01-555-4833</t>
  </si>
  <si>
    <t>2530-01-540-9007</t>
  </si>
  <si>
    <t>5940-00-549-6581</t>
  </si>
  <si>
    <t>5940PL2196327</t>
  </si>
  <si>
    <t>5940-00-549-6583</t>
  </si>
  <si>
    <t>SDE5496583</t>
  </si>
  <si>
    <t>5330-01-317-2738</t>
  </si>
  <si>
    <t>CSTM3646</t>
  </si>
  <si>
    <t>5330-01-479-4258</t>
  </si>
  <si>
    <t>5342-01-361-8416</t>
  </si>
  <si>
    <t>6HB904</t>
  </si>
  <si>
    <t>2530-01-478-1047</t>
  </si>
  <si>
    <t>2510-01-478-0468</t>
  </si>
  <si>
    <t>2510-01-478-0735</t>
  </si>
  <si>
    <t>2510-01-478-0466</t>
  </si>
  <si>
    <t>6350-01-483-4495</t>
  </si>
  <si>
    <t>5360-01-110-7782</t>
  </si>
  <si>
    <t>2530-01-504-0652</t>
  </si>
  <si>
    <t>2540-01-577-5027</t>
  </si>
  <si>
    <t>2530-01-478-0928</t>
  </si>
  <si>
    <t>2510-01-478-0486</t>
  </si>
  <si>
    <t>2520-01-347-7064</t>
  </si>
  <si>
    <t>2520-01-481-2200</t>
  </si>
  <si>
    <t>5.674X</t>
  </si>
  <si>
    <t>4710-01-484-9687</t>
  </si>
  <si>
    <t>4710-01-478-4457</t>
  </si>
  <si>
    <t>4810-01-502-0136</t>
  </si>
  <si>
    <t>5310-01-5981216</t>
  </si>
  <si>
    <t>1199N118</t>
  </si>
  <si>
    <t xml:space="preserve">2530-01-187-6481 </t>
  </si>
  <si>
    <t xml:space="preserve"> TUERCA, PLACA, RANURADA </t>
  </si>
  <si>
    <t xml:space="preserve">5310-01-570-7961 </t>
  </si>
  <si>
    <t>0002-139</t>
  </si>
  <si>
    <t xml:space="preserve">2590-01-496-4560 </t>
  </si>
  <si>
    <t>5310-00-761-0654</t>
  </si>
  <si>
    <t>FFW100</t>
  </si>
  <si>
    <t xml:space="preserve">5310-00-627-6128 </t>
  </si>
  <si>
    <t xml:space="preserve">2590-01-577-6258 </t>
  </si>
  <si>
    <t>4820-01-3722769</t>
  </si>
  <si>
    <t>5925-01-483-7598</t>
  </si>
  <si>
    <t>5925-01-483-7604</t>
  </si>
  <si>
    <t>4730-01-478-4141</t>
  </si>
  <si>
    <t xml:space="preserve">5307-01-483-4563 </t>
  </si>
  <si>
    <t xml:space="preserve">5310-00-768-0319 </t>
  </si>
  <si>
    <t xml:space="preserve">5330-01-483-4064  </t>
  </si>
  <si>
    <t xml:space="preserve">5306-01-369-8892 </t>
  </si>
  <si>
    <t>5340-01-483-6891</t>
  </si>
  <si>
    <t>5310-01-483-6938</t>
  </si>
  <si>
    <t>E.MT.4225</t>
  </si>
  <si>
    <t>2910-01-479-7847</t>
  </si>
  <si>
    <t>3120-01-272-3273</t>
  </si>
  <si>
    <t>2815-01-508-8758</t>
  </si>
  <si>
    <t>2815-01-508-8606</t>
  </si>
  <si>
    <t>5305-01-192-2036</t>
  </si>
  <si>
    <t>5340-01-275-0487</t>
  </si>
  <si>
    <t>5331-01-281-8997</t>
  </si>
  <si>
    <t>J927642</t>
  </si>
  <si>
    <t>5340-01-281-7792</t>
  </si>
  <si>
    <t>5305PL0816534</t>
  </si>
  <si>
    <t>5325-01-245-3817</t>
  </si>
  <si>
    <t>2815-01-272-5538</t>
  </si>
  <si>
    <t>2815-01-435-5431</t>
  </si>
  <si>
    <t>2815-01-271-9794</t>
  </si>
  <si>
    <t>2815-01-272-6679</t>
  </si>
  <si>
    <t>4710-01-478-4459</t>
  </si>
  <si>
    <t>4720-01-569-0751</t>
  </si>
  <si>
    <t>4730-01-007-1026</t>
  </si>
  <si>
    <t>5340-01-553-7675</t>
  </si>
  <si>
    <t>5330-01-321-2053</t>
  </si>
  <si>
    <t>5330-01-508-8125</t>
  </si>
  <si>
    <t>2940-01-315-5519</t>
  </si>
  <si>
    <t>5331-00-576-4974</t>
  </si>
  <si>
    <t>5330-01-479-4364</t>
  </si>
  <si>
    <t>3040-01-478-0376</t>
  </si>
  <si>
    <t>5340-01-277-1899</t>
  </si>
  <si>
    <t>2590-01-547-9078</t>
  </si>
  <si>
    <t>MS18005-4530</t>
  </si>
  <si>
    <t>6220-01-484-9091</t>
  </si>
  <si>
    <t xml:space="preserve">5340-01-483-5214 </t>
  </si>
  <si>
    <t>4730-01-197-6042</t>
  </si>
  <si>
    <t>136485-001</t>
  </si>
  <si>
    <t xml:space="preserve">6150-01-483-6931 </t>
  </si>
  <si>
    <t>5340-01-479-4252</t>
  </si>
  <si>
    <t xml:space="preserve">5340-01-483-4969   </t>
  </si>
  <si>
    <t>136463-2</t>
  </si>
  <si>
    <t xml:space="preserve">5340-01-483-4970  </t>
  </si>
  <si>
    <t>136463-4</t>
  </si>
  <si>
    <t xml:space="preserve">5340-01-483-6401 </t>
  </si>
  <si>
    <t xml:space="preserve">5306-01-369-8893 </t>
  </si>
  <si>
    <t>135400-02</t>
  </si>
  <si>
    <t xml:space="preserve">6150-01-567-5976 </t>
  </si>
  <si>
    <t xml:space="preserve">6150-01-483-6527 </t>
  </si>
  <si>
    <t>136886-01</t>
  </si>
  <si>
    <t xml:space="preserve">6150-01-567-5908 </t>
  </si>
  <si>
    <t>6150-01-483-6934</t>
  </si>
  <si>
    <t>6150-01-483-7355</t>
  </si>
  <si>
    <t>5930-00-307-8856</t>
  </si>
  <si>
    <t>5330-01-271-8307</t>
  </si>
  <si>
    <t>5330-01-271-4311</t>
  </si>
  <si>
    <t>3040-01-486-6347</t>
  </si>
  <si>
    <t>5330-01-542-8188</t>
  </si>
  <si>
    <t>032350T</t>
  </si>
  <si>
    <t>2815-01-424-2584</t>
  </si>
  <si>
    <t>5330-01-271-4308</t>
  </si>
  <si>
    <t>2930-01-539-9366</t>
  </si>
  <si>
    <t>4730-01-555-8699</t>
  </si>
  <si>
    <t>5330-01-192-2037</t>
  </si>
  <si>
    <t>JUNTA -5</t>
  </si>
  <si>
    <t>5330-01-556-3437</t>
  </si>
  <si>
    <t>P106329</t>
  </si>
  <si>
    <t>2940-01-478-3951</t>
  </si>
  <si>
    <t>2940-00-460-6979</t>
  </si>
  <si>
    <t>2940-01-391-3487</t>
  </si>
  <si>
    <t>5330-01-271-9375</t>
  </si>
  <si>
    <t>SA88510289</t>
  </si>
  <si>
    <t>2815-01-268-8753</t>
  </si>
  <si>
    <t>5330-01-555-5122</t>
  </si>
  <si>
    <t>2815-01-478-2075</t>
  </si>
  <si>
    <t>4730-01-486-8785</t>
  </si>
  <si>
    <t>5340-01-271-2415</t>
  </si>
  <si>
    <t>5330-01-479-4362</t>
  </si>
  <si>
    <t>5998-01-619-5413</t>
  </si>
  <si>
    <t>4820-01-426-7890</t>
  </si>
  <si>
    <t>2930-01-484-9124</t>
  </si>
  <si>
    <t>E.MT.4232</t>
  </si>
  <si>
    <t>2510-01-478-0576</t>
  </si>
  <si>
    <t>2950-01-479-5104</t>
  </si>
  <si>
    <t>5330-01-272-1146</t>
  </si>
  <si>
    <t>JUNTA -7</t>
  </si>
  <si>
    <t>5330-01-191-8047</t>
  </si>
  <si>
    <t>6110-01-479-5079</t>
  </si>
  <si>
    <t>0725T</t>
  </si>
  <si>
    <t>5930-01-483-7614</t>
  </si>
  <si>
    <t>143051015E</t>
  </si>
  <si>
    <t>2540-01-314-1190</t>
  </si>
  <si>
    <t>2540-01-314-1189</t>
  </si>
  <si>
    <t>6TMF/TYPE1</t>
  </si>
  <si>
    <t>2520 - 015868901</t>
  </si>
  <si>
    <t>6140-01-446-9498</t>
  </si>
  <si>
    <t>2540-01-502-2515</t>
  </si>
  <si>
    <t>2530-01-464-5073</t>
  </si>
  <si>
    <t>2540-01-506-7224</t>
  </si>
  <si>
    <t>2540-01-506-7225</t>
  </si>
  <si>
    <t>2910-01-192-4622</t>
  </si>
  <si>
    <t>A-12304-048</t>
  </si>
  <si>
    <t>4330-01-364-8795</t>
  </si>
  <si>
    <t>2940-01-569-0806</t>
  </si>
  <si>
    <t>4730-00-225-0710</t>
  </si>
  <si>
    <t>4730-00-893-6402</t>
  </si>
  <si>
    <t>2940-01-444-4010</t>
  </si>
  <si>
    <t>4330PL1603091</t>
  </si>
  <si>
    <t>2910-01-481-0251</t>
  </si>
  <si>
    <t>FF0505200</t>
  </si>
  <si>
    <t>2530-01-478-0595</t>
  </si>
  <si>
    <t>2990-01-553-6301</t>
  </si>
  <si>
    <t>0001-51</t>
  </si>
  <si>
    <t>P0-104</t>
  </si>
  <si>
    <t xml:space="preserve">2640-01-563-6900 </t>
  </si>
  <si>
    <t>4330-01-309-6189</t>
  </si>
  <si>
    <t>2910-01-365-0764</t>
  </si>
  <si>
    <t>WF2077</t>
  </si>
  <si>
    <t>2940-01-438-5680</t>
  </si>
  <si>
    <t>4330-01-075-2013</t>
  </si>
  <si>
    <t>53444-000</t>
  </si>
  <si>
    <t>4440-01-480-6337</t>
  </si>
  <si>
    <t>4330–01–425–7701</t>
  </si>
  <si>
    <t>2910-01-274-1915</t>
  </si>
  <si>
    <t>E.MT.4230</t>
  </si>
  <si>
    <t>3030-01-485-3496</t>
  </si>
  <si>
    <t>4310-01-064-7273</t>
  </si>
  <si>
    <t>4730-00-591-3405</t>
  </si>
  <si>
    <t>2520–01–481–0250</t>
  </si>
  <si>
    <t>137115-2</t>
  </si>
  <si>
    <t>2930-01-479-7843</t>
  </si>
  <si>
    <t>6240PL2170422</t>
  </si>
  <si>
    <t>6220-01-193-1970</t>
  </si>
  <si>
    <t>6240-00-966-3831</t>
  </si>
  <si>
    <t>2920-01-543-1235</t>
  </si>
  <si>
    <t>L-24-SV-8209-L-11</t>
  </si>
  <si>
    <t>5640-01-553-6561</t>
  </si>
  <si>
    <t>FFS85</t>
  </si>
  <si>
    <t>6240-00-044-6914</t>
  </si>
  <si>
    <t>5305-01-497-7961</t>
  </si>
  <si>
    <t>ADAPTADOR,BATERÍA (-)</t>
  </si>
  <si>
    <t>5340-01-483-7495</t>
  </si>
  <si>
    <t>4820-01-563-6888</t>
  </si>
  <si>
    <t>2530-01-478-0594</t>
  </si>
  <si>
    <t>5305-00-726-2562</t>
  </si>
  <si>
    <t>40128F</t>
  </si>
  <si>
    <t>2590–01–478–0450</t>
  </si>
  <si>
    <t>AMG4</t>
  </si>
  <si>
    <t>5360–01–483–7523</t>
  </si>
  <si>
    <t>5310–01–483–7500</t>
  </si>
  <si>
    <t>3040–01–413–5999</t>
  </si>
  <si>
    <t>4730PL0652563</t>
  </si>
  <si>
    <t>5305-00-709-8539</t>
  </si>
  <si>
    <t>2910-01-276-1484</t>
  </si>
  <si>
    <t>2640-01-367-5015</t>
  </si>
  <si>
    <t>5310-01-570-7961</t>
  </si>
  <si>
    <t xml:space="preserve">4730-00-826-2347 </t>
  </si>
  <si>
    <t>216633-7</t>
  </si>
  <si>
    <t xml:space="preserve">5310-00-880-7745 </t>
  </si>
  <si>
    <t>1241248H1</t>
  </si>
  <si>
    <t>UNIDAD DEL CILINDRO HIDRAULICO</t>
  </si>
  <si>
    <t>5331-01-389-6028</t>
  </si>
  <si>
    <t>4720-01-478-0140</t>
  </si>
  <si>
    <t>1015-01-548-7033</t>
  </si>
  <si>
    <t>SEAL,PLAIN</t>
  </si>
  <si>
    <t>5330-01-289-3135</t>
  </si>
  <si>
    <t>4240-00-807-6856</t>
  </si>
  <si>
    <t>2520-01-538-6824</t>
  </si>
  <si>
    <r>
      <rPr>
        <b/>
        <sz val="8"/>
        <color theme="1"/>
        <rFont val="Arial"/>
        <family val="2"/>
      </rPr>
      <t>DESCRIPCIÓN:</t>
    </r>
    <r>
      <rPr>
        <sz val="8"/>
        <color theme="1"/>
        <rFont val="Arial"/>
        <family val="2"/>
      </rPr>
      <t xml:space="preserve">  </t>
    </r>
    <r>
      <rPr>
        <sz val="8"/>
        <rFont val="Arial"/>
        <family val="2"/>
      </rPr>
      <t xml:space="preserve"> ADQUISICION DE REPUESTOS </t>
    </r>
    <r>
      <rPr>
        <b/>
        <sz val="8"/>
        <rFont val="Arial"/>
        <family val="2"/>
      </rPr>
      <t>(PLACAS BALISTICAS</t>
    </r>
    <r>
      <rPr>
        <sz val="8"/>
        <rFont val="Arial"/>
        <family val="2"/>
      </rPr>
      <t xml:space="preserve">) PARA LOS VEHICULOS ASV-APC Y M1117 4X4 </t>
    </r>
    <r>
      <rPr>
        <b/>
        <sz val="8"/>
        <rFont val="Arial"/>
        <family val="2"/>
      </rPr>
      <t>( BAMAD2-BAMAD3)</t>
    </r>
    <r>
      <rPr>
        <sz val="8"/>
        <rFont val="Arial"/>
        <family val="2"/>
      </rPr>
      <t xml:space="preserve">
 </t>
    </r>
  </si>
  <si>
    <t xml:space="preserve">CLASIFICADOR POR OBJETO DEL GASTO </t>
  </si>
  <si>
    <t>NOMBRE CUENTA</t>
  </si>
  <si>
    <t xml:space="preserve">                                                                      02-02-01-004-004-09 </t>
  </si>
  <si>
    <t>OTRA MAQUINARIA PARA USOS ESPECIALES Y SUS PARTES Y PIEZAS</t>
  </si>
  <si>
    <t>0002-120</t>
  </si>
  <si>
    <t>0002-119</t>
  </si>
  <si>
    <t>0002-125</t>
  </si>
  <si>
    <t>NECESIDAD ADQUIRIR UMBLI ESCAB</t>
  </si>
  <si>
    <t>NESECIDAD TOTAL</t>
  </si>
  <si>
    <t xml:space="preserve">MENOR </t>
  </si>
  <si>
    <t xml:space="preserve">PROMEDIO </t>
  </si>
  <si>
    <t>MEDIA GEOMETRICA</t>
  </si>
  <si>
    <t>MEDIANA</t>
  </si>
  <si>
    <t xml:space="preserve">DESVISION </t>
  </si>
  <si>
    <t xml:space="preserve">DISPERSION </t>
  </si>
  <si>
    <t>REPUESTOS ASV-APC Y ASV-M1117</t>
  </si>
  <si>
    <t>NECESIDAD</t>
  </si>
  <si>
    <t>CANTIDADES TOTALES</t>
  </si>
  <si>
    <t>PARTE NUMERO COTIZADO</t>
  </si>
  <si>
    <t>Notes</t>
  </si>
  <si>
    <t>TOTAL BAMAD2</t>
  </si>
  <si>
    <t>TOTAL BAMAD3</t>
  </si>
  <si>
    <t>Quoting Seal Kit</t>
  </si>
  <si>
    <t>Price break: Qty 25 @ $10.21 each</t>
  </si>
  <si>
    <t>Textron has Qty 19 in stock- Balance of 1 each ame price but lead time is 479 days</t>
  </si>
  <si>
    <t>5310-01-598-1216</t>
  </si>
  <si>
    <t>Price break: Qty 25 @ $231.46 each</t>
  </si>
  <si>
    <t>Price break: Qty 14 @ $131.29 each</t>
  </si>
  <si>
    <t>2520 -01-586-8901</t>
  </si>
  <si>
    <t>Textron has Qty 1 in stock with 65 day lead time - Balance of 2 each have a 359 lead time and higher price @ $12,849.06</t>
  </si>
  <si>
    <t>Price break: Qty 25 @ $287.04 each</t>
  </si>
  <si>
    <t>PLACAS BALISTICAS ASV-APC Y ASV-M1117</t>
  </si>
  <si>
    <t>TIEMMPO DE ENTREGA</t>
  </si>
  <si>
    <t>VR UNITARIO ANTES DE IVA</t>
  </si>
  <si>
    <t>VR TOTAL INCLIDO IVA SI APLICA COTIZADO</t>
  </si>
  <si>
    <t>PRECIO UNITARIO DE FARBRICA</t>
  </si>
  <si>
    <t>NOMBRE DEL FABRICANTES</t>
  </si>
  <si>
    <t>OPTIMUM</t>
  </si>
  <si>
    <t xml:space="preserve"> HISTORICO DE LOS DATOS ANALIZADO USD</t>
  </si>
  <si>
    <t>VR  NECESIDAD SIN ARANCEL USD</t>
  </si>
  <si>
    <t>VR NECESIDAD INCLUIDO ARANCEL USD</t>
  </si>
  <si>
    <t>VR NECESIDAD INCLUIDO ARANCEL COP</t>
  </si>
  <si>
    <t xml:space="preserve"> VALOR UNITARIO USD  HISTORICO SIN IVA  CONTRATACIONES DIFERENTES A LOAS </t>
  </si>
  <si>
    <t xml:space="preserve"> VALOR UNITARIO USD HISTORICO SIN IVA  CONTRATACIONES DIFERENTES A LOAS </t>
  </si>
  <si>
    <t>DESCRIPCIÓN</t>
  </si>
  <si>
    <t>REPUESTOS</t>
  </si>
  <si>
    <t>Para el analisis de los historicos como se expone en los estudios previos se tomo la inflacion media de EE UU respectivamente para llevar los mismos a valor presente, es importante establecer que con la finalidad de realizar un analisis mas profundo de precios se tomo no solo como fuente de información los precios de contratos resultantes de subastas sino los precios segun el reporte de SAP quien es que reflejas los items realmente recibidos y pagado, ademas contiene la informacion de valores registrados de LOAs es importante indicar que para determinar un Historico base para estos estudio se determino tomar el menor valor de los datos optenidos de estas fuentes de informacion partiendo que los mismo fueron traido a valor presente para efectos legales de la presente vigencia.</t>
  </si>
  <si>
    <t>Se precisa, ademas  que a los precios traídos a valor presente de adquisidores bajo LOAS se les incremento un 25% para cubrir los todos los costos en que se incurre en un contrato entregado en el territorio nacional bajo el término DPU (Delivered at Place Unloaded) 
Entendiendo que bajo el Incoterm DPU, el vendedor asume los siguientes costos:
•	Embalaje de exportación
•	Transporte interno en el país de origen
•	Documentación de exportación
•	Despacho de exportación
•	Carga al medio de transporte
•	Flete internacional
•	Seguro (si se incluye o se exige en contrato)
•	Descarga en el punto acordado en el país de destino (a diferencia del DAP)
•	Entrega hasta el punto acordado, entre otros
En resumen: el vendedor cubre todos los costos hasta dejar la mercancía descargada en el destino final dentro del país del comprador.</t>
  </si>
  <si>
    <t xml:space="preserve">NOTA: SE INDICA QUE CUANTO SE SALIO A SONDEO EN EL SECOP II Y LA RESUESTA INCIAL DE ALGUNOS COTIZANTES SE TUVO UN MAYOR NUMERO DE ITEMS QUE LOS FINALMENTE  ADQUIRIR O DEJAR DENTRO DE FORMULARIO ECONOMICO, COMO SE PUEDE EVIDECIAR ES LOS PLANCES Y ALCANCES QUE SE LLEVARON A CABO </t>
  </si>
  <si>
    <t xml:space="preserve">TRIMAN 2 COTIZACION  </t>
  </si>
  <si>
    <t>VR TOTAL TRIMAN</t>
  </si>
  <si>
    <t xml:space="preserve">MENOR VAR </t>
  </si>
  <si>
    <t>TOTAL MENOR VR</t>
  </si>
  <si>
    <t xml:space="preserve"> MEDIANA </t>
  </si>
  <si>
    <t xml:space="preserve">TOTAL MEDIANA </t>
  </si>
  <si>
    <r>
      <rPr>
        <b/>
        <sz val="8"/>
        <color theme="1"/>
        <rFont val="Calibri"/>
        <family val="2"/>
      </rPr>
      <t>DESCRIPCIÓN:</t>
    </r>
    <r>
      <rPr>
        <sz val="8"/>
        <color theme="1"/>
        <rFont val="Calibri"/>
        <family val="2"/>
      </rPr>
      <t xml:space="preserve">  </t>
    </r>
    <r>
      <rPr>
        <sz val="8"/>
        <rFont val="Calibri"/>
        <family val="2"/>
      </rPr>
      <t xml:space="preserve"> ADQUISICION DE REPUESTOS </t>
    </r>
    <r>
      <rPr>
        <b/>
        <sz val="8"/>
        <rFont val="Calibri"/>
        <family val="2"/>
      </rPr>
      <t>(PLACAS BALISTICAS</t>
    </r>
    <r>
      <rPr>
        <sz val="8"/>
        <rFont val="Calibri"/>
        <family val="2"/>
      </rPr>
      <t xml:space="preserve">) PARA LOS VEHICULOS ASV-APC Y M1117 4X4 </t>
    </r>
    <r>
      <rPr>
        <b/>
        <sz val="8"/>
        <rFont val="Calibri"/>
        <family val="2"/>
      </rPr>
      <t>( BAMAD2-BAMAD3)</t>
    </r>
    <r>
      <rPr>
        <sz val="8"/>
        <rFont val="Calibri"/>
        <family val="2"/>
      </rPr>
      <t xml:space="preserve">
 </t>
    </r>
  </si>
  <si>
    <t>VR TOTAL</t>
  </si>
  <si>
    <t xml:space="preserve">TOTAL </t>
  </si>
  <si>
    <t>VG 2025</t>
  </si>
  <si>
    <t>VG2026</t>
  </si>
  <si>
    <t xml:space="preserve">TRIMAN 2 </t>
  </si>
  <si>
    <t>TRIMAN Incial (sin costos de entrega en el territorio Nacional)</t>
  </si>
  <si>
    <t>ARANCEL</t>
  </si>
  <si>
    <t xml:space="preserve">NOTA:  SE INDICA QUE EL VALOR DEL PRESUPUESTO ASIGNADO ESTA SE REFLEJA EN PESOS Y DOLARES CON UNA TRM DE 4.350 </t>
  </si>
  <si>
    <t xml:space="preserve"> TRIMAN 2 COTIZACION   </t>
  </si>
  <si>
    <t xml:space="preserve"> TIEMPO DE ENTREGA </t>
  </si>
  <si>
    <t>TOTAL USD</t>
  </si>
  <si>
    <t>TOTAL CDP USD</t>
  </si>
  <si>
    <t xml:space="preserve">DEFICI ESTE VALOR DEBE SER POSITIVO O  CERO </t>
  </si>
  <si>
    <r>
      <t>DESCRIPCIÓN:</t>
    </r>
    <r>
      <rPr>
        <sz val="8"/>
        <color rgb="FF000000"/>
        <rFont val="Calibri"/>
        <family val="2"/>
      </rPr>
      <t xml:space="preserve">   ADQUISICION DE REPUESTOS </t>
    </r>
    <r>
      <rPr>
        <b/>
        <sz val="8"/>
        <color rgb="FF000000"/>
        <rFont val="Calibri"/>
        <family val="2"/>
      </rPr>
      <t>(PLACAS BALISTICAS</t>
    </r>
    <r>
      <rPr>
        <sz val="8"/>
        <color rgb="FF000000"/>
        <rFont val="Calibri"/>
        <family val="2"/>
      </rPr>
      <t xml:space="preserve">) PARA LOS VEHICULOS ASV-APC Y M1117 4X4 </t>
    </r>
    <r>
      <rPr>
        <b/>
        <sz val="8"/>
        <color rgb="FF000000"/>
        <rFont val="Calibri"/>
        <family val="2"/>
      </rPr>
      <t>( BAMAD2-BAMAD3)</t>
    </r>
  </si>
  <si>
    <t xml:space="preserve"> </t>
  </si>
  <si>
    <t xml:space="preserve"> VR TOTAL </t>
  </si>
  <si>
    <t xml:space="preserve"> TOTAL  CDP EN USD</t>
  </si>
  <si>
    <t xml:space="preserve"> TOTAL  CDP EN USD PESOS </t>
  </si>
  <si>
    <t xml:space="preserve">Diferencia </t>
  </si>
  <si>
    <t>MENOR COTIZADO</t>
  </si>
  <si>
    <t xml:space="preserve"> VR TOTAL TRIMAN </t>
  </si>
  <si>
    <t>CANT 10/12/2025</t>
  </si>
  <si>
    <t>TIEMPO 10/12/2025</t>
  </si>
  <si>
    <t>VR UNITARIO 10/12/2025</t>
  </si>
  <si>
    <t>VR TOTAL 10/12/2025</t>
  </si>
  <si>
    <t>DESCUENTOS</t>
  </si>
  <si>
    <t>NESECIDAD TOTAL PRIORIZAD POR EL COMITÉ TECNICO ESTRUCTURADOR</t>
  </si>
  <si>
    <t>VR UNITARIO 12/12/2025 CON DESCUENTO  DEL 3%</t>
  </si>
  <si>
    <t>VR TOTAL  12/12/2025 CON DESCUENTO  DEL 3%</t>
  </si>
  <si>
    <t>VR UNITARIO 10/12/2025 CON DESCUENTO  DEL 1%</t>
  </si>
  <si>
    <t xml:space="preserve">MENOR VALOR UNITARIO USD  HISTORICO SIN IVA  CONTRATACIONES DIFERENTES A LOAS </t>
  </si>
  <si>
    <t xml:space="preserve">MENOR  VALOR UNITARIO USD HISTORICO SIN IVA  CONTRATACIONES DIFERENTES A LOAS </t>
  </si>
  <si>
    <t xml:space="preserve"> MENOR VALOR UNITARIO COP HISTORICO SIN IVA ( CON TRM 4.019,24) CONTRATACIONES DIFERENTES A LOAS </t>
  </si>
  <si>
    <t>MENOR VR UNITARIO REPORTADO  SAP COP TRAIDOS A VR PRESENTE</t>
  </si>
  <si>
    <t xml:space="preserve"> MENOR VALOR UNITARIO COP LOAS TRAIDOS A VR PRESENTE CON UN INCREMENTO DEL 25%</t>
  </si>
  <si>
    <t xml:space="preserve">nota el cotizante manifesto dentro del proceso de negociacion que esto precios inicialmente cotizado eran precio en condicion FOB es deciri no contemplaron la entraga en las instalaciones descritas por la entidad </t>
  </si>
  <si>
    <t xml:space="preserve"> VR UNITARIO TRIMAN 2 COTIZACION  </t>
  </si>
  <si>
    <t xml:space="preserve">ANALISIS DE VALORES COTIZADOS </t>
  </si>
  <si>
    <t>INFORME ANALÍTICO SOBRE FLUCTUACIONES DE PRECIOS UNITARIOS Y COSTO-BENEFICIO DE CONTRATACIÓN CON TRIMA N 2
El presente informe analiza las fluctuaciones de los precios unitarios cotizados por los proveedores TEXAS, OPTIMUM, SMPP LIMITED y TRIMA N 2, y evalúa el costo-beneficio de llevar a cabo un proceso de negociación y/o contratación futura con TRIMA N 2, basándose en la información proporcionada en los valores cotizados.
A. Análisis de Fluctuaciones de Precios Unitarios por Cotizante
El análisis de los datos revela una marcada disparidad y fluctuación en los precios unitarios entre los cuatro cotizantes, donde TRIMA N 2 frecuentemente actúa como el principal factor de dispersión, al ofrecer los precios más bajos en una gran cantidad de ítems. La columna de "DESVISION" (Desviación Estándar) corrobora estas fluctuaciones, mostrando valores elevados en los casos donde TRIMA N 2 se distingue.
TRIMA N 2:
    ◦ Este cotizante sobresale por ofrecer constantemente el menor valor cotizado (MENOR COTIZADO) para una amplia gama de artículos.
    ◦ En numerosos casos, la cotización de TRIMA N 2 es drásticamente inferior a la de sus competidores, lo que genera las mayores desviaciones estándar.
    ◦ Ejemplos de Fluctuación Extrema (TRIMA N 2 como Menor Cotizado):
        ▪ Para el KIT DE FILTRO ACEITE DE LA TRANSMISION (Ítem 1), TRIMA N 2 cotiza $382.42 USD, mientras que TEXAS cotiza $700.40 USD.
        ▪ Para el VIDRIO ANTI-BALA (1) (Ítem 19), TRIMA N 2 cotiza $3,414.14 USD, siendo el menor cotizado, frente a los $14,949.90 USD de TEXAS.
        ▪ Para el KIT, TURBO VALVE SERVICE (Ítem 34), la diferencia es aún más notable: TRIMA N 2 cotiza $91.22 USD, mientras que SMPP LIMITED cotiza $7,730.45 USD.
        ▪ Para la TRANSMISIÓN,HIDR. (Ítem 196), TRIMA N 2 cotiza $107,457.99 USD, siendo el menor cotizado, con una diferencia significativa respecto al precio de TEXAS de $119,867.47 USD.
2. TEXAS, OPTIMUM y SMPP LIMITED:
    ◦ Estos tres cotizantes tienden a presentar precios unitarios más agrupados entre sí, con valores generalmente superiores al de TRIMA N 2.
    ◦ En la mayoría de los casos donde TRIMA N 2 no es el menor cotizado, estos proveedores muestran una competencia más cercana; sin embargo, son las cotizaciones de TRIMA N 2 las que impulsan el precio más bajo registrado ("MENOR COTIZADO").
B. Análisis de Valores Unitarios y Costo-Beneficio de Contratación con TRIMA N 2
El análisis de los valores unitarios en la tabla sugiere un claro costo-beneficio en la futura contratación o negociación centrada en TRIMA N 2, debido a su posicionamiento como el proveedor con las cotizaciones más bajas.
Validación del Costo-Beneficio:
El principal beneficio de considerar a TRIMA N 2 radica en el potencial ahorro sustancial 
La alta frecuencia con la que TRIMA N 2 ofrece los precios unitarios más bajos justifica la priorización de este cotizante para una futura contratación.
• Estrategia de Contratación: Si los bienes y/o servicios cotizados por TRIMA N 2 cumplen con los requisitos técnicos y de calidad, la contratación directa de los ítems donde cotiza el precio más bajo es la ruta más costo-efectiva.
• Proceso de Negociación: El análisis sugiere que la negociación debe enfocarse en asegurar y mantener los precios de TRIMA N 2, así como confirmar la viabilidad de suministrar los artículos a precios tan bajos.
En conclusión, el patrón de precios de TRIMA N 2, que consistentemente marca el precio mínimo en casi todos los ítems listados, ofrece la mayor ventaja de costo-beneficio en términos de adquisición de bienes y servicios. Esta cotización más baja es el principal indicador de ahorro potencial y debe ser el punto focal de cualquier negociación, no obstante para el caso puntual de las placas se identifica factores relevantes en la negociacion para garantizar la favorabilidad.</t>
  </si>
  <si>
    <t>VR TOTAL  10/12/2025 CON DESCUENTO  DEL1%</t>
  </si>
  <si>
    <t>PRESUPUESTO TOTAL ASIGNADO USD</t>
  </si>
  <si>
    <t>PRESUPUESTO TOTAL ASIGNADO COP</t>
  </si>
  <si>
    <t>PRESUPUESTO TOTAL OFICIAL COP</t>
  </si>
  <si>
    <t>PRESUPUESTO TOTAL OFICIAL USD</t>
  </si>
  <si>
    <t>SALDO DISPONIBLE</t>
  </si>
  <si>
    <t xml:space="preserve">VR SUBTOTAL USD NECESIDAD </t>
  </si>
  <si>
    <t xml:space="preserve">SUBTOTAL USD NECESIDAD </t>
  </si>
  <si>
    <t>DOLARES AMERICANOS</t>
  </si>
  <si>
    <t xml:space="preserve"> TOTAL NECESIDAD SEGÚN LA COTIZACION DE TRIMAN</t>
  </si>
  <si>
    <t>COP</t>
  </si>
  <si>
    <t xml:space="preserve">según esta informacion la necesidad no es cubierta en un 100%, por lo que para la etapa de negociacion se prioriza la necesidad </t>
  </si>
  <si>
    <t xml:space="preserve">PRECIO  UNITARIO DE REFERENCIA USD </t>
  </si>
  <si>
    <t xml:space="preserve">PRECIO  TOTAL DE REFERENCIA USD </t>
  </si>
  <si>
    <t xml:space="preserve">PRESUPUESTO OFICIA USD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</si>
</sst>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USD]\ * #,##0.00_-;\-[$USD]\ * #,##0.00_-;_-[$USD]\ * &quot;-&quot;??_-;_-@_-"/>
    <numFmt numFmtId="165" formatCode="_(* #,##0.00_);_(* \(#,##0.00\);_(* &quot;-&quot;??_);_(@_)"/>
    <numFmt numFmtId="166" formatCode="_-* #,##0_-;\-* #,##0_-;_-* &quot;-&quot;??_-;_-@_-"/>
  </numFmts>
  <fonts count="47" x14ac:knownFonts="1">
    <font>
      <sz val="11"/>
      <color theme="1"/>
      <name val="Aptos Narrow"/>
      <family val="2"/>
      <scheme val="minor"/>
    </font>
    <font>
      <sz val="11"/>
      <color theme="1"/>
      <name val="Aptos Narrow"/>
      <family val="2"/>
      <scheme val="minor"/>
    </font>
    <font>
      <b/>
      <sz val="8"/>
      <color theme="1"/>
      <name val="Arial"/>
      <family val="2"/>
    </font>
    <font>
      <b/>
      <sz val="8"/>
      <color rgb="FF000000"/>
      <name val="Arial"/>
      <family val="2"/>
    </font>
    <font>
      <sz val="8"/>
      <color theme="1"/>
      <name val="Arial"/>
      <family val="2"/>
    </font>
    <font>
      <sz val="8"/>
      <color rgb="FF000000"/>
      <name val="Arial"/>
      <family val="2"/>
    </font>
    <font>
      <sz val="8"/>
      <color rgb="FF000000"/>
      <name val="Calibri"/>
      <family val="2"/>
    </font>
    <font>
      <sz val="8"/>
      <color theme="1"/>
      <name val="Calibri"/>
      <family val="2"/>
    </font>
    <font>
      <sz val="8"/>
      <color rgb="FF000000"/>
      <name val="Aptos Narrow"/>
      <family val="2"/>
      <scheme val="minor"/>
    </font>
    <font>
      <sz val="8"/>
      <color rgb="FFFF0000"/>
      <name val="Arial"/>
      <family val="2"/>
    </font>
    <font>
      <sz val="8"/>
      <color rgb="FF9C0006"/>
      <name val="Arial"/>
      <family val="2"/>
    </font>
    <font>
      <sz val="8"/>
      <color rgb="FF9C0006"/>
      <name val="Aptos Narrow"/>
      <family val="2"/>
      <scheme val="minor"/>
    </font>
    <font>
      <sz val="11"/>
      <name val="Calibri"/>
      <family val="2"/>
    </font>
    <font>
      <sz val="8"/>
      <name val="Arial"/>
      <family val="2"/>
    </font>
    <font>
      <b/>
      <sz val="8"/>
      <name val="Arial"/>
      <family val="2"/>
    </font>
    <font>
      <sz val="8"/>
      <color theme="1"/>
      <name val="Aptos Narrow"/>
      <family val="2"/>
      <scheme val="minor"/>
    </font>
    <font>
      <b/>
      <sz val="9"/>
      <color indexed="81"/>
      <name val="Tahoma"/>
      <family val="2"/>
    </font>
    <font>
      <sz val="9"/>
      <color indexed="81"/>
      <name val="Tahoma"/>
      <family val="2"/>
    </font>
    <font>
      <sz val="8"/>
      <name val="Calibri"/>
      <family val="2"/>
    </font>
    <font>
      <sz val="8"/>
      <color rgb="FFFF0000"/>
      <name val="Aptos Narrow"/>
      <family val="2"/>
      <scheme val="minor"/>
    </font>
    <font>
      <sz val="8"/>
      <name val="Aptos Narrow"/>
      <family val="2"/>
      <scheme val="minor"/>
    </font>
    <font>
      <b/>
      <sz val="9"/>
      <color rgb="FF000000"/>
      <name val="Arial"/>
      <family val="2"/>
    </font>
    <font>
      <sz val="9"/>
      <color rgb="FF000000"/>
      <name val="Arial"/>
      <family val="2"/>
    </font>
    <font>
      <b/>
      <sz val="9"/>
      <name val="Arial"/>
      <family val="2"/>
    </font>
    <font>
      <b/>
      <sz val="9"/>
      <name val="Aptos Narrow"/>
      <family val="2"/>
      <scheme val="minor"/>
    </font>
    <font>
      <sz val="9"/>
      <color theme="1"/>
      <name val="Aptos Narrow"/>
      <family val="2"/>
      <scheme val="minor"/>
    </font>
    <font>
      <b/>
      <sz val="8"/>
      <name val="Calibri"/>
      <family val="2"/>
    </font>
    <font>
      <b/>
      <sz val="8"/>
      <color rgb="FF000000"/>
      <name val="Calibri"/>
      <family val="2"/>
    </font>
    <font>
      <sz val="9"/>
      <color rgb="FFFF0000"/>
      <name val="Calibri"/>
      <family val="2"/>
    </font>
    <font>
      <sz val="8"/>
      <color rgb="FFFF0000"/>
      <name val="Calibri"/>
      <family val="2"/>
    </font>
    <font>
      <b/>
      <sz val="8"/>
      <color theme="1"/>
      <name val="Calibri"/>
      <family val="2"/>
    </font>
    <font>
      <sz val="11"/>
      <color theme="1"/>
      <name val="Calibri"/>
      <family val="2"/>
    </font>
    <font>
      <b/>
      <sz val="14"/>
      <color rgb="FFFF0000"/>
      <name val="Calibri"/>
      <family val="2"/>
    </font>
    <font>
      <sz val="14"/>
      <color rgb="FF000000"/>
      <name val="Calibri"/>
      <family val="2"/>
    </font>
    <font>
      <sz val="12"/>
      <color rgb="FF000000"/>
      <name val="Calibri"/>
      <family val="2"/>
    </font>
    <font>
      <sz val="16"/>
      <color rgb="FFFF0000"/>
      <name val="Aptos Narrow"/>
      <family val="2"/>
      <scheme val="minor"/>
    </font>
    <font>
      <sz val="8"/>
      <color theme="0"/>
      <name val="Calibri"/>
      <family val="2"/>
    </font>
    <font>
      <sz val="9"/>
      <color theme="0"/>
      <name val="Aptos Narrow"/>
      <family val="2"/>
    </font>
    <font>
      <b/>
      <sz val="8"/>
      <name val="Aptos Narrow"/>
      <family val="2"/>
      <scheme val="minor"/>
    </font>
    <font>
      <b/>
      <sz val="8"/>
      <color rgb="FFFF0000"/>
      <name val="Calibri"/>
      <family val="2"/>
    </font>
    <font>
      <sz val="8"/>
      <color theme="0"/>
      <name val="Aptos Narrow"/>
      <family val="2"/>
      <scheme val="minor"/>
    </font>
    <font>
      <sz val="10"/>
      <name val="Arial"/>
      <family val="2"/>
    </font>
    <font>
      <b/>
      <sz val="10"/>
      <name val="Arial"/>
      <family val="2"/>
    </font>
    <font>
      <b/>
      <sz val="10"/>
      <color rgb="FF000000"/>
      <name val="Calibri"/>
      <family val="2"/>
    </font>
    <font>
      <b/>
      <sz val="12"/>
      <color rgb="FF000000"/>
      <name val="Calibri"/>
      <family val="2"/>
    </font>
    <font>
      <b/>
      <sz val="14"/>
      <color rgb="FF000000"/>
      <name val="Calibri"/>
      <family val="2"/>
    </font>
    <font>
      <b/>
      <sz val="12"/>
      <color theme="1"/>
      <name val="Aptos Narrow"/>
      <family val="2"/>
      <scheme val="minor"/>
    </font>
  </fonts>
  <fills count="22">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
      <patternFill patternType="solid">
        <fgColor rgb="FFD9D9D9"/>
        <bgColor indexed="64"/>
      </patternFill>
    </fill>
    <fill>
      <patternFill patternType="solid">
        <fgColor theme="9"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theme="0"/>
        <bgColor rgb="FFD8D8D8"/>
      </patternFill>
    </fill>
    <fill>
      <patternFill patternType="solid">
        <fgColor rgb="FFF2CEEF"/>
        <bgColor indexed="64"/>
      </patternFill>
    </fill>
    <fill>
      <patternFill patternType="solid">
        <fgColor theme="5" tint="0.79998168889431442"/>
        <bgColor indexed="64"/>
      </patternFill>
    </fill>
    <fill>
      <patternFill patternType="solid">
        <fgColor rgb="FF00B0F0"/>
        <bgColor indexed="64"/>
      </patternFill>
    </fill>
    <fill>
      <patternFill patternType="solid">
        <fgColor rgb="FFFF0000"/>
        <bgColor indexed="64"/>
      </patternFill>
    </fill>
    <fill>
      <patternFill patternType="solid">
        <fgColor theme="3" tint="0.749992370372631"/>
        <bgColor indexed="64"/>
      </patternFill>
    </fill>
    <fill>
      <patternFill patternType="solid">
        <fgColor theme="7" tint="0.79998168889431442"/>
        <bgColor indexed="64"/>
      </patternFill>
    </fill>
    <fill>
      <patternFill patternType="solid">
        <fgColor theme="7" tint="0.79998168889431442"/>
        <bgColor rgb="FFD8D8D8"/>
      </patternFill>
    </fill>
  </fills>
  <borders count="33">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diagonal/>
    </border>
    <border>
      <left/>
      <right/>
      <top style="medium">
        <color rgb="FF000000"/>
      </top>
      <bottom style="medium">
        <color rgb="FF000000"/>
      </bottom>
      <diagonal/>
    </border>
    <border>
      <left style="thin">
        <color indexed="64"/>
      </left>
      <right style="thin">
        <color indexed="64"/>
      </right>
      <top style="thin">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12" fillId="0" borderId="0"/>
    <xf numFmtId="165" fontId="1" fillId="0" borderId="0" applyFont="0" applyFill="0" applyBorder="0" applyAlignment="0" applyProtection="0"/>
  </cellStyleXfs>
  <cellXfs count="484">
    <xf numFmtId="0" fontId="0" fillId="0" borderId="0" xfId="0"/>
    <xf numFmtId="0" fontId="4" fillId="0" borderId="11" xfId="0" applyFont="1" applyBorder="1" applyAlignment="1">
      <alignment horizontal="center" vertical="center" wrapText="1"/>
    </xf>
    <xf numFmtId="0" fontId="5" fillId="0" borderId="8" xfId="0" applyFont="1" applyBorder="1" applyAlignment="1">
      <alignment horizontal="center" vertical="center" wrapText="1"/>
    </xf>
    <xf numFmtId="0" fontId="4" fillId="0" borderId="8" xfId="0" applyFont="1" applyBorder="1" applyAlignment="1">
      <alignment horizontal="center" vertical="center" wrapText="1"/>
    </xf>
    <xf numFmtId="0" fontId="5" fillId="0" borderId="8" xfId="0" applyFont="1" applyBorder="1" applyAlignment="1">
      <alignment horizontal="center" vertical="center"/>
    </xf>
    <xf numFmtId="0" fontId="4" fillId="0" borderId="8" xfId="0" applyFont="1" applyBorder="1" applyAlignment="1">
      <alignment horizontal="center" vertical="center"/>
    </xf>
    <xf numFmtId="0" fontId="5" fillId="0" borderId="1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15" fillId="0" borderId="0" xfId="0" applyFont="1"/>
    <xf numFmtId="0" fontId="15" fillId="0" borderId="0" xfId="0" applyFont="1" applyAlignment="1">
      <alignment vertical="top"/>
    </xf>
    <xf numFmtId="0" fontId="15" fillId="6" borderId="0" xfId="0" applyFont="1" applyFill="1" applyAlignment="1">
      <alignment vertical="top"/>
    </xf>
    <xf numFmtId="0" fontId="2" fillId="7" borderId="12" xfId="0" applyFont="1" applyFill="1" applyBorder="1" applyAlignment="1" applyProtection="1">
      <alignment horizontal="center" vertical="top" wrapText="1"/>
      <protection locked="0"/>
    </xf>
    <xf numFmtId="0" fontId="13" fillId="8" borderId="12" xfId="0" applyFont="1" applyFill="1" applyBorder="1" applyAlignment="1">
      <alignment horizontal="center" vertical="top" wrapText="1"/>
    </xf>
    <xf numFmtId="164" fontId="13" fillId="8" borderId="12" xfId="0" applyNumberFormat="1" applyFont="1" applyFill="1" applyBorder="1" applyAlignment="1">
      <alignment horizontal="center" vertical="top" wrapText="1"/>
    </xf>
    <xf numFmtId="0" fontId="18" fillId="8" borderId="12" xfId="0" applyFont="1" applyFill="1" applyBorder="1" applyAlignment="1">
      <alignment horizontal="center" vertical="top" wrapText="1"/>
    </xf>
    <xf numFmtId="0" fontId="4" fillId="8" borderId="12" xfId="0" applyFont="1" applyFill="1" applyBorder="1" applyAlignment="1" applyProtection="1">
      <alignment horizontal="center" vertical="top" wrapText="1"/>
      <protection locked="0"/>
    </xf>
    <xf numFmtId="0" fontId="5" fillId="0" borderId="12" xfId="0" applyFont="1" applyBorder="1" applyAlignment="1">
      <alignment vertical="top" wrapText="1"/>
    </xf>
    <xf numFmtId="164" fontId="13" fillId="0" borderId="12" xfId="0" applyNumberFormat="1" applyFont="1" applyBorder="1" applyAlignment="1">
      <alignment horizontal="center" vertical="top" wrapText="1"/>
    </xf>
    <xf numFmtId="0" fontId="3" fillId="9" borderId="18" xfId="0" applyFont="1" applyFill="1" applyBorder="1" applyAlignment="1">
      <alignment horizontal="center" vertical="center" wrapText="1"/>
    </xf>
    <xf numFmtId="0" fontId="3" fillId="9" borderId="12" xfId="0" applyFont="1" applyFill="1" applyBorder="1" applyAlignment="1">
      <alignment horizontal="center" vertical="center" wrapText="1"/>
    </xf>
    <xf numFmtId="0" fontId="3" fillId="10" borderId="11" xfId="0" applyFont="1" applyFill="1" applyBorder="1" applyAlignment="1">
      <alignment horizontal="center" vertical="center" wrapText="1"/>
    </xf>
    <xf numFmtId="44" fontId="4" fillId="0" borderId="8" xfId="2" applyFont="1" applyBorder="1" applyAlignment="1">
      <alignment horizontal="center" vertical="center" wrapText="1"/>
    </xf>
    <xf numFmtId="11" fontId="4" fillId="0" borderId="8" xfId="0" applyNumberFormat="1" applyFont="1" applyBorder="1" applyAlignment="1">
      <alignment horizontal="center" vertical="center" wrapText="1"/>
    </xf>
    <xf numFmtId="44" fontId="5" fillId="0" borderId="8" xfId="2" applyFont="1" applyBorder="1" applyAlignment="1">
      <alignment horizontal="center" vertical="center" wrapText="1"/>
    </xf>
    <xf numFmtId="11" fontId="5" fillId="0" borderId="8" xfId="0" applyNumberFormat="1" applyFont="1" applyBorder="1" applyAlignment="1">
      <alignment horizontal="center" vertical="center" wrapText="1"/>
    </xf>
    <xf numFmtId="0" fontId="5" fillId="0" borderId="21"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Alignment="1">
      <alignment horizontal="center" vertical="center"/>
    </xf>
    <xf numFmtId="0" fontId="3" fillId="11" borderId="18" xfId="0" applyFont="1" applyFill="1" applyBorder="1" applyAlignment="1">
      <alignment horizontal="center" vertical="center" wrapText="1"/>
    </xf>
    <xf numFmtId="0" fontId="5" fillId="12" borderId="8" xfId="0" applyFont="1" applyFill="1" applyBorder="1" applyAlignment="1">
      <alignment horizontal="center" vertical="center" wrapText="1"/>
    </xf>
    <xf numFmtId="0" fontId="5" fillId="12" borderId="8" xfId="0" applyFont="1" applyFill="1" applyBorder="1" applyAlignment="1">
      <alignment horizontal="center" vertical="center"/>
    </xf>
    <xf numFmtId="0" fontId="3" fillId="8" borderId="12" xfId="0" applyFont="1" applyFill="1" applyBorder="1" applyAlignment="1">
      <alignment horizontal="center" vertical="center" wrapText="1"/>
    </xf>
    <xf numFmtId="0" fontId="4" fillId="8" borderId="4" xfId="0" applyFont="1" applyFill="1" applyBorder="1" applyAlignment="1">
      <alignment horizontal="center" vertical="top" wrapText="1"/>
    </xf>
    <xf numFmtId="0" fontId="4" fillId="8" borderId="5" xfId="0" applyFont="1" applyFill="1" applyBorder="1" applyAlignment="1">
      <alignment vertical="top" wrapText="1"/>
    </xf>
    <xf numFmtId="0" fontId="4" fillId="8" borderId="5" xfId="0" applyFont="1" applyFill="1" applyBorder="1" applyAlignment="1">
      <alignment horizontal="center" vertical="top" wrapText="1"/>
    </xf>
    <xf numFmtId="0" fontId="5" fillId="8" borderId="5" xfId="0" applyFont="1" applyFill="1" applyBorder="1" applyAlignment="1">
      <alignment horizontal="center" vertical="top" wrapText="1"/>
    </xf>
    <xf numFmtId="43" fontId="5" fillId="8" borderId="15" xfId="0" applyNumberFormat="1" applyFont="1" applyFill="1" applyBorder="1" applyAlignment="1">
      <alignment horizontal="center" vertical="center" wrapText="1"/>
    </xf>
    <xf numFmtId="43" fontId="5" fillId="8" borderId="12" xfId="0" applyNumberFormat="1" applyFont="1" applyFill="1" applyBorder="1" applyAlignment="1">
      <alignment horizontal="center" vertical="center" wrapText="1"/>
    </xf>
    <xf numFmtId="0" fontId="5" fillId="8" borderId="12" xfId="0" applyFont="1" applyFill="1" applyBorder="1" applyAlignment="1">
      <alignment horizontal="center" vertical="center" wrapText="1"/>
    </xf>
    <xf numFmtId="0" fontId="7" fillId="8" borderId="5" xfId="0" applyFont="1" applyFill="1" applyBorder="1" applyAlignment="1">
      <alignment horizontal="center" vertical="top" wrapText="1"/>
    </xf>
    <xf numFmtId="0" fontId="6" fillId="8" borderId="5" xfId="0" applyFont="1" applyFill="1" applyBorder="1" applyAlignment="1">
      <alignment horizontal="center" vertical="top" wrapText="1"/>
    </xf>
    <xf numFmtId="0" fontId="4" fillId="8" borderId="5" xfId="0" applyFont="1" applyFill="1" applyBorder="1" applyAlignment="1">
      <alignment vertical="top"/>
    </xf>
    <xf numFmtId="0" fontId="5" fillId="8" borderId="5" xfId="0" applyFont="1" applyFill="1" applyBorder="1" applyAlignment="1">
      <alignment vertical="top" wrapText="1"/>
    </xf>
    <xf numFmtId="0" fontId="4" fillId="8" borderId="7" xfId="0" applyFont="1" applyFill="1" applyBorder="1" applyAlignment="1">
      <alignment horizontal="center" vertical="top" wrapText="1"/>
    </xf>
    <xf numFmtId="0" fontId="5" fillId="8" borderId="6" xfId="0" applyFont="1" applyFill="1" applyBorder="1" applyAlignment="1">
      <alignment vertical="top" wrapText="1"/>
    </xf>
    <xf numFmtId="0" fontId="4" fillId="8" borderId="6" xfId="0" applyFont="1" applyFill="1" applyBorder="1" applyAlignment="1">
      <alignment horizontal="center" vertical="top" wrapText="1"/>
    </xf>
    <xf numFmtId="0" fontId="5" fillId="8" borderId="6" xfId="0" applyFont="1" applyFill="1" applyBorder="1" applyAlignment="1">
      <alignment horizontal="center" vertical="top" wrapText="1"/>
    </xf>
    <xf numFmtId="0" fontId="5" fillId="8" borderId="0" xfId="0" applyFont="1" applyFill="1" applyAlignment="1">
      <alignment horizontal="center" vertical="center" wrapText="1"/>
    </xf>
    <xf numFmtId="43" fontId="5" fillId="8" borderId="0" xfId="1" applyFont="1" applyFill="1" applyBorder="1" applyAlignment="1">
      <alignment horizontal="center" vertical="center" wrapText="1"/>
    </xf>
    <xf numFmtId="43" fontId="5" fillId="8" borderId="0" xfId="0" applyNumberFormat="1" applyFont="1" applyFill="1" applyAlignment="1">
      <alignment horizontal="center" vertical="center" wrapText="1"/>
    </xf>
    <xf numFmtId="43" fontId="4" fillId="8" borderId="12" xfId="1" applyFont="1" applyFill="1" applyBorder="1" applyAlignment="1">
      <alignment horizontal="center" vertical="center" wrapText="1"/>
    </xf>
    <xf numFmtId="43" fontId="4" fillId="8" borderId="12" xfId="1" applyFont="1" applyFill="1" applyBorder="1" applyAlignment="1" applyProtection="1">
      <alignment horizontal="center" vertical="center" wrapText="1"/>
      <protection locked="0"/>
    </xf>
    <xf numFmtId="0" fontId="2" fillId="13" borderId="1" xfId="0" applyFont="1" applyFill="1" applyBorder="1" applyAlignment="1">
      <alignment horizontal="center" vertical="center" textRotation="90" wrapText="1"/>
    </xf>
    <xf numFmtId="0" fontId="2" fillId="13" borderId="2" xfId="0" applyFont="1" applyFill="1" applyBorder="1" applyAlignment="1">
      <alignment horizontal="center" vertical="center" wrapText="1"/>
    </xf>
    <xf numFmtId="0" fontId="3" fillId="13"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24" xfId="0" applyFont="1" applyFill="1" applyBorder="1" applyAlignment="1">
      <alignment horizontal="center" vertical="center" wrapText="1"/>
    </xf>
    <xf numFmtId="43" fontId="4" fillId="8" borderId="13" xfId="1" applyFont="1" applyFill="1" applyBorder="1" applyAlignment="1">
      <alignment horizontal="center" vertical="top" wrapText="1"/>
    </xf>
    <xf numFmtId="43" fontId="4" fillId="8" borderId="0" xfId="1" applyFont="1" applyFill="1" applyBorder="1" applyAlignment="1">
      <alignment horizontal="center" vertical="top" wrapText="1"/>
    </xf>
    <xf numFmtId="0" fontId="3" fillId="6" borderId="12" xfId="0" applyFont="1" applyFill="1" applyBorder="1" applyAlignment="1">
      <alignment horizontal="center" vertical="center" wrapText="1"/>
    </xf>
    <xf numFmtId="43" fontId="3" fillId="8" borderId="12" xfId="1" applyFont="1" applyFill="1" applyBorder="1" applyAlignment="1">
      <alignment horizontal="center" vertical="center" wrapText="1"/>
    </xf>
    <xf numFmtId="43" fontId="3" fillId="9" borderId="12" xfId="1" applyFont="1" applyFill="1" applyBorder="1" applyAlignment="1">
      <alignment horizontal="center" vertical="center" wrapText="1"/>
    </xf>
    <xf numFmtId="0" fontId="4" fillId="8" borderId="12" xfId="0" applyFont="1" applyFill="1" applyBorder="1" applyAlignment="1">
      <alignment horizontal="center" vertical="top" wrapText="1"/>
    </xf>
    <xf numFmtId="0" fontId="5" fillId="8" borderId="12" xfId="0" applyFont="1" applyFill="1" applyBorder="1" applyAlignment="1">
      <alignment horizontal="center" vertical="top" wrapText="1"/>
    </xf>
    <xf numFmtId="43" fontId="5" fillId="8" borderId="12" xfId="1" applyFont="1" applyFill="1" applyBorder="1" applyAlignment="1">
      <alignment horizontal="center" vertical="center" wrapText="1"/>
    </xf>
    <xf numFmtId="0" fontId="7" fillId="8" borderId="12" xfId="0" applyFont="1" applyFill="1" applyBorder="1" applyAlignment="1">
      <alignment horizontal="center" vertical="top" wrapText="1"/>
    </xf>
    <xf numFmtId="0" fontId="6" fillId="8" borderId="12" xfId="0" applyFont="1" applyFill="1" applyBorder="1" applyAlignment="1">
      <alignment horizontal="center" vertical="top" wrapText="1"/>
    </xf>
    <xf numFmtId="43" fontId="8" fillId="8" borderId="12" xfId="1" applyFont="1" applyFill="1" applyBorder="1" applyAlignment="1">
      <alignment horizontal="center" vertical="center" wrapText="1"/>
    </xf>
    <xf numFmtId="0" fontId="8" fillId="8" borderId="12" xfId="0" applyFont="1" applyFill="1" applyBorder="1" applyAlignment="1">
      <alignment horizontal="center" vertical="center" wrapText="1"/>
    </xf>
    <xf numFmtId="43" fontId="5" fillId="8" borderId="12" xfId="1" applyFont="1" applyFill="1" applyBorder="1" applyAlignment="1">
      <alignment vertical="center" wrapText="1"/>
    </xf>
    <xf numFmtId="0" fontId="3" fillId="2" borderId="12" xfId="0" applyFont="1" applyFill="1" applyBorder="1" applyAlignment="1">
      <alignment horizontal="center" vertical="center" wrapText="1"/>
    </xf>
    <xf numFmtId="43" fontId="9" fillId="8" borderId="12" xfId="0" applyNumberFormat="1"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8" borderId="12" xfId="0" applyFont="1" applyFill="1" applyBorder="1" applyAlignment="1">
      <alignment vertical="center" wrapText="1"/>
    </xf>
    <xf numFmtId="4" fontId="5" fillId="8" borderId="12" xfId="0" applyNumberFormat="1" applyFont="1" applyFill="1" applyBorder="1" applyAlignment="1">
      <alignment horizontal="right" vertical="center" wrapText="1"/>
    </xf>
    <xf numFmtId="4" fontId="5" fillId="8" borderId="12" xfId="0" applyNumberFormat="1" applyFont="1" applyFill="1" applyBorder="1" applyAlignment="1">
      <alignment horizontal="center" vertical="center" wrapText="1"/>
    </xf>
    <xf numFmtId="43" fontId="4" fillId="8" borderId="12" xfId="0" applyNumberFormat="1" applyFont="1" applyFill="1" applyBorder="1" applyAlignment="1" applyProtection="1">
      <alignment horizontal="center" vertical="center" wrapText="1"/>
      <protection locked="0"/>
    </xf>
    <xf numFmtId="0" fontId="5" fillId="8" borderId="12" xfId="1" applyNumberFormat="1" applyFont="1" applyFill="1" applyBorder="1" applyAlignment="1">
      <alignment horizontal="center" vertical="center" wrapText="1"/>
    </xf>
    <xf numFmtId="0" fontId="10" fillId="8" borderId="12" xfId="0" applyFont="1" applyFill="1" applyBorder="1" applyAlignment="1">
      <alignment horizontal="center" vertical="center" wrapText="1"/>
    </xf>
    <xf numFmtId="0" fontId="5" fillId="8" borderId="12" xfId="0" applyFont="1" applyFill="1" applyBorder="1" applyAlignment="1">
      <alignment horizontal="right" vertical="center" wrapText="1"/>
    </xf>
    <xf numFmtId="0" fontId="5" fillId="8" borderId="12" xfId="0" applyFont="1" applyFill="1" applyBorder="1" applyAlignment="1">
      <alignment vertical="center" wrapText="1"/>
    </xf>
    <xf numFmtId="0" fontId="8" fillId="8" borderId="12" xfId="0" applyFont="1" applyFill="1" applyBorder="1" applyAlignment="1">
      <alignment horizontal="center" vertical="center"/>
    </xf>
    <xf numFmtId="0" fontId="5" fillId="8" borderId="12" xfId="0" applyFont="1" applyFill="1" applyBorder="1" applyAlignment="1">
      <alignment horizontal="center" vertical="center"/>
    </xf>
    <xf numFmtId="0" fontId="10" fillId="8" borderId="12" xfId="0" applyFont="1" applyFill="1" applyBorder="1" applyAlignment="1">
      <alignment horizontal="center" vertical="center"/>
    </xf>
    <xf numFmtId="0" fontId="11" fillId="8" borderId="12" xfId="0" applyFont="1" applyFill="1" applyBorder="1" applyAlignment="1">
      <alignment horizontal="center" vertical="center"/>
    </xf>
    <xf numFmtId="0" fontId="4" fillId="8" borderId="12" xfId="0" applyFont="1" applyFill="1" applyBorder="1" applyAlignment="1">
      <alignment horizontal="center" vertical="center"/>
    </xf>
    <xf numFmtId="0" fontId="15" fillId="8" borderId="0" xfId="0" applyFont="1" applyFill="1" applyAlignment="1">
      <alignment vertical="top"/>
    </xf>
    <xf numFmtId="0" fontId="13" fillId="8" borderId="12" xfId="0" applyFont="1" applyFill="1" applyBorder="1" applyAlignment="1" applyProtection="1">
      <alignment horizontal="center" vertical="top" wrapText="1"/>
      <protection locked="0"/>
    </xf>
    <xf numFmtId="0" fontId="13" fillId="8" borderId="12" xfId="0" applyFont="1" applyFill="1" applyBorder="1" applyAlignment="1">
      <alignment vertical="top" wrapText="1"/>
    </xf>
    <xf numFmtId="0" fontId="4" fillId="8" borderId="12" xfId="0" applyFont="1" applyFill="1" applyBorder="1" applyAlignment="1">
      <alignment horizontal="center" vertical="top"/>
    </xf>
    <xf numFmtId="0" fontId="13" fillId="8" borderId="12" xfId="0" applyFont="1" applyFill="1" applyBorder="1" applyAlignment="1">
      <alignment horizontal="center" vertical="top"/>
    </xf>
    <xf numFmtId="0" fontId="13" fillId="8" borderId="12" xfId="0" applyFont="1" applyFill="1" applyBorder="1" applyAlignment="1">
      <alignment vertical="top"/>
    </xf>
    <xf numFmtId="0" fontId="4" fillId="8" borderId="12" xfId="0" applyFont="1" applyFill="1" applyBorder="1" applyAlignment="1">
      <alignment vertical="top" wrapText="1"/>
    </xf>
    <xf numFmtId="1" fontId="4" fillId="8" borderId="12" xfId="4" applyNumberFormat="1" applyFont="1" applyFill="1" applyBorder="1" applyAlignment="1">
      <alignment horizontal="center" vertical="top" wrapText="1"/>
    </xf>
    <xf numFmtId="0" fontId="4" fillId="8" borderId="12" xfId="5" applyFont="1" applyFill="1" applyBorder="1" applyAlignment="1">
      <alignment horizontal="center" vertical="top" wrapText="1"/>
    </xf>
    <xf numFmtId="0" fontId="5" fillId="8" borderId="12" xfId="0" applyFont="1" applyFill="1" applyBorder="1" applyAlignment="1">
      <alignment vertical="top" wrapText="1"/>
    </xf>
    <xf numFmtId="1" fontId="15" fillId="8" borderId="12" xfId="0" applyNumberFormat="1" applyFont="1" applyFill="1" applyBorder="1" applyAlignment="1">
      <alignment horizontal="center" vertical="top"/>
    </xf>
    <xf numFmtId="1" fontId="4" fillId="8" borderId="12" xfId="0" applyNumberFormat="1" applyFont="1" applyFill="1" applyBorder="1" applyAlignment="1">
      <alignment vertical="top"/>
    </xf>
    <xf numFmtId="1" fontId="4" fillId="8" borderId="12" xfId="0" applyNumberFormat="1" applyFont="1" applyFill="1" applyBorder="1" applyAlignment="1">
      <alignment vertical="top" wrapText="1"/>
    </xf>
    <xf numFmtId="0" fontId="13" fillId="8" borderId="12" xfId="0" applyFont="1" applyFill="1" applyBorder="1" applyAlignment="1">
      <alignment horizontal="left" vertical="top"/>
    </xf>
    <xf numFmtId="0" fontId="13" fillId="8" borderId="12" xfId="0" applyFont="1" applyFill="1" applyBorder="1" applyAlignment="1">
      <alignment horizontal="left" vertical="top" wrapText="1"/>
    </xf>
    <xf numFmtId="0" fontId="15" fillId="8" borderId="12" xfId="0" applyFont="1" applyFill="1" applyBorder="1" applyAlignment="1">
      <alignment horizontal="center" vertical="top"/>
    </xf>
    <xf numFmtId="0" fontId="2" fillId="3" borderId="12" xfId="0" applyFont="1" applyFill="1" applyBorder="1" applyAlignment="1" applyProtection="1">
      <alignment horizontal="center" vertical="center" textRotation="90" wrapText="1"/>
      <protection locked="0"/>
    </xf>
    <xf numFmtId="0" fontId="2" fillId="3" borderId="12" xfId="0" applyFont="1" applyFill="1" applyBorder="1" applyAlignment="1" applyProtection="1">
      <alignment horizontal="center" vertical="center" wrapText="1"/>
      <protection locked="0"/>
    </xf>
    <xf numFmtId="0" fontId="2" fillId="3" borderId="12" xfId="0" applyFont="1" applyFill="1" applyBorder="1" applyAlignment="1">
      <alignment horizontal="center" vertical="center" wrapText="1"/>
    </xf>
    <xf numFmtId="0" fontId="20" fillId="8" borderId="0" xfId="0" applyFont="1" applyFill="1" applyAlignment="1">
      <alignment vertical="top"/>
    </xf>
    <xf numFmtId="0" fontId="14" fillId="3" borderId="12" xfId="0" applyFont="1" applyFill="1" applyBorder="1" applyAlignment="1" applyProtection="1">
      <alignment horizontal="center" vertical="center" wrapText="1"/>
      <protection locked="0"/>
    </xf>
    <xf numFmtId="0" fontId="13" fillId="8" borderId="12" xfId="5" applyFont="1" applyFill="1" applyBorder="1" applyAlignment="1">
      <alignment horizontal="center" vertical="top" wrapText="1"/>
    </xf>
    <xf numFmtId="0" fontId="20" fillId="8" borderId="12" xfId="0" applyFont="1" applyFill="1" applyBorder="1" applyAlignment="1">
      <alignment horizontal="center" vertical="top"/>
    </xf>
    <xf numFmtId="0" fontId="4" fillId="0" borderId="0" xfId="0" applyFont="1" applyAlignment="1" applyProtection="1">
      <alignment horizontal="left" vertical="top" wrapText="1"/>
      <protection locked="0"/>
    </xf>
    <xf numFmtId="0" fontId="2" fillId="0" borderId="0" xfId="0" applyFont="1" applyAlignment="1" applyProtection="1">
      <alignment horizontal="center" vertical="top"/>
      <protection locked="0"/>
    </xf>
    <xf numFmtId="0" fontId="2" fillId="0" borderId="0" xfId="0" applyFont="1" applyAlignment="1">
      <alignment horizontal="left" vertical="center" indent="2"/>
    </xf>
    <xf numFmtId="44" fontId="15" fillId="0" borderId="0" xfId="2" applyFont="1"/>
    <xf numFmtId="0" fontId="2" fillId="0" borderId="0" xfId="0" applyFont="1" applyAlignment="1">
      <alignment vertical="center"/>
    </xf>
    <xf numFmtId="44" fontId="15" fillId="0" borderId="0" xfId="2" applyFont="1" applyFill="1"/>
    <xf numFmtId="43" fontId="15" fillId="0" borderId="0" xfId="1" applyFont="1"/>
    <xf numFmtId="4" fontId="15" fillId="0" borderId="0" xfId="0" applyNumberFormat="1" applyFont="1"/>
    <xf numFmtId="0" fontId="4" fillId="0" borderId="8" xfId="0" applyFont="1" applyBorder="1" applyAlignment="1">
      <alignment vertical="top" wrapText="1"/>
    </xf>
    <xf numFmtId="0" fontId="4" fillId="0" borderId="8" xfId="0" applyFont="1" applyBorder="1" applyAlignment="1">
      <alignment vertical="top"/>
    </xf>
    <xf numFmtId="0" fontId="5" fillId="0" borderId="8" xfId="0" applyFont="1" applyBorder="1" applyAlignment="1">
      <alignment vertical="top" wrapText="1"/>
    </xf>
    <xf numFmtId="0" fontId="5" fillId="0" borderId="8" xfId="0" applyFont="1" applyBorder="1" applyAlignment="1">
      <alignment vertical="top"/>
    </xf>
    <xf numFmtId="0" fontId="5" fillId="12" borderId="8" xfId="0" applyFont="1" applyFill="1" applyBorder="1" applyAlignment="1">
      <alignment vertical="top" wrapText="1"/>
    </xf>
    <xf numFmtId="0" fontId="15" fillId="0" borderId="0" xfId="0" applyFont="1" applyAlignment="1">
      <alignment vertical="center"/>
    </xf>
    <xf numFmtId="0" fontId="3" fillId="6" borderId="9"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4" fillId="0" borderId="22" xfId="0" applyFont="1" applyBorder="1" applyAlignment="1">
      <alignment horizontal="center" vertical="center" wrapText="1"/>
    </xf>
    <xf numFmtId="0" fontId="5" fillId="0" borderId="21" xfId="0" applyFont="1" applyBorder="1" applyAlignment="1">
      <alignment vertical="top" wrapText="1"/>
    </xf>
    <xf numFmtId="0" fontId="5" fillId="0" borderId="21"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2" xfId="0" applyFont="1" applyBorder="1" applyAlignment="1">
      <alignment horizontal="center" vertical="center"/>
    </xf>
    <xf numFmtId="43" fontId="7" fillId="0" borderId="0" xfId="1" applyFont="1" applyFill="1" applyAlignment="1">
      <alignment horizontal="right" vertical="top"/>
    </xf>
    <xf numFmtId="43" fontId="7" fillId="0" borderId="0" xfId="1" applyFont="1" applyFill="1" applyAlignment="1">
      <alignment vertical="top"/>
    </xf>
    <xf numFmtId="166" fontId="7" fillId="0" borderId="0" xfId="1" applyNumberFormat="1" applyFont="1" applyFill="1" applyAlignment="1">
      <alignment vertical="top"/>
    </xf>
    <xf numFmtId="43" fontId="18" fillId="0" borderId="12" xfId="1" applyFont="1" applyFill="1" applyBorder="1" applyAlignment="1">
      <alignment vertical="top" wrapText="1"/>
    </xf>
    <xf numFmtId="166" fontId="18" fillId="0" borderId="12" xfId="1" applyNumberFormat="1" applyFont="1" applyFill="1" applyBorder="1" applyAlignment="1">
      <alignment vertical="top" wrapText="1"/>
    </xf>
    <xf numFmtId="166" fontId="28" fillId="0" borderId="12" xfId="1" applyNumberFormat="1" applyFont="1" applyFill="1" applyBorder="1" applyAlignment="1">
      <alignment vertical="top" wrapText="1"/>
    </xf>
    <xf numFmtId="166" fontId="29" fillId="0" borderId="12" xfId="1" applyNumberFormat="1" applyFont="1" applyFill="1" applyBorder="1" applyAlignment="1">
      <alignment vertical="top" wrapText="1"/>
    </xf>
    <xf numFmtId="43" fontId="18" fillId="0" borderId="0" xfId="1" applyFont="1" applyFill="1" applyBorder="1" applyAlignment="1">
      <alignment vertical="top" wrapText="1"/>
    </xf>
    <xf numFmtId="166" fontId="18" fillId="0" borderId="0" xfId="1" applyNumberFormat="1" applyFont="1" applyFill="1" applyBorder="1" applyAlignment="1">
      <alignment vertical="top" wrapText="1"/>
    </xf>
    <xf numFmtId="4" fontId="6" fillId="16" borderId="12" xfId="0" applyNumberFormat="1" applyFont="1" applyFill="1" applyBorder="1" applyAlignment="1">
      <alignment vertical="center" wrapText="1"/>
    </xf>
    <xf numFmtId="0" fontId="6" fillId="15" borderId="0" xfId="0" applyFont="1" applyFill="1" applyAlignment="1">
      <alignment vertical="center" wrapText="1"/>
    </xf>
    <xf numFmtId="0" fontId="6" fillId="5" borderId="0" xfId="0" applyFont="1" applyFill="1" applyAlignment="1">
      <alignment vertical="center" wrapText="1"/>
    </xf>
    <xf numFmtId="0" fontId="29" fillId="17" borderId="27" xfId="0" applyFont="1" applyFill="1" applyBorder="1" applyAlignment="1">
      <alignment vertical="center" wrapText="1"/>
    </xf>
    <xf numFmtId="0" fontId="6" fillId="17" borderId="27" xfId="0" applyFont="1" applyFill="1" applyBorder="1" applyAlignment="1">
      <alignment vertical="center" wrapText="1"/>
    </xf>
    <xf numFmtId="0" fontId="6" fillId="15" borderId="27" xfId="0" applyFont="1" applyFill="1" applyBorder="1" applyAlignment="1">
      <alignment vertical="center" wrapText="1"/>
    </xf>
    <xf numFmtId="0" fontId="6" fillId="18" borderId="27" xfId="0" applyFont="1" applyFill="1" applyBorder="1" applyAlignment="1">
      <alignment vertical="center" wrapText="1"/>
    </xf>
    <xf numFmtId="43" fontId="36" fillId="0" borderId="0" xfId="1" applyFont="1" applyFill="1" applyAlignment="1">
      <alignment horizontal="right" vertical="top"/>
    </xf>
    <xf numFmtId="43" fontId="36" fillId="0" borderId="0" xfId="1" applyFont="1" applyFill="1" applyAlignment="1">
      <alignment vertical="top"/>
    </xf>
    <xf numFmtId="166" fontId="36" fillId="0" borderId="0" xfId="1" applyNumberFormat="1" applyFont="1" applyFill="1" applyAlignment="1">
      <alignment vertical="top"/>
    </xf>
    <xf numFmtId="0" fontId="27" fillId="15" borderId="29" xfId="0" applyFont="1" applyFill="1" applyBorder="1" applyAlignment="1">
      <alignment horizontal="center" vertical="center" wrapText="1"/>
    </xf>
    <xf numFmtId="166" fontId="27" fillId="4" borderId="12" xfId="1" applyNumberFormat="1" applyFont="1" applyFill="1" applyBorder="1" applyAlignment="1">
      <alignment horizontal="center" vertical="center" wrapText="1"/>
    </xf>
    <xf numFmtId="43" fontId="27" fillId="4" borderId="12" xfId="1" applyFont="1" applyFill="1" applyBorder="1" applyAlignment="1">
      <alignment horizontal="center" vertical="center" wrapText="1"/>
    </xf>
    <xf numFmtId="43" fontId="27" fillId="19" borderId="14" xfId="1" applyFont="1" applyFill="1" applyBorder="1" applyAlignment="1">
      <alignment horizontal="center" vertical="center" wrapText="1"/>
    </xf>
    <xf numFmtId="43" fontId="27" fillId="19" borderId="12" xfId="1" applyFont="1" applyFill="1" applyBorder="1" applyAlignment="1">
      <alignment horizontal="center" vertical="center" wrapText="1"/>
    </xf>
    <xf numFmtId="166" fontId="6" fillId="4" borderId="12" xfId="1" applyNumberFormat="1" applyFont="1" applyFill="1" applyBorder="1" applyAlignment="1">
      <alignment vertical="center" wrapText="1"/>
    </xf>
    <xf numFmtId="43" fontId="6" fillId="4" borderId="12" xfId="1" applyFont="1" applyFill="1" applyBorder="1" applyAlignment="1">
      <alignment vertical="center" wrapText="1"/>
    </xf>
    <xf numFmtId="43" fontId="6" fillId="19" borderId="12" xfId="1" applyFont="1" applyFill="1" applyBorder="1" applyAlignment="1">
      <alignment vertical="center" wrapText="1"/>
    </xf>
    <xf numFmtId="43" fontId="15" fillId="19" borderId="12" xfId="1" applyFont="1" applyFill="1" applyBorder="1"/>
    <xf numFmtId="43" fontId="6" fillId="19" borderId="14" xfId="1" applyFont="1" applyFill="1" applyBorder="1" applyAlignment="1">
      <alignment vertical="center" wrapText="1"/>
    </xf>
    <xf numFmtId="166" fontId="6" fillId="18" borderId="12" xfId="1" applyNumberFormat="1" applyFont="1" applyFill="1" applyBorder="1" applyAlignment="1">
      <alignment vertical="center" wrapText="1"/>
    </xf>
    <xf numFmtId="43" fontId="6" fillId="18" borderId="12" xfId="1" applyFont="1" applyFill="1" applyBorder="1" applyAlignment="1">
      <alignment vertical="center" wrapText="1"/>
    </xf>
    <xf numFmtId="166" fontId="15" fillId="19" borderId="12" xfId="0" applyNumberFormat="1" applyFont="1" applyFill="1" applyBorder="1"/>
    <xf numFmtId="0" fontId="15" fillId="18" borderId="0" xfId="0" applyFont="1" applyFill="1"/>
    <xf numFmtId="166" fontId="29" fillId="4" borderId="12" xfId="1" applyNumberFormat="1" applyFont="1" applyFill="1" applyBorder="1" applyAlignment="1">
      <alignment vertical="center" wrapText="1"/>
    </xf>
    <xf numFmtId="43" fontId="29" fillId="4" borderId="12" xfId="1" applyFont="1" applyFill="1" applyBorder="1" applyAlignment="1">
      <alignment vertical="center" wrapText="1"/>
    </xf>
    <xf numFmtId="0" fontId="15" fillId="17" borderId="0" xfId="0" applyFont="1" applyFill="1"/>
    <xf numFmtId="166" fontId="6" fillId="4" borderId="0" xfId="1" applyNumberFormat="1" applyFont="1" applyFill="1" applyAlignment="1">
      <alignment vertical="center" wrapText="1"/>
    </xf>
    <xf numFmtId="43" fontId="6" fillId="4" borderId="0" xfId="1" applyFont="1" applyFill="1" applyAlignment="1">
      <alignment vertical="center" wrapText="1"/>
    </xf>
    <xf numFmtId="43" fontId="38" fillId="16" borderId="12" xfId="1" applyFont="1" applyFill="1" applyBorder="1"/>
    <xf numFmtId="4" fontId="39" fillId="16" borderId="12" xfId="0" applyNumberFormat="1" applyFont="1" applyFill="1" applyBorder="1" applyAlignment="1">
      <alignment vertical="center" wrapText="1"/>
    </xf>
    <xf numFmtId="166" fontId="15" fillId="4" borderId="0" xfId="1" applyNumberFormat="1" applyFont="1" applyFill="1"/>
    <xf numFmtId="43" fontId="15" fillId="4" borderId="0" xfId="1" applyFont="1" applyFill="1"/>
    <xf numFmtId="166" fontId="15" fillId="18" borderId="12" xfId="0" applyNumberFormat="1" applyFont="1" applyFill="1" applyBorder="1"/>
    <xf numFmtId="0" fontId="8" fillId="8" borderId="0" xfId="0" applyFont="1" applyFill="1" applyAlignment="1">
      <alignment vertical="center"/>
    </xf>
    <xf numFmtId="0" fontId="4" fillId="8" borderId="12" xfId="0" applyFont="1" applyFill="1" applyBorder="1" applyAlignment="1" applyProtection="1">
      <alignment horizontal="left" vertical="top" wrapText="1"/>
      <protection locked="0"/>
    </xf>
    <xf numFmtId="37" fontId="2" fillId="8" borderId="14" xfId="6" applyNumberFormat="1" applyFont="1" applyFill="1" applyBorder="1" applyAlignment="1">
      <alignment horizontal="center" vertical="top"/>
    </xf>
    <xf numFmtId="37" fontId="2" fillId="8" borderId="16" xfId="6" applyNumberFormat="1" applyFont="1" applyFill="1" applyBorder="1" applyAlignment="1">
      <alignment horizontal="center" vertical="top"/>
    </xf>
    <xf numFmtId="37" fontId="2" fillId="8" borderId="15" xfId="6" applyNumberFormat="1" applyFont="1" applyFill="1" applyBorder="1" applyAlignment="1">
      <alignment horizontal="center" vertical="top"/>
    </xf>
    <xf numFmtId="0" fontId="2" fillId="8" borderId="12" xfId="0" applyFont="1" applyFill="1" applyBorder="1" applyAlignment="1" applyProtection="1">
      <alignment horizontal="center" vertical="top"/>
      <protection locked="0"/>
    </xf>
    <xf numFmtId="37" fontId="2" fillId="8" borderId="14" xfId="6" applyNumberFormat="1" applyFont="1" applyFill="1" applyBorder="1" applyAlignment="1">
      <alignment horizontal="center" vertical="top" wrapText="1"/>
    </xf>
    <xf numFmtId="37" fontId="2" fillId="8" borderId="16" xfId="6" applyNumberFormat="1" applyFont="1" applyFill="1" applyBorder="1" applyAlignment="1">
      <alignment horizontal="center" vertical="top" wrapText="1"/>
    </xf>
    <xf numFmtId="37" fontId="2" fillId="8" borderId="15" xfId="6" applyNumberFormat="1" applyFont="1" applyFill="1" applyBorder="1" applyAlignment="1">
      <alignment horizontal="center" vertical="top" wrapText="1"/>
    </xf>
    <xf numFmtId="0" fontId="2" fillId="8" borderId="14" xfId="0" applyFont="1" applyFill="1" applyBorder="1" applyAlignment="1" applyProtection="1">
      <alignment horizontal="left" vertical="top" wrapText="1"/>
      <protection locked="0"/>
    </xf>
    <xf numFmtId="0" fontId="2" fillId="8" borderId="16" xfId="0" applyFont="1" applyFill="1" applyBorder="1" applyAlignment="1" applyProtection="1">
      <alignment horizontal="left" vertical="top" wrapText="1"/>
      <protection locked="0"/>
    </xf>
    <xf numFmtId="0" fontId="4" fillId="8" borderId="16" xfId="0" applyFont="1" applyFill="1" applyBorder="1" applyAlignment="1" applyProtection="1">
      <alignment horizontal="left" vertical="top" wrapText="1"/>
      <protection locked="0"/>
    </xf>
    <xf numFmtId="0" fontId="4" fillId="8" borderId="15" xfId="0" applyFont="1" applyFill="1" applyBorder="1" applyAlignment="1" applyProtection="1">
      <alignment horizontal="left" vertical="top" wrapText="1"/>
      <protection locked="0"/>
    </xf>
    <xf numFmtId="0" fontId="3" fillId="9" borderId="18"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4" fillId="6" borderId="22" xfId="0" applyFont="1" applyFill="1" applyBorder="1" applyAlignment="1">
      <alignment horizontal="center" vertical="center"/>
    </xf>
    <xf numFmtId="0" fontId="4" fillId="6" borderId="11" xfId="0" applyFont="1" applyFill="1" applyBorder="1" applyAlignment="1">
      <alignment horizontal="center" vertical="center"/>
    </xf>
    <xf numFmtId="0" fontId="3" fillId="11" borderId="18" xfId="0" applyFont="1" applyFill="1" applyBorder="1" applyAlignment="1">
      <alignment horizontal="center" vertical="center" wrapText="1"/>
    </xf>
    <xf numFmtId="44" fontId="3" fillId="11" borderId="18" xfId="2" applyFont="1" applyFill="1" applyBorder="1" applyAlignment="1">
      <alignment horizontal="center" vertical="center" wrapText="1"/>
    </xf>
    <xf numFmtId="44" fontId="3" fillId="10" borderId="11" xfId="2" applyFont="1" applyFill="1" applyBorder="1" applyAlignment="1">
      <alignment horizontal="center" vertical="center" wrapText="1"/>
    </xf>
    <xf numFmtId="0" fontId="3" fillId="10" borderId="18"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8" xfId="0" applyFont="1" applyFill="1" applyBorder="1" applyAlignment="1">
      <alignment horizontal="center" vertical="center" wrapText="1"/>
    </xf>
    <xf numFmtId="44" fontId="3" fillId="4" borderId="19" xfId="2" applyFont="1" applyFill="1" applyBorder="1" applyAlignment="1">
      <alignment horizontal="center" vertical="center" wrapText="1"/>
    </xf>
    <xf numFmtId="44" fontId="3" fillId="4" borderId="20" xfId="2" applyFont="1" applyFill="1" applyBorder="1" applyAlignment="1">
      <alignment horizontal="center" vertical="center" wrapText="1"/>
    </xf>
    <xf numFmtId="0" fontId="3" fillId="9" borderId="12"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6" borderId="18" xfId="0" applyFont="1" applyFill="1" applyBorder="1" applyAlignment="1">
      <alignment horizontal="center" vertical="center" textRotation="90" wrapText="1"/>
    </xf>
    <xf numFmtId="0" fontId="3" fillId="6" borderId="11" xfId="0" applyFont="1" applyFill="1" applyBorder="1" applyAlignment="1">
      <alignment horizontal="center" vertical="center" textRotation="90" wrapText="1"/>
    </xf>
    <xf numFmtId="0" fontId="3" fillId="6" borderId="18" xfId="0" applyFont="1" applyFill="1" applyBorder="1" applyAlignment="1">
      <alignment horizontal="center" vertical="top" wrapText="1"/>
    </xf>
    <xf numFmtId="0" fontId="3" fillId="6" borderId="11" xfId="0" applyFont="1" applyFill="1" applyBorder="1" applyAlignment="1">
      <alignment horizontal="center" vertical="top" wrapText="1"/>
    </xf>
    <xf numFmtId="0" fontId="3" fillId="4" borderId="18" xfId="0" applyFont="1" applyFill="1" applyBorder="1" applyAlignment="1">
      <alignment horizontal="center" vertical="center" wrapText="1"/>
    </xf>
    <xf numFmtId="0" fontId="3" fillId="4" borderId="11" xfId="0" applyFont="1" applyFill="1" applyBorder="1" applyAlignment="1">
      <alignment horizontal="center" vertical="center" wrapText="1"/>
    </xf>
    <xf numFmtId="9" fontId="40" fillId="8" borderId="0" xfId="3" applyFont="1" applyFill="1" applyBorder="1" applyAlignment="1">
      <alignment vertical="center"/>
    </xf>
    <xf numFmtId="0" fontId="15" fillId="8" borderId="0" xfId="0" applyFont="1" applyFill="1" applyAlignment="1">
      <alignment vertical="center"/>
    </xf>
    <xf numFmtId="0" fontId="40" fillId="8" borderId="0" xfId="0" applyFont="1" applyFill="1" applyAlignment="1">
      <alignment vertical="top"/>
    </xf>
    <xf numFmtId="9" fontId="40" fillId="8" borderId="0" xfId="3" applyFont="1" applyFill="1" applyBorder="1" applyAlignment="1">
      <alignment vertical="top"/>
    </xf>
    <xf numFmtId="0" fontId="15" fillId="8" borderId="0" xfId="0" applyFont="1" applyFill="1" applyAlignment="1">
      <alignment horizontal="center" vertical="top"/>
    </xf>
    <xf numFmtId="43" fontId="15" fillId="8" borderId="0" xfId="1" applyFont="1" applyFill="1" applyBorder="1" applyAlignment="1">
      <alignment horizontal="center" vertical="top"/>
    </xf>
    <xf numFmtId="43" fontId="15" fillId="8" borderId="0" xfId="1" applyFont="1" applyFill="1" applyBorder="1" applyAlignment="1">
      <alignment vertical="top"/>
    </xf>
    <xf numFmtId="0" fontId="15" fillId="8" borderId="0" xfId="0" applyFont="1" applyFill="1"/>
    <xf numFmtId="43" fontId="15" fillId="8" borderId="12" xfId="1" applyFont="1" applyFill="1" applyBorder="1" applyAlignment="1">
      <alignment horizontal="center" vertical="top"/>
    </xf>
    <xf numFmtId="43" fontId="15" fillId="8" borderId="12" xfId="1" applyFont="1" applyFill="1" applyBorder="1" applyAlignment="1">
      <alignment vertical="top"/>
    </xf>
    <xf numFmtId="0" fontId="15" fillId="8" borderId="12" xfId="0" applyFont="1" applyFill="1" applyBorder="1" applyAlignment="1">
      <alignment vertical="top"/>
    </xf>
    <xf numFmtId="0" fontId="15" fillId="8" borderId="0" xfId="0" applyFont="1" applyFill="1" applyAlignment="1">
      <alignment horizontal="center" vertical="top" wrapText="1"/>
    </xf>
    <xf numFmtId="43" fontId="15" fillId="8" borderId="0" xfId="1" applyFont="1" applyFill="1" applyAlignment="1">
      <alignment horizontal="center" vertical="top"/>
    </xf>
    <xf numFmtId="43" fontId="15" fillId="8" borderId="0" xfId="1" applyFont="1" applyFill="1" applyAlignment="1">
      <alignment vertical="top"/>
    </xf>
    <xf numFmtId="0" fontId="15" fillId="8" borderId="0" xfId="0" applyFont="1" applyFill="1" applyAlignment="1">
      <alignment horizontal="left" vertical="top" wrapText="1"/>
    </xf>
    <xf numFmtId="43" fontId="15" fillId="0" borderId="0" xfId="1" applyFont="1" applyAlignment="1">
      <alignment vertical="top"/>
    </xf>
    <xf numFmtId="43" fontId="13" fillId="8" borderId="12" xfId="1" applyFont="1" applyFill="1" applyBorder="1" applyAlignment="1">
      <alignment horizontal="center" vertical="top" wrapText="1"/>
    </xf>
    <xf numFmtId="43" fontId="4" fillId="0" borderId="0" xfId="1" applyFont="1" applyAlignment="1" applyProtection="1">
      <alignment horizontal="left" vertical="top" wrapText="1"/>
      <protection locked="0"/>
    </xf>
    <xf numFmtId="43" fontId="2" fillId="0" borderId="0" xfId="1" applyFont="1" applyAlignment="1" applyProtection="1">
      <alignment horizontal="center" vertical="top"/>
      <protection locked="0"/>
    </xf>
    <xf numFmtId="43" fontId="2" fillId="7" borderId="12" xfId="1" applyFont="1" applyFill="1" applyBorder="1" applyAlignment="1" applyProtection="1">
      <alignment horizontal="center" vertical="top" wrapText="1"/>
      <protection locked="0"/>
    </xf>
    <xf numFmtId="43" fontId="15" fillId="6" borderId="0" xfId="1" applyFont="1" applyFill="1" applyAlignment="1">
      <alignment vertical="top"/>
    </xf>
    <xf numFmtId="0" fontId="2" fillId="6" borderId="12" xfId="0" applyFont="1" applyFill="1" applyBorder="1" applyAlignment="1" applyProtection="1">
      <alignment horizontal="center" vertical="center" wrapText="1"/>
      <protection locked="0"/>
    </xf>
    <xf numFmtId="43" fontId="2" fillId="6" borderId="12" xfId="1" applyFont="1" applyFill="1" applyBorder="1" applyAlignment="1" applyProtection="1">
      <alignment horizontal="center" vertical="center" wrapText="1"/>
      <protection locked="0"/>
    </xf>
    <xf numFmtId="0" fontId="15" fillId="3" borderId="0" xfId="0" applyFont="1" applyFill="1" applyAlignment="1">
      <alignment vertical="top"/>
    </xf>
    <xf numFmtId="0" fontId="15" fillId="20" borderId="0" xfId="0" applyFont="1" applyFill="1" applyAlignment="1">
      <alignment vertical="top"/>
    </xf>
    <xf numFmtId="0" fontId="19" fillId="20" borderId="0" xfId="0" applyFont="1" applyFill="1" applyAlignment="1">
      <alignment vertical="top"/>
    </xf>
    <xf numFmtId="0" fontId="2" fillId="20" borderId="12" xfId="0" applyFont="1" applyFill="1" applyBorder="1" applyAlignment="1" applyProtection="1">
      <alignment horizontal="center" vertical="center" wrapText="1"/>
      <protection locked="0"/>
    </xf>
    <xf numFmtId="0" fontId="2" fillId="20" borderId="12" xfId="0" applyFont="1" applyFill="1" applyBorder="1" applyAlignment="1" applyProtection="1">
      <alignment horizontal="center" vertical="top" wrapText="1"/>
      <protection locked="0"/>
    </xf>
    <xf numFmtId="0" fontId="3" fillId="20" borderId="18" xfId="0" applyFont="1" applyFill="1" applyBorder="1" applyAlignment="1">
      <alignment horizontal="center" vertical="center" textRotation="90" wrapText="1"/>
    </xf>
    <xf numFmtId="0" fontId="3" fillId="20" borderId="18" xfId="0" applyFont="1" applyFill="1" applyBorder="1" applyAlignment="1">
      <alignment horizontal="center" vertical="top" wrapText="1"/>
    </xf>
    <xf numFmtId="0" fontId="3" fillId="20" borderId="18" xfId="0" applyFont="1" applyFill="1" applyBorder="1" applyAlignment="1">
      <alignment horizontal="center" vertical="center" wrapText="1"/>
    </xf>
    <xf numFmtId="0" fontId="3" fillId="20" borderId="9" xfId="0" applyFont="1" applyFill="1" applyBorder="1" applyAlignment="1">
      <alignment horizontal="center" vertical="center" wrapText="1"/>
    </xf>
    <xf numFmtId="44" fontId="3" fillId="20" borderId="18" xfId="2" applyFont="1" applyFill="1" applyBorder="1" applyAlignment="1">
      <alignment horizontal="center" vertical="center" wrapText="1"/>
    </xf>
    <xf numFmtId="0" fontId="3" fillId="20" borderId="11" xfId="0" applyFont="1" applyFill="1" applyBorder="1" applyAlignment="1">
      <alignment horizontal="center" vertical="center" textRotation="90" wrapText="1"/>
    </xf>
    <xf numFmtId="0" fontId="3" fillId="20" borderId="11" xfId="0" applyFont="1" applyFill="1" applyBorder="1" applyAlignment="1">
      <alignment horizontal="center" vertical="top" wrapText="1"/>
    </xf>
    <xf numFmtId="0" fontId="3" fillId="20" borderId="11" xfId="0" applyFont="1" applyFill="1" applyBorder="1" applyAlignment="1">
      <alignment horizontal="center" vertical="center" wrapText="1"/>
    </xf>
    <xf numFmtId="0" fontId="3" fillId="20" borderId="8" xfId="0" applyFont="1" applyFill="1" applyBorder="1" applyAlignment="1">
      <alignment horizontal="center" vertical="center" wrapText="1"/>
    </xf>
    <xf numFmtId="44" fontId="3" fillId="20" borderId="11" xfId="2" applyFont="1" applyFill="1" applyBorder="1" applyAlignment="1">
      <alignment horizontal="center" vertical="center" wrapText="1"/>
    </xf>
    <xf numFmtId="43" fontId="27" fillId="20" borderId="12" xfId="1" applyFont="1" applyFill="1" applyBorder="1" applyAlignment="1">
      <alignment horizontal="center" vertical="center" wrapText="1"/>
    </xf>
    <xf numFmtId="0" fontId="18" fillId="0" borderId="12" xfId="0" applyFont="1" applyFill="1" applyBorder="1" applyAlignment="1">
      <alignment vertical="top" wrapText="1"/>
    </xf>
    <xf numFmtId="0" fontId="7" fillId="0" borderId="0" xfId="0" applyFont="1" applyFill="1"/>
    <xf numFmtId="0" fontId="18" fillId="0" borderId="12" xfId="0" applyFont="1" applyFill="1" applyBorder="1" applyAlignment="1">
      <alignment vertical="top"/>
    </xf>
    <xf numFmtId="0" fontId="6" fillId="0" borderId="12" xfId="0" applyFont="1" applyFill="1" applyBorder="1" applyAlignment="1">
      <alignment vertical="top" wrapText="1"/>
    </xf>
    <xf numFmtId="1" fontId="18" fillId="0" borderId="12" xfId="0" applyNumberFormat="1" applyFont="1" applyFill="1" applyBorder="1" applyAlignment="1">
      <alignment vertical="top" wrapText="1"/>
    </xf>
    <xf numFmtId="0" fontId="18" fillId="0" borderId="12" xfId="0" applyFont="1" applyFill="1" applyBorder="1" applyAlignment="1">
      <alignment horizontal="left" vertical="top"/>
    </xf>
    <xf numFmtId="0" fontId="18" fillId="0" borderId="12" xfId="0" applyFont="1" applyFill="1" applyBorder="1" applyAlignment="1">
      <alignment horizontal="left" vertical="top" wrapText="1"/>
    </xf>
    <xf numFmtId="43" fontId="18" fillId="0" borderId="25" xfId="1" applyFont="1" applyFill="1" applyBorder="1" applyAlignment="1">
      <alignment vertical="top" wrapText="1"/>
    </xf>
    <xf numFmtId="0" fontId="7" fillId="0" borderId="0" xfId="0" applyFont="1" applyFill="1" applyAlignment="1">
      <alignment vertical="top"/>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12" xfId="0" applyFont="1" applyFill="1" applyBorder="1" applyAlignment="1">
      <alignment vertical="top" wrapText="1"/>
    </xf>
    <xf numFmtId="0" fontId="26" fillId="20" borderId="12" xfId="0" applyFont="1" applyFill="1" applyBorder="1" applyAlignment="1">
      <alignment horizontal="center" vertical="center" textRotation="90" wrapText="1"/>
    </xf>
    <xf numFmtId="0" fontId="26" fillId="20" borderId="12" xfId="0" applyFont="1" applyFill="1" applyBorder="1" applyAlignment="1">
      <alignment horizontal="center" vertical="center" wrapText="1"/>
    </xf>
    <xf numFmtId="43" fontId="26" fillId="0" borderId="12" xfId="1" applyFont="1" applyFill="1" applyBorder="1" applyAlignment="1">
      <alignment horizontal="center" vertical="top" wrapText="1"/>
    </xf>
    <xf numFmtId="166" fontId="26" fillId="0" borderId="12" xfId="1" applyNumberFormat="1" applyFont="1" applyFill="1" applyBorder="1" applyAlignment="1">
      <alignment horizontal="center" vertical="top" wrapText="1"/>
    </xf>
    <xf numFmtId="0" fontId="7" fillId="0" borderId="0" xfId="0" applyFont="1" applyFill="1" applyAlignment="1">
      <alignment horizontal="center" vertical="top"/>
    </xf>
    <xf numFmtId="0" fontId="36" fillId="0" borderId="0" xfId="0" applyFont="1" applyFill="1" applyAlignment="1">
      <alignment horizontal="center" vertical="top"/>
    </xf>
    <xf numFmtId="0" fontId="18" fillId="0" borderId="12" xfId="0" applyFont="1" applyFill="1" applyBorder="1" applyAlignment="1">
      <alignment horizontal="center" vertical="top" wrapText="1"/>
    </xf>
    <xf numFmtId="0" fontId="18" fillId="0" borderId="12" xfId="0" applyFont="1" applyFill="1" applyBorder="1" applyAlignment="1">
      <alignment horizontal="center" vertical="top"/>
    </xf>
    <xf numFmtId="43" fontId="7" fillId="0" borderId="12" xfId="1" applyFont="1" applyFill="1" applyBorder="1" applyAlignment="1">
      <alignment horizontal="right" vertical="top" wrapText="1"/>
    </xf>
    <xf numFmtId="0" fontId="36" fillId="0" borderId="0" xfId="0" applyFont="1" applyFill="1" applyAlignment="1">
      <alignment vertical="top"/>
    </xf>
    <xf numFmtId="43" fontId="7" fillId="0" borderId="12" xfId="1" applyFont="1" applyFill="1" applyBorder="1" applyAlignment="1">
      <alignment horizontal="right" vertical="top"/>
    </xf>
    <xf numFmtId="1" fontId="18" fillId="0" borderId="12" xfId="0" applyNumberFormat="1" applyFont="1" applyFill="1" applyBorder="1" applyAlignment="1">
      <alignment horizontal="center" vertical="top" wrapText="1"/>
    </xf>
    <xf numFmtId="43" fontId="6" fillId="0" borderId="12" xfId="1" applyFont="1" applyFill="1" applyBorder="1" applyAlignment="1">
      <alignment horizontal="right" vertical="top" wrapText="1"/>
    </xf>
    <xf numFmtId="0" fontId="37" fillId="0" borderId="10" xfId="0" applyFont="1" applyFill="1" applyBorder="1" applyAlignment="1">
      <alignment horizontal="right" vertical="top"/>
    </xf>
    <xf numFmtId="0" fontId="37" fillId="0" borderId="11" xfId="0" applyFont="1" applyFill="1" applyBorder="1" applyAlignment="1">
      <alignment horizontal="right" vertical="top"/>
    </xf>
    <xf numFmtId="1" fontId="18" fillId="0" borderId="12" xfId="0" applyNumberFormat="1" applyFont="1" applyFill="1" applyBorder="1" applyAlignment="1">
      <alignment horizontal="center" vertical="top"/>
    </xf>
    <xf numFmtId="0" fontId="7" fillId="0" borderId="12" xfId="0" applyFont="1" applyFill="1" applyBorder="1" applyAlignment="1" applyProtection="1">
      <alignment horizontal="left" vertical="top" wrapText="1"/>
      <protection locked="0"/>
    </xf>
    <xf numFmtId="37" fontId="30" fillId="0" borderId="14" xfId="6" applyNumberFormat="1" applyFont="1" applyFill="1" applyBorder="1" applyAlignment="1">
      <alignment horizontal="center" vertical="top"/>
    </xf>
    <xf numFmtId="37" fontId="30" fillId="0" borderId="16" xfId="6" applyNumberFormat="1" applyFont="1" applyFill="1" applyBorder="1" applyAlignment="1">
      <alignment horizontal="center" vertical="top"/>
    </xf>
    <xf numFmtId="37" fontId="30" fillId="0" borderId="15" xfId="6" applyNumberFormat="1" applyFont="1" applyFill="1" applyBorder="1" applyAlignment="1">
      <alignment horizontal="center" vertical="top"/>
    </xf>
    <xf numFmtId="0" fontId="30" fillId="0" borderId="12" xfId="0" applyFont="1" applyFill="1" applyBorder="1" applyAlignment="1" applyProtection="1">
      <alignment horizontal="center" vertical="top"/>
      <protection locked="0"/>
    </xf>
    <xf numFmtId="37" fontId="30" fillId="0" borderId="14" xfId="6" applyNumberFormat="1" applyFont="1" applyFill="1" applyBorder="1" applyAlignment="1">
      <alignment horizontal="center" vertical="top" wrapText="1"/>
    </xf>
    <xf numFmtId="37" fontId="30" fillId="0" borderId="16" xfId="6" applyNumberFormat="1" applyFont="1" applyFill="1" applyBorder="1" applyAlignment="1">
      <alignment horizontal="center" vertical="top" wrapText="1"/>
    </xf>
    <xf numFmtId="37" fontId="30" fillId="0" borderId="15" xfId="6" applyNumberFormat="1" applyFont="1" applyFill="1" applyBorder="1" applyAlignment="1">
      <alignment horizontal="center" vertical="top" wrapText="1"/>
    </xf>
    <xf numFmtId="0" fontId="30" fillId="0" borderId="14" xfId="0" applyFont="1" applyFill="1" applyBorder="1" applyAlignment="1" applyProtection="1">
      <alignment horizontal="left" vertical="top" wrapText="1"/>
      <protection locked="0"/>
    </xf>
    <xf numFmtId="0" fontId="30" fillId="0" borderId="16" xfId="0" applyFont="1" applyFill="1" applyBorder="1" applyAlignment="1" applyProtection="1">
      <alignment horizontal="left" vertical="top" wrapText="1"/>
      <protection locked="0"/>
    </xf>
    <xf numFmtId="0" fontId="7" fillId="0" borderId="16" xfId="0" applyFont="1" applyFill="1" applyBorder="1" applyAlignment="1" applyProtection="1">
      <alignment horizontal="left" vertical="top" wrapText="1"/>
      <protection locked="0"/>
    </xf>
    <xf numFmtId="0" fontId="7" fillId="0" borderId="15" xfId="0" applyFont="1" applyFill="1" applyBorder="1" applyAlignment="1" applyProtection="1">
      <alignment horizontal="left" vertical="top" wrapText="1"/>
      <protection locked="0"/>
    </xf>
    <xf numFmtId="0" fontId="26" fillId="0" borderId="12" xfId="0" applyFont="1" applyFill="1" applyBorder="1" applyAlignment="1">
      <alignment horizontal="center" vertical="top" textRotation="90" wrapText="1"/>
    </xf>
    <xf numFmtId="0" fontId="26" fillId="0" borderId="12" xfId="0" applyFont="1" applyFill="1" applyBorder="1" applyAlignment="1">
      <alignment horizontal="center" vertical="top" wrapText="1"/>
    </xf>
    <xf numFmtId="43" fontId="27" fillId="0" borderId="12" xfId="1" applyFont="1" applyFill="1" applyBorder="1" applyAlignment="1">
      <alignment horizontal="center" vertical="top" wrapText="1"/>
    </xf>
    <xf numFmtId="0" fontId="18" fillId="0" borderId="12" xfId="0" applyFont="1" applyFill="1" applyBorder="1" applyAlignment="1" applyProtection="1">
      <alignment horizontal="center" vertical="top" wrapText="1"/>
      <protection locked="0"/>
    </xf>
    <xf numFmtId="0" fontId="7" fillId="0" borderId="12" xfId="0" applyFont="1" applyFill="1" applyBorder="1" applyAlignment="1" applyProtection="1">
      <alignment horizontal="center" vertical="top" wrapText="1"/>
      <protection locked="0"/>
    </xf>
    <xf numFmtId="0" fontId="7" fillId="0" borderId="12" xfId="0" applyFont="1" applyFill="1" applyBorder="1" applyAlignment="1">
      <alignment horizontal="center" vertical="top" wrapText="1"/>
    </xf>
    <xf numFmtId="0" fontId="7" fillId="0" borderId="12" xfId="0" applyFont="1" applyFill="1" applyBorder="1" applyAlignment="1">
      <alignment horizontal="center" vertical="top"/>
    </xf>
    <xf numFmtId="43" fontId="6" fillId="0" borderId="10" xfId="1" applyFont="1" applyFill="1" applyBorder="1" applyAlignment="1">
      <alignment vertical="top" wrapText="1"/>
    </xf>
    <xf numFmtId="43" fontId="18" fillId="0" borderId="17" xfId="1" applyFont="1" applyFill="1" applyBorder="1" applyAlignment="1">
      <alignment vertical="top" wrapText="1"/>
    </xf>
    <xf numFmtId="0" fontId="7" fillId="0" borderId="12" xfId="0" applyFont="1" applyFill="1" applyBorder="1" applyAlignment="1" applyProtection="1">
      <alignment vertical="top"/>
      <protection locked="0"/>
    </xf>
    <xf numFmtId="43" fontId="7" fillId="0" borderId="12" xfId="1" applyFont="1" applyFill="1" applyBorder="1" applyAlignment="1" applyProtection="1">
      <alignment vertical="top"/>
      <protection locked="0"/>
    </xf>
    <xf numFmtId="43" fontId="6" fillId="0" borderId="11" xfId="1" applyFont="1" applyFill="1" applyBorder="1" applyAlignment="1">
      <alignment vertical="top" wrapText="1"/>
    </xf>
    <xf numFmtId="0" fontId="41" fillId="8" borderId="0" xfId="0" applyFont="1" applyFill="1"/>
    <xf numFmtId="0" fontId="41" fillId="8" borderId="0" xfId="0" applyFont="1" applyFill="1" applyAlignment="1">
      <alignment vertical="top"/>
    </xf>
    <xf numFmtId="43" fontId="41" fillId="8" borderId="0" xfId="1" applyFont="1" applyFill="1"/>
    <xf numFmtId="0" fontId="42" fillId="20" borderId="0" xfId="0" applyFont="1" applyFill="1"/>
    <xf numFmtId="0" fontId="42" fillId="20" borderId="30" xfId="0" applyFont="1" applyFill="1" applyBorder="1" applyAlignment="1">
      <alignment horizontal="center"/>
    </xf>
    <xf numFmtId="0" fontId="42" fillId="14" borderId="12" xfId="0" applyFont="1" applyFill="1" applyBorder="1" applyAlignment="1">
      <alignment horizontal="center" vertical="center" textRotation="90" wrapText="1"/>
    </xf>
    <xf numFmtId="0" fontId="42" fillId="14" borderId="12" xfId="0" applyFont="1" applyFill="1" applyBorder="1" applyAlignment="1">
      <alignment horizontal="center" vertical="top" wrapText="1"/>
    </xf>
    <xf numFmtId="0" fontId="42" fillId="14" borderId="12" xfId="0" applyFont="1" applyFill="1" applyBorder="1" applyAlignment="1">
      <alignment horizontal="center" vertical="center" wrapText="1"/>
    </xf>
    <xf numFmtId="43" fontId="42" fillId="14" borderId="12" xfId="1" applyFont="1" applyFill="1" applyBorder="1" applyAlignment="1">
      <alignment horizontal="center" vertical="center" wrapText="1"/>
    </xf>
    <xf numFmtId="43" fontId="42" fillId="8" borderId="12" xfId="1" applyFont="1" applyFill="1" applyBorder="1" applyAlignment="1" applyProtection="1">
      <alignment horizontal="center" vertical="center" wrapText="1"/>
      <protection locked="0"/>
    </xf>
    <xf numFmtId="43" fontId="42" fillId="20" borderId="12" xfId="1" applyFont="1" applyFill="1" applyBorder="1" applyAlignment="1" applyProtection="1">
      <alignment horizontal="center" vertical="center" wrapText="1"/>
      <protection locked="0"/>
    </xf>
    <xf numFmtId="9" fontId="42" fillId="20" borderId="12" xfId="3" applyFont="1" applyFill="1" applyBorder="1" applyAlignment="1" applyProtection="1">
      <alignment horizontal="center" vertical="center" wrapText="1"/>
      <protection locked="0"/>
    </xf>
    <xf numFmtId="0" fontId="41" fillId="8" borderId="12" xfId="0" applyFont="1" applyFill="1" applyBorder="1" applyAlignment="1">
      <alignment horizontal="center" vertical="center" wrapText="1"/>
    </xf>
    <xf numFmtId="0" fontId="41" fillId="8" borderId="12" xfId="0" applyFont="1" applyFill="1" applyBorder="1" applyAlignment="1">
      <alignment vertical="top" wrapText="1"/>
    </xf>
    <xf numFmtId="0" fontId="41" fillId="8" borderId="12" xfId="0" applyFont="1" applyFill="1" applyBorder="1" applyAlignment="1">
      <alignment horizontal="center" vertical="center"/>
    </xf>
    <xf numFmtId="43" fontId="41" fillId="8" borderId="12" xfId="1" applyFont="1" applyFill="1" applyBorder="1" applyAlignment="1">
      <alignment horizontal="center" vertical="center" wrapText="1"/>
    </xf>
    <xf numFmtId="43" fontId="41" fillId="8" borderId="12" xfId="0" applyNumberFormat="1" applyFont="1" applyFill="1" applyBorder="1" applyAlignment="1">
      <alignment horizontal="center" vertical="center" wrapText="1"/>
    </xf>
    <xf numFmtId="43" fontId="41" fillId="8" borderId="12" xfId="1" applyFont="1" applyFill="1" applyBorder="1" applyAlignment="1">
      <alignment horizontal="right" vertical="center" wrapText="1"/>
    </xf>
    <xf numFmtId="9" fontId="41" fillId="8" borderId="12" xfId="3" applyFont="1" applyFill="1" applyBorder="1" applyAlignment="1">
      <alignment horizontal="center" vertical="center" wrapText="1"/>
    </xf>
    <xf numFmtId="0" fontId="41" fillId="8" borderId="12" xfId="0" applyFont="1" applyFill="1" applyBorder="1" applyAlignment="1">
      <alignment vertical="top"/>
    </xf>
    <xf numFmtId="1" fontId="41" fillId="8" borderId="12" xfId="0" applyNumberFormat="1" applyFont="1" applyFill="1" applyBorder="1" applyAlignment="1">
      <alignment horizontal="center" vertical="center" wrapText="1"/>
    </xf>
    <xf numFmtId="1" fontId="41" fillId="8" borderId="12" xfId="0" applyNumberFormat="1" applyFont="1" applyFill="1" applyBorder="1" applyAlignment="1">
      <alignment horizontal="center" vertical="center"/>
    </xf>
    <xf numFmtId="1" fontId="41" fillId="8" borderId="12" xfId="0" applyNumberFormat="1" applyFont="1" applyFill="1" applyBorder="1" applyAlignment="1">
      <alignment vertical="top" wrapText="1"/>
    </xf>
    <xf numFmtId="0" fontId="41" fillId="8" borderId="12" xfId="0" applyFont="1" applyFill="1" applyBorder="1" applyAlignment="1">
      <alignment horizontal="left" vertical="top"/>
    </xf>
    <xf numFmtId="0" fontId="41" fillId="8" borderId="12" xfId="0" applyFont="1" applyFill="1" applyBorder="1" applyAlignment="1">
      <alignment horizontal="left" vertical="top" wrapText="1"/>
    </xf>
    <xf numFmtId="0" fontId="41" fillId="8" borderId="0" xfId="0" applyFont="1" applyFill="1" applyAlignment="1">
      <alignment horizontal="center" vertical="center" wrapText="1"/>
    </xf>
    <xf numFmtId="43" fontId="41" fillId="8" borderId="0" xfId="1" applyFont="1" applyFill="1" applyBorder="1"/>
    <xf numFmtId="43" fontId="41" fillId="8" borderId="0" xfId="1" applyFont="1" applyFill="1" applyBorder="1" applyAlignment="1">
      <alignment horizontal="center"/>
    </xf>
    <xf numFmtId="37" fontId="42" fillId="8" borderId="0" xfId="6" applyNumberFormat="1" applyFont="1" applyFill="1" applyBorder="1" applyAlignment="1">
      <alignment horizontal="center" vertical="center"/>
    </xf>
    <xf numFmtId="9" fontId="41" fillId="8" borderId="0" xfId="3" applyFont="1" applyFill="1" applyBorder="1" applyAlignment="1">
      <alignment horizontal="center"/>
    </xf>
    <xf numFmtId="37" fontId="42" fillId="8" borderId="0" xfId="6" applyNumberFormat="1" applyFont="1" applyFill="1" applyBorder="1" applyAlignment="1">
      <alignment horizontal="center" vertical="center" wrapText="1"/>
    </xf>
    <xf numFmtId="0" fontId="41" fillId="8" borderId="12" xfId="0" applyFont="1" applyFill="1" applyBorder="1" applyAlignment="1" applyProtection="1">
      <alignment horizontal="center" vertical="center" wrapText="1"/>
      <protection locked="0"/>
    </xf>
    <xf numFmtId="0" fontId="41" fillId="8" borderId="12" xfId="0" applyFont="1" applyFill="1" applyBorder="1" applyAlignment="1">
      <alignment horizontal="center"/>
    </xf>
    <xf numFmtId="43" fontId="41" fillId="8" borderId="23" xfId="1" applyFont="1" applyFill="1" applyBorder="1" applyAlignment="1">
      <alignment horizontal="center"/>
    </xf>
    <xf numFmtId="43" fontId="41" fillId="8" borderId="0" xfId="1" applyFont="1" applyFill="1" applyAlignment="1">
      <alignment horizontal="center"/>
    </xf>
    <xf numFmtId="9" fontId="41" fillId="8" borderId="12" xfId="3" applyFont="1" applyFill="1" applyBorder="1" applyAlignment="1">
      <alignment horizontal="center" wrapText="1"/>
    </xf>
    <xf numFmtId="9" fontId="41" fillId="8" borderId="0" xfId="3" applyFont="1" applyFill="1" applyAlignment="1">
      <alignment horizontal="center"/>
    </xf>
    <xf numFmtId="9" fontId="41" fillId="8" borderId="0" xfId="3" applyFont="1" applyFill="1"/>
    <xf numFmtId="0" fontId="41" fillId="8" borderId="25" xfId="0" applyFont="1" applyFill="1" applyBorder="1" applyAlignment="1">
      <alignment horizontal="center" vertical="center" wrapText="1"/>
    </xf>
    <xf numFmtId="0" fontId="41" fillId="8" borderId="25" xfId="0" applyFont="1" applyFill="1" applyBorder="1" applyAlignment="1">
      <alignment vertical="top" wrapText="1"/>
    </xf>
    <xf numFmtId="0" fontId="41" fillId="8" borderId="25" xfId="0" applyFont="1" applyFill="1" applyBorder="1" applyAlignment="1">
      <alignment horizontal="center" vertical="center"/>
    </xf>
    <xf numFmtId="43" fontId="41" fillId="8" borderId="25" xfId="1" applyFont="1" applyFill="1" applyBorder="1" applyAlignment="1">
      <alignment horizontal="center" vertical="center" wrapText="1"/>
    </xf>
    <xf numFmtId="43" fontId="41" fillId="8" borderId="25" xfId="0" applyNumberFormat="1" applyFont="1" applyFill="1" applyBorder="1" applyAlignment="1">
      <alignment horizontal="center" vertical="center" wrapText="1"/>
    </xf>
    <xf numFmtId="43" fontId="41" fillId="8" borderId="25" xfId="1" applyFont="1" applyFill="1" applyBorder="1" applyAlignment="1">
      <alignment horizontal="right" vertical="center" wrapText="1"/>
    </xf>
    <xf numFmtId="9" fontId="41" fillId="8" borderId="25" xfId="3" applyFont="1" applyFill="1" applyBorder="1" applyAlignment="1">
      <alignment horizontal="center" vertical="center" wrapText="1"/>
    </xf>
    <xf numFmtId="0" fontId="41" fillId="8" borderId="0" xfId="0" applyFont="1" applyFill="1" applyBorder="1"/>
    <xf numFmtId="0" fontId="41" fillId="8" borderId="0" xfId="0" applyFont="1" applyFill="1" applyBorder="1" applyAlignment="1">
      <alignment vertical="top"/>
    </xf>
    <xf numFmtId="0" fontId="41" fillId="8" borderId="0" xfId="0" applyFont="1" applyFill="1" applyBorder="1" applyAlignment="1">
      <alignment horizontal="center" vertical="center" wrapText="1"/>
    </xf>
    <xf numFmtId="43" fontId="41" fillId="8" borderId="0" xfId="0" applyNumberFormat="1" applyFont="1" applyFill="1" applyBorder="1" applyAlignment="1">
      <alignment horizontal="center" vertical="center" wrapText="1"/>
    </xf>
    <xf numFmtId="43" fontId="41" fillId="8" borderId="0" xfId="1" applyFont="1" applyFill="1" applyBorder="1" applyAlignment="1">
      <alignment horizontal="right" vertical="center" wrapText="1"/>
    </xf>
    <xf numFmtId="9" fontId="41" fillId="8" borderId="0" xfId="3" applyFont="1" applyFill="1" applyBorder="1" applyAlignment="1">
      <alignment horizontal="center" vertical="center" wrapText="1"/>
    </xf>
    <xf numFmtId="0" fontId="41" fillId="8" borderId="0" xfId="0" applyFont="1" applyFill="1" applyBorder="1" applyAlignment="1" applyProtection="1">
      <alignment horizontal="left" vertical="center" wrapText="1"/>
      <protection locked="0"/>
    </xf>
    <xf numFmtId="0" fontId="42" fillId="8" borderId="0" xfId="0" applyFont="1" applyFill="1" applyBorder="1" applyAlignment="1" applyProtection="1">
      <alignment horizontal="center" vertical="center"/>
      <protection locked="0"/>
    </xf>
    <xf numFmtId="0" fontId="42" fillId="8" borderId="0" xfId="0" applyFont="1" applyFill="1" applyBorder="1" applyAlignment="1" applyProtection="1">
      <alignment horizontal="left" vertical="center" wrapText="1"/>
      <protection locked="0"/>
    </xf>
    <xf numFmtId="0" fontId="41" fillId="8" borderId="0" xfId="0" applyFont="1" applyFill="1" applyAlignment="1">
      <alignment horizontal="left" wrapText="1"/>
    </xf>
    <xf numFmtId="0" fontId="41" fillId="8" borderId="0" xfId="0" applyFont="1" applyFill="1" applyAlignment="1">
      <alignment horizontal="left"/>
    </xf>
    <xf numFmtId="0" fontId="41" fillId="20" borderId="0" xfId="0" applyFont="1" applyFill="1"/>
    <xf numFmtId="0" fontId="41" fillId="20" borderId="0" xfId="0" applyFont="1" applyFill="1" applyAlignment="1">
      <alignment vertical="top"/>
    </xf>
    <xf numFmtId="43" fontId="41" fillId="20" borderId="0" xfId="1" applyFont="1" applyFill="1"/>
    <xf numFmtId="0" fontId="42" fillId="21" borderId="12" xfId="0" applyFont="1" applyFill="1" applyBorder="1" applyAlignment="1">
      <alignment horizontal="center" vertical="center" textRotation="90" wrapText="1"/>
    </xf>
    <xf numFmtId="0" fontId="42" fillId="21" borderId="12" xfId="0" applyFont="1" applyFill="1" applyBorder="1" applyAlignment="1">
      <alignment horizontal="center" vertical="top" wrapText="1"/>
    </xf>
    <xf numFmtId="0" fontId="42" fillId="21" borderId="12" xfId="0" applyFont="1" applyFill="1" applyBorder="1" applyAlignment="1">
      <alignment horizontal="center" vertical="center" wrapText="1"/>
    </xf>
    <xf numFmtId="43" fontId="42" fillId="21" borderId="12" xfId="1" applyFont="1" applyFill="1" applyBorder="1" applyAlignment="1">
      <alignment horizontal="center" vertical="center" wrapText="1"/>
    </xf>
    <xf numFmtId="0" fontId="27" fillId="0" borderId="12" xfId="0" applyFont="1" applyFill="1" applyBorder="1" applyAlignment="1">
      <alignment horizontal="center" vertical="center" textRotation="90" wrapText="1"/>
    </xf>
    <xf numFmtId="0" fontId="27" fillId="0" borderId="1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8" xfId="0" applyFont="1" applyFill="1" applyBorder="1" applyAlignment="1">
      <alignment vertical="center" wrapText="1"/>
    </xf>
    <xf numFmtId="0" fontId="7" fillId="0" borderId="8" xfId="0" applyFont="1" applyFill="1" applyBorder="1" applyAlignment="1">
      <alignment horizontal="center" vertical="center" wrapText="1"/>
    </xf>
    <xf numFmtId="0" fontId="6" fillId="0" borderId="8" xfId="0" applyFont="1" applyFill="1" applyBorder="1" applyAlignment="1">
      <alignment horizontal="center" vertical="center"/>
    </xf>
    <xf numFmtId="0" fontId="7" fillId="0" borderId="8" xfId="0" applyFont="1" applyFill="1" applyBorder="1" applyAlignment="1">
      <alignment horizontal="center" vertical="center"/>
    </xf>
    <xf numFmtId="0" fontId="6" fillId="0" borderId="8" xfId="0" applyFont="1" applyFill="1" applyBorder="1" applyAlignment="1">
      <alignment horizontal="right" vertical="center" wrapText="1"/>
    </xf>
    <xf numFmtId="4" fontId="6" fillId="0" borderId="8" xfId="0" applyNumberFormat="1" applyFont="1" applyFill="1" applyBorder="1" applyAlignment="1">
      <alignment vertical="center" wrapText="1"/>
    </xf>
    <xf numFmtId="0" fontId="6" fillId="0" borderId="12" xfId="0" applyFont="1" applyFill="1" applyBorder="1" applyAlignment="1">
      <alignment vertical="center" wrapText="1"/>
    </xf>
    <xf numFmtId="0" fontId="6" fillId="0" borderId="8" xfId="0" applyFont="1" applyFill="1" applyBorder="1" applyAlignment="1">
      <alignment horizontal="center" vertical="center" wrapText="1"/>
    </xf>
    <xf numFmtId="0" fontId="7" fillId="0" borderId="12" xfId="0" applyFont="1" applyFill="1" applyBorder="1" applyAlignment="1">
      <alignment vertical="center" wrapText="1"/>
    </xf>
    <xf numFmtId="4" fontId="6" fillId="0" borderId="8" xfId="0" applyNumberFormat="1" applyFont="1" applyFill="1" applyBorder="1" applyAlignment="1">
      <alignment horizontal="right" vertical="center" wrapText="1"/>
    </xf>
    <xf numFmtId="0" fontId="7" fillId="0" borderId="8" xfId="0" applyFont="1" applyFill="1" applyBorder="1" applyAlignment="1">
      <alignment vertical="center"/>
    </xf>
    <xf numFmtId="0" fontId="6" fillId="0" borderId="8" xfId="0" applyFont="1" applyFill="1" applyBorder="1" applyAlignment="1">
      <alignment horizontal="right" vertical="center"/>
    </xf>
    <xf numFmtId="0" fontId="7" fillId="0" borderId="12" xfId="0" applyFont="1" applyFill="1" applyBorder="1" applyAlignment="1">
      <alignment vertical="center"/>
    </xf>
    <xf numFmtId="0" fontId="6" fillId="0" borderId="8" xfId="0" applyFont="1" applyFill="1" applyBorder="1" applyAlignment="1">
      <alignment vertical="center" wrapText="1"/>
    </xf>
    <xf numFmtId="0" fontId="6" fillId="0" borderId="12" xfId="0" applyFont="1" applyFill="1" applyBorder="1" applyAlignment="1">
      <alignment vertical="center"/>
    </xf>
    <xf numFmtId="4" fontId="6" fillId="0" borderId="8" xfId="0" applyNumberFormat="1" applyFont="1" applyFill="1" applyBorder="1" applyAlignment="1">
      <alignment horizontal="right" vertical="center"/>
    </xf>
    <xf numFmtId="4" fontId="6" fillId="0" borderId="21" xfId="0" applyNumberFormat="1"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4" fontId="6" fillId="0" borderId="12" xfId="0" applyNumberFormat="1" applyFont="1" applyFill="1" applyBorder="1" applyAlignment="1">
      <alignment vertical="center" wrapText="1"/>
    </xf>
    <xf numFmtId="43" fontId="38" fillId="0" borderId="12" xfId="1" applyFont="1" applyFill="1" applyBorder="1"/>
    <xf numFmtId="4" fontId="39" fillId="0" borderId="12" xfId="0" applyNumberFormat="1" applyFont="1" applyFill="1" applyBorder="1" applyAlignment="1">
      <alignment vertical="center" wrapText="1"/>
    </xf>
    <xf numFmtId="0" fontId="6" fillId="0" borderId="0" xfId="0" applyFont="1" applyFill="1" applyAlignment="1">
      <alignment vertical="center" wrapText="1"/>
    </xf>
    <xf numFmtId="0" fontId="15" fillId="0" borderId="0" xfId="0" applyFont="1" applyFill="1"/>
    <xf numFmtId="0" fontId="23" fillId="0" borderId="12" xfId="0" applyFont="1" applyFill="1" applyBorder="1" applyAlignment="1">
      <alignment horizontal="center" vertical="center" wrapText="1"/>
    </xf>
    <xf numFmtId="43" fontId="23" fillId="0" borderId="12" xfId="1" applyFont="1" applyFill="1" applyBorder="1" applyAlignment="1">
      <alignment horizontal="center" vertical="center" wrapText="1"/>
    </xf>
    <xf numFmtId="43" fontId="24" fillId="0" borderId="12" xfId="1" applyFont="1" applyFill="1" applyBorder="1"/>
    <xf numFmtId="0" fontId="25" fillId="0" borderId="0" xfId="0" applyFont="1" applyFill="1"/>
    <xf numFmtId="0" fontId="0" fillId="0" borderId="0" xfId="0" applyBorder="1"/>
    <xf numFmtId="0" fontId="23" fillId="0" borderId="0" xfId="0" applyFont="1" applyFill="1" applyBorder="1" applyAlignment="1">
      <alignment horizontal="center" vertical="center" wrapText="1"/>
    </xf>
    <xf numFmtId="43" fontId="24" fillId="0" borderId="0" xfId="1" applyFont="1" applyFill="1" applyBorder="1"/>
    <xf numFmtId="0" fontId="25" fillId="0" borderId="0" xfId="0" applyFont="1" applyFill="1" applyBorder="1"/>
    <xf numFmtId="43" fontId="22" fillId="0" borderId="0" xfId="1" applyFont="1" applyFill="1" applyBorder="1" applyAlignment="1">
      <alignment horizontal="right" vertical="center"/>
    </xf>
    <xf numFmtId="0" fontId="21" fillId="0" borderId="12" xfId="0" applyFont="1" applyFill="1" applyBorder="1" applyAlignment="1">
      <alignment horizontal="center" vertical="center" wrapText="1"/>
    </xf>
    <xf numFmtId="43" fontId="23" fillId="0" borderId="0" xfId="1" applyFont="1" applyFill="1" applyBorder="1" applyAlignment="1">
      <alignment horizontal="center" vertical="center" wrapText="1"/>
    </xf>
    <xf numFmtId="43" fontId="22" fillId="0" borderId="0" xfId="1" applyFont="1" applyFill="1" applyBorder="1" applyAlignment="1">
      <alignment vertical="center"/>
    </xf>
    <xf numFmtId="0" fontId="0" fillId="0" borderId="0" xfId="0" applyAlignment="1">
      <alignment horizontal="center"/>
    </xf>
    <xf numFmtId="0" fontId="25" fillId="0" borderId="0" xfId="0" applyFont="1" applyFill="1" applyBorder="1" applyAlignment="1">
      <alignment horizontal="center"/>
    </xf>
    <xf numFmtId="0" fontId="25" fillId="0" borderId="0" xfId="0" applyFont="1" applyFill="1" applyAlignment="1">
      <alignment horizontal="center"/>
    </xf>
    <xf numFmtId="0" fontId="21" fillId="0" borderId="0" xfId="0" applyFont="1" applyFill="1" applyBorder="1" applyAlignment="1">
      <alignment horizontal="center" vertical="center" wrapText="1"/>
    </xf>
    <xf numFmtId="0" fontId="21" fillId="0" borderId="0" xfId="0" applyFont="1" applyFill="1" applyBorder="1" applyAlignment="1">
      <alignment horizontal="center" vertical="center"/>
    </xf>
    <xf numFmtId="0" fontId="0" fillId="0" borderId="0" xfId="0" applyAlignment="1">
      <alignment horizontal="left"/>
    </xf>
    <xf numFmtId="0" fontId="0" fillId="0" borderId="0" xfId="0" applyFill="1"/>
    <xf numFmtId="0" fontId="28" fillId="0" borderId="8" xfId="0" applyFont="1" applyFill="1" applyBorder="1" applyAlignment="1">
      <alignment vertical="center" wrapText="1"/>
    </xf>
    <xf numFmtId="0" fontId="29" fillId="0" borderId="8" xfId="0" applyFont="1" applyFill="1" applyBorder="1" applyAlignment="1">
      <alignment vertical="center" wrapText="1"/>
    </xf>
    <xf numFmtId="0" fontId="6" fillId="0" borderId="21" xfId="0" applyFont="1" applyFill="1" applyBorder="1" applyAlignment="1">
      <alignment vertical="center" wrapText="1"/>
    </xf>
    <xf numFmtId="0" fontId="31" fillId="0" borderId="0" xfId="0" applyFont="1" applyFill="1"/>
    <xf numFmtId="0" fontId="31" fillId="0" borderId="0" xfId="0" applyFont="1" applyFill="1" applyAlignment="1">
      <alignment vertical="top"/>
    </xf>
    <xf numFmtId="0" fontId="6" fillId="0" borderId="18" xfId="0" applyFont="1" applyFill="1" applyBorder="1" applyAlignment="1">
      <alignment vertical="center" wrapText="1"/>
    </xf>
    <xf numFmtId="0" fontId="6" fillId="0" borderId="26" xfId="0" applyFont="1" applyFill="1" applyBorder="1" applyAlignment="1">
      <alignment vertical="center"/>
    </xf>
    <xf numFmtId="0" fontId="6" fillId="0" borderId="0" xfId="0" applyFont="1" applyFill="1" applyAlignment="1">
      <alignment vertical="center" wrapText="1"/>
    </xf>
    <xf numFmtId="0" fontId="6" fillId="0" borderId="11" xfId="0" applyFont="1" applyFill="1" applyBorder="1" applyAlignment="1">
      <alignment vertical="center" wrapText="1"/>
    </xf>
    <xf numFmtId="0" fontId="6" fillId="0" borderId="11" xfId="0" applyFont="1" applyFill="1" applyBorder="1" applyAlignment="1">
      <alignment vertical="center" wrapText="1"/>
    </xf>
    <xf numFmtId="0" fontId="27" fillId="0" borderId="20" xfId="0" applyFont="1" applyFill="1" applyBorder="1" applyAlignment="1">
      <alignment horizontal="center" vertical="center"/>
    </xf>
    <xf numFmtId="0" fontId="27" fillId="0" borderId="27"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20" xfId="0" applyFont="1" applyFill="1" applyBorder="1" applyAlignment="1">
      <alignment horizontal="center" vertical="center" wrapText="1"/>
    </xf>
    <xf numFmtId="0" fontId="27" fillId="0" borderId="27" xfId="0" applyFont="1" applyFill="1" applyBorder="1" applyAlignment="1">
      <alignment horizontal="center" vertical="center" wrapText="1"/>
    </xf>
    <xf numFmtId="0" fontId="6" fillId="0" borderId="27" xfId="0" applyFont="1" applyFill="1" applyBorder="1" applyAlignment="1">
      <alignment vertical="center" wrapText="1"/>
    </xf>
    <xf numFmtId="0" fontId="27" fillId="0" borderId="11" xfId="0" applyFont="1" applyFill="1" applyBorder="1" applyAlignment="1">
      <alignment horizontal="center" vertical="center" textRotation="90" wrapText="1"/>
    </xf>
    <xf numFmtId="0" fontId="27" fillId="0" borderId="8" xfId="0" applyFont="1" applyFill="1" applyBorder="1" applyAlignment="1">
      <alignment horizontal="center" vertical="center" wrapText="1"/>
    </xf>
    <xf numFmtId="4" fontId="6" fillId="0" borderId="5" xfId="0" applyNumberFormat="1" applyFont="1" applyFill="1" applyBorder="1" applyAlignment="1">
      <alignment vertical="center" wrapText="1"/>
    </xf>
    <xf numFmtId="4" fontId="33" fillId="0" borderId="0" xfId="0" applyNumberFormat="1" applyFont="1" applyFill="1" applyAlignment="1">
      <alignment horizontal="right" vertical="center"/>
    </xf>
    <xf numFmtId="43" fontId="34" fillId="0" borderId="0" xfId="1" applyFont="1" applyFill="1" applyAlignment="1">
      <alignment horizontal="right" vertical="center"/>
    </xf>
    <xf numFmtId="0" fontId="6" fillId="0" borderId="0" xfId="0" applyFont="1" applyFill="1" applyAlignment="1">
      <alignment horizontal="center" vertical="center"/>
    </xf>
    <xf numFmtId="43" fontId="6" fillId="0" borderId="0" xfId="1" applyFont="1" applyFill="1" applyAlignment="1">
      <alignment horizontal="right" vertical="center"/>
    </xf>
    <xf numFmtId="43" fontId="33" fillId="0" borderId="0" xfId="1" applyFont="1" applyFill="1" applyAlignment="1">
      <alignment horizontal="right" vertical="center"/>
    </xf>
    <xf numFmtId="43" fontId="6" fillId="0" borderId="0" xfId="1" applyFont="1" applyFill="1" applyAlignment="1">
      <alignment horizontal="center" vertical="center"/>
    </xf>
    <xf numFmtId="4" fontId="35" fillId="0" borderId="0" xfId="0" applyNumberFormat="1" applyFont="1" applyFill="1"/>
    <xf numFmtId="43" fontId="35" fillId="0" borderId="0" xfId="0" applyNumberFormat="1" applyFont="1" applyFill="1" applyAlignment="1">
      <alignment horizontal="center"/>
    </xf>
    <xf numFmtId="0" fontId="35" fillId="0" borderId="0" xfId="0" applyFont="1" applyFill="1" applyAlignment="1">
      <alignment horizontal="center"/>
    </xf>
    <xf numFmtId="0" fontId="0" fillId="0" borderId="0" xfId="0" applyFill="1" applyAlignment="1">
      <alignment vertical="top"/>
    </xf>
    <xf numFmtId="0" fontId="7" fillId="0" borderId="8" xfId="0" applyFont="1" applyFill="1" applyBorder="1" applyAlignment="1">
      <alignment vertical="top" wrapText="1"/>
    </xf>
    <xf numFmtId="0" fontId="6" fillId="0" borderId="8" xfId="0" applyFont="1" applyFill="1" applyBorder="1" applyAlignment="1">
      <alignment vertical="top" wrapText="1"/>
    </xf>
    <xf numFmtId="0" fontId="27" fillId="0" borderId="27" xfId="0" applyFont="1" applyFill="1" applyBorder="1" applyAlignment="1">
      <alignment horizontal="center" vertical="top"/>
    </xf>
    <xf numFmtId="0" fontId="27" fillId="0" borderId="27" xfId="0" applyFont="1" applyFill="1" applyBorder="1" applyAlignment="1">
      <alignment horizontal="center" vertical="top" wrapText="1"/>
    </xf>
    <xf numFmtId="0" fontId="27" fillId="0" borderId="8" xfId="0" applyFont="1" applyFill="1" applyBorder="1" applyAlignment="1">
      <alignment horizontal="center" vertical="top" wrapText="1"/>
    </xf>
    <xf numFmtId="0" fontId="31" fillId="0" borderId="0" xfId="0" applyFont="1" applyFill="1" applyBorder="1"/>
    <xf numFmtId="0" fontId="31" fillId="0" borderId="0" xfId="0" applyFont="1" applyFill="1" applyBorder="1" applyAlignment="1">
      <alignment vertical="top"/>
    </xf>
    <xf numFmtId="0" fontId="6" fillId="0" borderId="0" xfId="0" applyFont="1" applyFill="1" applyBorder="1" applyAlignment="1">
      <alignment vertical="center"/>
    </xf>
    <xf numFmtId="0" fontId="6" fillId="0" borderId="0" xfId="0" applyFont="1" applyFill="1" applyBorder="1" applyAlignment="1">
      <alignment vertical="center" wrapText="1"/>
    </xf>
    <xf numFmtId="0" fontId="0" fillId="0" borderId="0" xfId="0" applyFill="1" applyBorder="1"/>
    <xf numFmtId="4" fontId="32" fillId="0" borderId="0" xfId="0" applyNumberFormat="1" applyFont="1" applyFill="1" applyBorder="1" applyAlignment="1">
      <alignment vertical="center" wrapText="1"/>
    </xf>
    <xf numFmtId="4" fontId="45" fillId="0" borderId="31" xfId="0" applyNumberFormat="1" applyFont="1" applyFill="1" applyBorder="1" applyAlignment="1">
      <alignment vertical="center" wrapText="1"/>
    </xf>
    <xf numFmtId="0" fontId="27" fillId="0" borderId="12" xfId="0" applyFont="1" applyFill="1" applyBorder="1" applyAlignment="1">
      <alignment horizontal="center" vertical="top" wrapText="1"/>
    </xf>
    <xf numFmtId="0" fontId="6" fillId="0" borderId="12" xfId="0" applyFont="1" applyFill="1" applyBorder="1" applyAlignment="1">
      <alignment horizontal="center" vertical="center"/>
    </xf>
    <xf numFmtId="0" fontId="6" fillId="0" borderId="12" xfId="0" applyFont="1" applyFill="1" applyBorder="1" applyAlignment="1">
      <alignment horizontal="right" vertical="center" wrapText="1"/>
    </xf>
    <xf numFmtId="0" fontId="6" fillId="0" borderId="12" xfId="0" applyFont="1" applyFill="1" applyBorder="1" applyAlignment="1">
      <alignment horizontal="center" vertical="center" wrapText="1"/>
    </xf>
    <xf numFmtId="4" fontId="6" fillId="0" borderId="12" xfId="0" applyNumberFormat="1" applyFont="1" applyFill="1" applyBorder="1" applyAlignment="1">
      <alignment horizontal="right" vertical="center" wrapText="1"/>
    </xf>
    <xf numFmtId="0" fontId="7" fillId="0" borderId="12" xfId="0" applyFont="1" applyFill="1" applyBorder="1" applyAlignment="1">
      <alignment vertical="top"/>
    </xf>
    <xf numFmtId="0" fontId="6" fillId="0" borderId="12" xfId="0" applyFont="1" applyFill="1" applyBorder="1" applyAlignment="1">
      <alignment horizontal="right" vertical="center"/>
    </xf>
    <xf numFmtId="0" fontId="6" fillId="0" borderId="12" xfId="0" applyFont="1" applyFill="1" applyBorder="1" applyAlignment="1">
      <alignment vertical="top"/>
    </xf>
    <xf numFmtId="4" fontId="6" fillId="0" borderId="12" xfId="0" applyNumberFormat="1" applyFont="1" applyFill="1" applyBorder="1" applyAlignment="1">
      <alignment horizontal="right" vertical="center"/>
    </xf>
    <xf numFmtId="0" fontId="6" fillId="0" borderId="11" xfId="0" applyFont="1" applyFill="1" applyBorder="1" applyAlignment="1">
      <alignment vertical="top" wrapText="1"/>
    </xf>
    <xf numFmtId="0" fontId="27" fillId="0" borderId="19" xfId="0" applyFont="1" applyFill="1" applyBorder="1" applyAlignment="1">
      <alignment horizontal="center" vertical="center" wrapText="1"/>
    </xf>
    <xf numFmtId="0" fontId="27" fillId="0" borderId="23" xfId="0" applyFont="1" applyFill="1" applyBorder="1" applyAlignment="1">
      <alignment horizontal="center" vertical="center" wrapText="1"/>
    </xf>
    <xf numFmtId="0" fontId="27" fillId="0" borderId="9" xfId="0" applyFont="1" applyFill="1" applyBorder="1" applyAlignment="1">
      <alignment horizontal="center" vertical="center" wrapText="1"/>
    </xf>
    <xf numFmtId="4" fontId="44" fillId="0" borderId="0" xfId="0" applyNumberFormat="1" applyFont="1" applyFill="1" applyAlignment="1">
      <alignment vertical="center"/>
    </xf>
    <xf numFmtId="0" fontId="0" fillId="0" borderId="30" xfId="0" applyFill="1" applyBorder="1" applyAlignment="1">
      <alignment horizontal="center"/>
    </xf>
    <xf numFmtId="0" fontId="43" fillId="0" borderId="0" xfId="0" applyFont="1" applyFill="1" applyAlignment="1">
      <alignment horizontal="center" vertical="center"/>
    </xf>
    <xf numFmtId="0" fontId="44" fillId="0" borderId="0" xfId="0" applyFont="1" applyFill="1" applyAlignment="1">
      <alignment horizontal="center" vertical="center"/>
    </xf>
    <xf numFmtId="0" fontId="46" fillId="0" borderId="0" xfId="0" applyFont="1" applyFill="1" applyAlignment="1">
      <alignment horizontal="center"/>
    </xf>
    <xf numFmtId="166" fontId="15" fillId="0" borderId="0" xfId="1" applyNumberFormat="1" applyFont="1" applyFill="1"/>
    <xf numFmtId="43" fontId="15" fillId="0" borderId="0" xfId="1" applyFont="1" applyFill="1"/>
    <xf numFmtId="166" fontId="6" fillId="0" borderId="12" xfId="1" applyNumberFormat="1" applyFont="1" applyFill="1" applyBorder="1" applyAlignment="1">
      <alignment vertical="center" wrapText="1"/>
    </xf>
    <xf numFmtId="43" fontId="6" fillId="0" borderId="12" xfId="1" applyFont="1" applyFill="1" applyBorder="1" applyAlignment="1">
      <alignment vertical="center" wrapText="1"/>
    </xf>
    <xf numFmtId="43" fontId="15" fillId="0" borderId="12" xfId="1" applyFont="1" applyFill="1" applyBorder="1"/>
    <xf numFmtId="166" fontId="29" fillId="0" borderId="12" xfId="1" applyNumberFormat="1" applyFont="1" applyFill="1" applyBorder="1" applyAlignment="1">
      <alignment vertical="center" wrapText="1"/>
    </xf>
    <xf numFmtId="43" fontId="29" fillId="0" borderId="12" xfId="1" applyFont="1" applyFill="1" applyBorder="1" applyAlignment="1">
      <alignment vertical="center" wrapText="1"/>
    </xf>
    <xf numFmtId="4" fontId="6" fillId="0" borderId="28" xfId="0" applyNumberFormat="1" applyFont="1" applyFill="1" applyBorder="1" applyAlignment="1">
      <alignment vertical="center" wrapText="1"/>
    </xf>
    <xf numFmtId="4" fontId="6" fillId="0" borderId="0" xfId="0" applyNumberFormat="1" applyFont="1" applyFill="1" applyBorder="1" applyAlignment="1">
      <alignment horizontal="center" vertical="center" wrapText="1"/>
    </xf>
    <xf numFmtId="4" fontId="6" fillId="0" borderId="32" xfId="0" applyNumberFormat="1" applyFont="1" applyFill="1" applyBorder="1" applyAlignment="1">
      <alignment horizontal="center" vertical="center" wrapText="1"/>
    </xf>
    <xf numFmtId="4" fontId="45" fillId="0" borderId="28" xfId="0" applyNumberFormat="1" applyFont="1" applyFill="1" applyBorder="1" applyAlignment="1">
      <alignment vertical="center" wrapText="1"/>
    </xf>
    <xf numFmtId="0" fontId="29" fillId="0" borderId="12" xfId="0" applyFont="1" applyFill="1" applyBorder="1" applyAlignment="1">
      <alignment vertical="center" wrapText="1"/>
    </xf>
    <xf numFmtId="0" fontId="27" fillId="6" borderId="12" xfId="0" applyFont="1" applyFill="1" applyBorder="1" applyAlignment="1">
      <alignment horizontal="center" vertical="center" textRotation="90" wrapText="1"/>
    </xf>
    <xf numFmtId="0" fontId="27" fillId="6" borderId="12" xfId="0" applyFont="1" applyFill="1" applyBorder="1" applyAlignment="1">
      <alignment horizontal="center" vertical="center" wrapText="1"/>
    </xf>
    <xf numFmtId="166" fontId="27" fillId="6" borderId="12" xfId="1" applyNumberFormat="1" applyFont="1" applyFill="1" applyBorder="1" applyAlignment="1">
      <alignment horizontal="center" vertical="center" wrapText="1"/>
    </xf>
    <xf numFmtId="43" fontId="27" fillId="6" borderId="12" xfId="1" applyFont="1" applyFill="1" applyBorder="1" applyAlignment="1">
      <alignment horizontal="center" vertical="center" wrapText="1"/>
    </xf>
  </cellXfs>
  <cellStyles count="7">
    <cellStyle name="Millares" xfId="1" builtinId="3"/>
    <cellStyle name="Millares 2" xfId="6" xr:uid="{F18E777C-F916-4289-8047-90342AA796BD}"/>
    <cellStyle name="Moneda" xfId="2" builtinId="4"/>
    <cellStyle name="Normal" xfId="0" builtinId="0"/>
    <cellStyle name="Normal 44" xfId="4" xr:uid="{8382E747-17D4-46B7-AC3D-6422766E500F}"/>
    <cellStyle name="Normal 63 3" xfId="5" xr:uid="{5C15775D-8378-4A18-8F59-4D53262ADC66}"/>
    <cellStyle name="Porcentaje" xfId="3"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patternFill>
      </fill>
      <border>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28</xdr:col>
      <xdr:colOff>699624</xdr:colOff>
      <xdr:row>0</xdr:row>
      <xdr:rowOff>101600</xdr:rowOff>
    </xdr:from>
    <xdr:to>
      <xdr:col>36</xdr:col>
      <xdr:colOff>217024</xdr:colOff>
      <xdr:row>6</xdr:row>
      <xdr:rowOff>231863</xdr:rowOff>
    </xdr:to>
    <xdr:pic>
      <xdr:nvPicPr>
        <xdr:cNvPr id="2" name="Imagen 1">
          <a:extLst>
            <a:ext uri="{FF2B5EF4-FFF2-40B4-BE49-F238E27FC236}">
              <a16:creationId xmlns:a16="http://schemas.microsoft.com/office/drawing/2014/main" id="{071D2687-4E95-4786-9464-BADD12BBA6E3}"/>
            </a:ext>
          </a:extLst>
        </xdr:cNvPr>
        <xdr:cNvPicPr>
          <a:picLocks noChangeAspect="1"/>
        </xdr:cNvPicPr>
      </xdr:nvPicPr>
      <xdr:blipFill>
        <a:blip xmlns:r="http://schemas.openxmlformats.org/officeDocument/2006/relationships" r:embed="rId1"/>
        <a:stretch>
          <a:fillRect/>
        </a:stretch>
      </xdr:blipFill>
      <xdr:spPr>
        <a:xfrm>
          <a:off x="24159699" y="101600"/>
          <a:ext cx="5613400" cy="187247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80fc693abaa41a76/Desktop/DIADQ/ASV/ESTUDIO%20DE%20PRECIOS.xlsx" TargetMode="External"/><Relationship Id="rId1" Type="http://schemas.openxmlformats.org/officeDocument/2006/relationships/externalLinkPath" Target="/80fc693abaa41a76/Desktop/DIADQ/ASV/ESTUDIO%20DE%20PREC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ECESIDAD"/>
      <sheetName val="INFORMACIÓN GENERAL "/>
      <sheetName val="PROPUESTA ECO"/>
      <sheetName val="Hoja2"/>
      <sheetName val="Hoja3"/>
      <sheetName val="HISTORICO "/>
      <sheetName val="COTIZACIONES "/>
      <sheetName val="Hoja5"/>
      <sheetName val="SAP Y LOA"/>
      <sheetName val="ANALISIS"/>
      <sheetName val="1. NEC"/>
      <sheetName val="PRIORIZACION PLAC"/>
      <sheetName val="Hoja1"/>
      <sheetName val="PRIORIZACION REP"/>
      <sheetName val="TRIMAN"/>
      <sheetName val="R T"/>
      <sheetName val="Hoja4"/>
      <sheetName val="C5"/>
      <sheetName val="+HISTORICO"/>
      <sheetName val="Hoja6"/>
      <sheetName val="Hoja8"/>
      <sheetName val="HISTORIC"/>
    </sheetNames>
    <sheetDataSet>
      <sheetData sheetId="0"/>
      <sheetData sheetId="1"/>
      <sheetData sheetId="2"/>
      <sheetData sheetId="3"/>
      <sheetData sheetId="4"/>
      <sheetData sheetId="5"/>
      <sheetData sheetId="6"/>
      <sheetData sheetId="7"/>
      <sheetData sheetId="8">
        <row r="2">
          <cell r="H2" t="str">
            <v>AA52425-1</v>
          </cell>
          <cell r="I2" t="str">
            <v>ECEJ</v>
          </cell>
          <cell r="J2" t="str">
            <v>EJ9I</v>
          </cell>
          <cell r="K2" t="str">
            <v>FACTURA 312200</v>
          </cell>
          <cell r="L2" t="str">
            <v>CONT.23-19</v>
          </cell>
          <cell r="M2" t="str">
            <v>EM Entr.mercancías</v>
          </cell>
          <cell r="N2" t="str">
            <v>66.261.99</v>
          </cell>
          <cell r="O2" t="str">
            <v>FACTURA . 312200 CONT. 34-2019 NIT. 800131049</v>
          </cell>
        </row>
        <row r="3">
          <cell r="H3" t="str">
            <v>6TMF</v>
          </cell>
          <cell r="I3" t="str">
            <v>ECEJ</v>
          </cell>
          <cell r="J3" t="str">
            <v>EJ9I</v>
          </cell>
          <cell r="K3" t="str">
            <v>FACTURA 312200</v>
          </cell>
          <cell r="L3" t="str">
            <v>CONT.23-19</v>
          </cell>
          <cell r="M3" t="str">
            <v>EM Entr.mercancías</v>
          </cell>
          <cell r="N3" t="str">
            <v>1.614.971.27</v>
          </cell>
          <cell r="O3" t="str">
            <v>FACTURA . 312200 CONT. 23-2019 NIT. 800131049</v>
          </cell>
        </row>
        <row r="4">
          <cell r="H4" t="str">
            <v>5940005496583.</v>
          </cell>
          <cell r="I4" t="str">
            <v>ECEJ</v>
          </cell>
          <cell r="J4" t="str">
            <v>EJ9I</v>
          </cell>
          <cell r="K4" t="str">
            <v>FACTURA 312200</v>
          </cell>
          <cell r="L4" t="str">
            <v>CONT.23-19</v>
          </cell>
          <cell r="M4" t="str">
            <v>EM Entr.mercancías</v>
          </cell>
          <cell r="N4" t="str">
            <v>66.261.99</v>
          </cell>
          <cell r="O4" t="str">
            <v>FACTURA . 312200 CONT. 23-2019 NIT. 800131049</v>
          </cell>
        </row>
        <row r="5">
          <cell r="H5" t="str">
            <v>136482-2</v>
          </cell>
          <cell r="I5" t="str">
            <v>ECEJ</v>
          </cell>
          <cell r="J5" t="str">
            <v>EJ9I</v>
          </cell>
          <cell r="K5" t="str">
            <v>FACT.71/E2020</v>
          </cell>
          <cell r="L5" t="str">
            <v>038CAB/19</v>
          </cell>
          <cell r="M5" t="str">
            <v>EM Entr.mercancías</v>
          </cell>
          <cell r="N5" t="str">
            <v>937.856.72</v>
          </cell>
          <cell r="O5" t="str">
            <v>ENTRADA VIRTUAL MAT.ADIC 1 CTO 038 SUADQ CAB 2019</v>
          </cell>
        </row>
        <row r="6">
          <cell r="H6" t="str">
            <v>136482-2</v>
          </cell>
          <cell r="I6" t="str">
            <v>ECEJ</v>
          </cell>
          <cell r="J6" t="str">
            <v>EJ9I</v>
          </cell>
          <cell r="K6" t="str">
            <v>FACT.71/E2020</v>
          </cell>
          <cell r="L6" t="str">
            <v>038CAB/19</v>
          </cell>
          <cell r="M6" t="str">
            <v>EM Entr.mercancías</v>
          </cell>
          <cell r="N6" t="str">
            <v>937.856.72</v>
          </cell>
          <cell r="O6" t="str">
            <v>ENTRADA VIRTUAL MAT.  CTO 038 SUADQ CAB 2019</v>
          </cell>
        </row>
        <row r="7">
          <cell r="H7" t="str">
            <v>135190-3</v>
          </cell>
          <cell r="I7" t="str">
            <v>ECEJ</v>
          </cell>
          <cell r="J7" t="str">
            <v>EJ9I</v>
          </cell>
          <cell r="K7" t="str">
            <v>FACT.71/E2020</v>
          </cell>
          <cell r="L7" t="str">
            <v>038CAB/19</v>
          </cell>
          <cell r="M7" t="str">
            <v>EM Entr.mercancías</v>
          </cell>
          <cell r="N7" t="str">
            <v>7.518.236.80</v>
          </cell>
          <cell r="O7" t="str">
            <v>ENTRADA VIRTUAL MAT.ADIC 1 CTO 038 SUADQ CAB 2019</v>
          </cell>
        </row>
        <row r="8">
          <cell r="H8" t="str">
            <v>135190-3</v>
          </cell>
          <cell r="I8" t="str">
            <v>ECEJ</v>
          </cell>
          <cell r="J8" t="str">
            <v>EJ9I</v>
          </cell>
          <cell r="K8" t="str">
            <v>FACT.71/E2020</v>
          </cell>
          <cell r="L8" t="str">
            <v>038CAB/19</v>
          </cell>
          <cell r="M8" t="str">
            <v>EM Entr.mercancías</v>
          </cell>
          <cell r="N8" t="str">
            <v>7.518.236.79</v>
          </cell>
          <cell r="O8" t="str">
            <v>ENTRADA VIRTUAL MAT.  CTO 038 SUADQ CAB 2019</v>
          </cell>
        </row>
        <row r="9">
          <cell r="H9" t="str">
            <v>136483</v>
          </cell>
          <cell r="I9" t="str">
            <v>ECEJ</v>
          </cell>
          <cell r="J9" t="str">
            <v>EJ9I</v>
          </cell>
          <cell r="K9" t="str">
            <v>FACT.71/E2020</v>
          </cell>
          <cell r="L9" t="str">
            <v>038CAB/19</v>
          </cell>
          <cell r="M9" t="str">
            <v>EM Entr.mercancías</v>
          </cell>
          <cell r="N9" t="str">
            <v>494.852.06</v>
          </cell>
          <cell r="O9" t="str">
            <v>ENTRADA VIRTUAL MAT.ADIC 1 CTO 038 SUADQ CAB 2019</v>
          </cell>
        </row>
        <row r="10">
          <cell r="H10" t="str">
            <v>136483</v>
          </cell>
          <cell r="I10" t="str">
            <v>ECEJ</v>
          </cell>
          <cell r="J10" t="str">
            <v>EJ9I</v>
          </cell>
          <cell r="K10" t="str">
            <v>FACT.71/E2020</v>
          </cell>
          <cell r="L10" t="str">
            <v>038CAB/19</v>
          </cell>
          <cell r="M10" t="str">
            <v>EM Entr.mercancías</v>
          </cell>
          <cell r="N10" t="str">
            <v>494.852.06</v>
          </cell>
          <cell r="O10" t="str">
            <v>ENTRADA VIRTUAL MAT.  CTO 038 SUADQ CAB 2019</v>
          </cell>
        </row>
        <row r="11">
          <cell r="H11" t="str">
            <v>217482</v>
          </cell>
          <cell r="I11" t="str">
            <v>ECEJ</v>
          </cell>
          <cell r="J11" t="str">
            <v>EJ9I</v>
          </cell>
          <cell r="K11" t="str">
            <v>FACT.71/E2020</v>
          </cell>
          <cell r="L11" t="str">
            <v>038CAB/19</v>
          </cell>
          <cell r="M11" t="str">
            <v>EM Entr.mercancías</v>
          </cell>
          <cell r="N11" t="str">
            <v>280.367.37</v>
          </cell>
          <cell r="O11" t="str">
            <v>ENTRADA VIRTUAL MAT.ADIC 1 CTO 038 SUADQ CAB 2019</v>
          </cell>
        </row>
        <row r="12">
          <cell r="H12" t="str">
            <v>217482</v>
          </cell>
          <cell r="I12" t="str">
            <v>ECEJ</v>
          </cell>
          <cell r="J12" t="str">
            <v>EJ9I</v>
          </cell>
          <cell r="K12" t="str">
            <v>FACT.71/E2020</v>
          </cell>
          <cell r="L12" t="str">
            <v>038CAB/19</v>
          </cell>
          <cell r="M12" t="str">
            <v>EM Entr.mercancías</v>
          </cell>
          <cell r="N12" t="str">
            <v>280.367.37</v>
          </cell>
          <cell r="O12" t="str">
            <v>ENTRADA VIRTUAL MAT.  CTO 038 SUADQ CAB 2019</v>
          </cell>
        </row>
        <row r="13">
          <cell r="H13" t="str">
            <v>135143-5</v>
          </cell>
          <cell r="I13" t="str">
            <v>ECEJ</v>
          </cell>
          <cell r="J13" t="str">
            <v>EJ9I</v>
          </cell>
          <cell r="K13" t="str">
            <v>FACT.71/E2020</v>
          </cell>
          <cell r="L13" t="str">
            <v>038CAB/19</v>
          </cell>
          <cell r="M13" t="str">
            <v>EM Entr.mercancías</v>
          </cell>
          <cell r="N13" t="str">
            <v>26.688.423.57</v>
          </cell>
          <cell r="O13" t="str">
            <v>ENTRADA VIRTUAL MAT.ADIC 1 CTO 038 SUADQ CAB 2019</v>
          </cell>
        </row>
        <row r="14">
          <cell r="H14" t="str">
            <v>135143-5</v>
          </cell>
          <cell r="I14" t="str">
            <v>ECEJ</v>
          </cell>
          <cell r="J14" t="str">
            <v>EJ9I</v>
          </cell>
          <cell r="K14" t="str">
            <v>FACT.71/E2020</v>
          </cell>
          <cell r="L14" t="str">
            <v>038CAB/19</v>
          </cell>
          <cell r="M14" t="str">
            <v>EM Entr.mercancías</v>
          </cell>
          <cell r="N14" t="str">
            <v>26.688.423.58</v>
          </cell>
          <cell r="O14" t="str">
            <v>ENTRADA VIRTUAL MAT.  CTO 038 SUADQ CAB 2019</v>
          </cell>
        </row>
        <row r="15">
          <cell r="H15" t="str">
            <v>216190</v>
          </cell>
          <cell r="I15" t="str">
            <v>ECEJ</v>
          </cell>
          <cell r="J15" t="str">
            <v>EJ9I</v>
          </cell>
          <cell r="K15" t="str">
            <v>FACT.71/E2020</v>
          </cell>
          <cell r="L15" t="str">
            <v>038CAB/19</v>
          </cell>
          <cell r="M15" t="str">
            <v>EM Entr.mercancías</v>
          </cell>
          <cell r="N15" t="str">
            <v>18.795.564.48</v>
          </cell>
          <cell r="O15" t="str">
            <v>ENTRADA VIRTUAL MAT.  CTO 038 SUADQ CAB 2019</v>
          </cell>
        </row>
        <row r="16">
          <cell r="H16" t="str">
            <v>216190</v>
          </cell>
          <cell r="I16" t="str">
            <v>ECEJ</v>
          </cell>
          <cell r="J16" t="str">
            <v>EJ9I</v>
          </cell>
          <cell r="K16" t="str">
            <v>FACT.71/E2020</v>
          </cell>
          <cell r="L16" t="str">
            <v>038CAB/19</v>
          </cell>
          <cell r="M16" t="str">
            <v>EM Entr.mercancías</v>
          </cell>
          <cell r="N16" t="str">
            <v>18.795.564.48</v>
          </cell>
          <cell r="O16" t="str">
            <v>ENTRADA VIRTUAL MAT.ADIC 1 CTO 038 SUADQ CAB 2019</v>
          </cell>
        </row>
        <row r="17">
          <cell r="H17" t="str">
            <v>T224</v>
          </cell>
          <cell r="I17" t="str">
            <v>ECEJ</v>
          </cell>
          <cell r="J17" t="str">
            <v>EJ9I</v>
          </cell>
          <cell r="K17" t="str">
            <v>FACT.71/E2020</v>
          </cell>
          <cell r="L17" t="str">
            <v>038CAB/19</v>
          </cell>
          <cell r="M17" t="str">
            <v>EM Entr.mercancías</v>
          </cell>
          <cell r="N17" t="str">
            <v>877.126.87</v>
          </cell>
          <cell r="O17" t="str">
            <v>ENTRADA VIRTUAL MAT.  CTO 038 SUADQ CAB 2019</v>
          </cell>
        </row>
        <row r="18">
          <cell r="H18" t="str">
            <v>T224</v>
          </cell>
          <cell r="I18" t="str">
            <v>ECEJ</v>
          </cell>
          <cell r="J18" t="str">
            <v>EJ9I</v>
          </cell>
          <cell r="K18" t="str">
            <v>FACT.71/E2020</v>
          </cell>
          <cell r="L18" t="str">
            <v>038CAB/19</v>
          </cell>
          <cell r="M18" t="str">
            <v>EM Entr.mercancías</v>
          </cell>
          <cell r="N18" t="str">
            <v>877.126.87</v>
          </cell>
          <cell r="O18" t="str">
            <v>ENTRADA VIRTUAL MAT.ADIC 1 CTO 038 SUADQ CAB 2019</v>
          </cell>
        </row>
        <row r="19">
          <cell r="H19" t="str">
            <v>135191-1</v>
          </cell>
          <cell r="I19" t="str">
            <v>ECEJ</v>
          </cell>
          <cell r="J19" t="str">
            <v>EJ9I</v>
          </cell>
          <cell r="K19" t="str">
            <v>FACT.71/E2020</v>
          </cell>
          <cell r="L19" t="str">
            <v>038CAB/19</v>
          </cell>
          <cell r="M19" t="str">
            <v>EM Entr.mercancías</v>
          </cell>
          <cell r="N19" t="str">
            <v>13.156.905.22</v>
          </cell>
          <cell r="O19" t="str">
            <v>ENTRADA VIRTUAL MAT.ADIC 1 CTO 038 SUADQ CAB 2019</v>
          </cell>
        </row>
        <row r="20">
          <cell r="H20" t="str">
            <v>135191-1</v>
          </cell>
          <cell r="I20" t="str">
            <v>ECEJ</v>
          </cell>
          <cell r="J20" t="str">
            <v>EJ9I</v>
          </cell>
          <cell r="K20" t="str">
            <v>FACT.71/E2020</v>
          </cell>
          <cell r="L20" t="str">
            <v>038CAB/19</v>
          </cell>
          <cell r="M20" t="str">
            <v>EM Entr.mercancías</v>
          </cell>
          <cell r="N20" t="str">
            <v>13.156.905.22</v>
          </cell>
          <cell r="O20" t="str">
            <v>ENTRADA VIRTUAL MAT.  CTO 038 SUADQ CAB 2019</v>
          </cell>
        </row>
        <row r="21">
          <cell r="H21" t="str">
            <v>110472</v>
          </cell>
          <cell r="I21" t="str">
            <v>ECEJ</v>
          </cell>
          <cell r="J21" t="str">
            <v>EJ9I</v>
          </cell>
          <cell r="K21" t="str">
            <v>FACT.71/E2020</v>
          </cell>
          <cell r="L21" t="str">
            <v>038CAB/19</v>
          </cell>
          <cell r="M21" t="str">
            <v>EM Entr.mercancías</v>
          </cell>
          <cell r="N21" t="str">
            <v>707.348.72</v>
          </cell>
          <cell r="O21" t="str">
            <v>ENTRADA VIRTUAL MAT.ADIC 1 CTO 038 SUADQ CAB 2019</v>
          </cell>
        </row>
        <row r="22">
          <cell r="H22" t="str">
            <v>110472</v>
          </cell>
          <cell r="I22" t="str">
            <v>ECEJ</v>
          </cell>
          <cell r="J22" t="str">
            <v>EJ9I</v>
          </cell>
          <cell r="K22" t="str">
            <v>FACT.71/E2020</v>
          </cell>
          <cell r="L22" t="str">
            <v>038CAB/19</v>
          </cell>
          <cell r="M22" t="str">
            <v>EM Entr.mercancías</v>
          </cell>
          <cell r="N22" t="str">
            <v>707.348.72</v>
          </cell>
          <cell r="O22" t="str">
            <v>ENTRADA VIRTUAL MAT.  CTO 038 SUADQ CAB 2019</v>
          </cell>
        </row>
        <row r="23">
          <cell r="H23" t="str">
            <v>120501013E</v>
          </cell>
          <cell r="I23" t="str">
            <v>ECEJ</v>
          </cell>
          <cell r="J23" t="str">
            <v>EJ9I</v>
          </cell>
          <cell r="K23" t="str">
            <v>FACT.71/E2020</v>
          </cell>
          <cell r="L23" t="str">
            <v>038CAB/19</v>
          </cell>
          <cell r="M23" t="str">
            <v>EM Entr.mercancías</v>
          </cell>
          <cell r="N23" t="str">
            <v>1.127.717.95</v>
          </cell>
          <cell r="O23" t="str">
            <v>ENTRADA VIRTUAL MAT.ADIC 1 CTO 038 SUADQ CAB 2019</v>
          </cell>
        </row>
        <row r="24">
          <cell r="H24" t="str">
            <v>120501013E</v>
          </cell>
          <cell r="I24" t="str">
            <v>ECEJ</v>
          </cell>
          <cell r="J24" t="str">
            <v>EJ9I</v>
          </cell>
          <cell r="K24" t="str">
            <v>FACT.71/E2020</v>
          </cell>
          <cell r="L24" t="str">
            <v>038CAB/19</v>
          </cell>
          <cell r="M24" t="str">
            <v>EM Entr.mercancías</v>
          </cell>
          <cell r="N24" t="str">
            <v>1.127.717.95</v>
          </cell>
          <cell r="O24" t="str">
            <v>ENTRADA VIRTUAL MAT.  CTO 038 SUADQ CAB 2019</v>
          </cell>
        </row>
        <row r="25">
          <cell r="H25" t="str">
            <v>12525440</v>
          </cell>
          <cell r="I25" t="str">
            <v>ECEJ</v>
          </cell>
          <cell r="J25" t="str">
            <v>EJ9I</v>
          </cell>
          <cell r="K25" t="str">
            <v>FACT.71/E2020</v>
          </cell>
          <cell r="L25" t="str">
            <v>038CAB/19</v>
          </cell>
          <cell r="M25" t="str">
            <v>EM Entr.mercancías</v>
          </cell>
          <cell r="N25" t="str">
            <v>3.629.600.31</v>
          </cell>
          <cell r="O25" t="str">
            <v>ENTRADA VIRTUAL MAT.  CTO 038 SUADQ CAB 2019</v>
          </cell>
        </row>
        <row r="26">
          <cell r="H26" t="str">
            <v>134182-4</v>
          </cell>
          <cell r="I26" t="str">
            <v>ECEJ</v>
          </cell>
          <cell r="J26" t="str">
            <v>EJ9I</v>
          </cell>
          <cell r="K26" t="str">
            <v>FACT.71/E2020</v>
          </cell>
          <cell r="L26" t="str">
            <v>038CAB/19</v>
          </cell>
          <cell r="M26" t="str">
            <v>EM Entr.mercancías</v>
          </cell>
          <cell r="N26" t="str">
            <v>671.040.90</v>
          </cell>
          <cell r="O26" t="str">
            <v>ENTRADA VIRTUAL MAT.  CTO 038 SUADQ CAB 2019</v>
          </cell>
        </row>
        <row r="27">
          <cell r="H27" t="str">
            <v>134182-4</v>
          </cell>
          <cell r="I27" t="str">
            <v>ECEJ</v>
          </cell>
          <cell r="J27" t="str">
            <v>EJ9I</v>
          </cell>
          <cell r="K27" t="str">
            <v>FACT.71/E2020</v>
          </cell>
          <cell r="L27" t="str">
            <v>038CAB/19</v>
          </cell>
          <cell r="M27" t="str">
            <v>EM Entr.mercancías</v>
          </cell>
          <cell r="N27" t="str">
            <v>671.040.90</v>
          </cell>
          <cell r="O27" t="str">
            <v>ENTRADA VIRTUAL MAT.ADIC 1 CTO 038 SUADQ CAB 2019</v>
          </cell>
        </row>
        <row r="28">
          <cell r="H28" t="str">
            <v>135191-4</v>
          </cell>
          <cell r="I28" t="str">
            <v>ECEJ</v>
          </cell>
          <cell r="J28" t="str">
            <v>EJ9I</v>
          </cell>
          <cell r="K28" t="str">
            <v>FACT.71/E2020</v>
          </cell>
          <cell r="L28" t="str">
            <v>038CAB/19</v>
          </cell>
          <cell r="M28" t="str">
            <v>EM Entr.mercancías</v>
          </cell>
          <cell r="N28" t="str">
            <v>4.009.725.80</v>
          </cell>
          <cell r="O28" t="str">
            <v>ENTRADA VIRTUAL MAT.  CTO 038 SUADQ CAB 2019</v>
          </cell>
        </row>
        <row r="29">
          <cell r="H29" t="str">
            <v>135191-4</v>
          </cell>
          <cell r="I29" t="str">
            <v>ECEJ</v>
          </cell>
          <cell r="J29" t="str">
            <v>EJ9I</v>
          </cell>
          <cell r="K29" t="str">
            <v>FACT.71/E2020</v>
          </cell>
          <cell r="L29" t="str">
            <v>038CAB/19</v>
          </cell>
          <cell r="M29" t="str">
            <v>EM Entr.mercancías</v>
          </cell>
          <cell r="N29" t="str">
            <v>4.009.725.81</v>
          </cell>
          <cell r="O29" t="str">
            <v>ENTRADA VIRTUAL MAT.ADIC 1 CTO 038 SUADQ CAB 2019</v>
          </cell>
        </row>
        <row r="30">
          <cell r="H30" t="str">
            <v>135257-28</v>
          </cell>
          <cell r="I30" t="str">
            <v>ECEJ</v>
          </cell>
          <cell r="J30" t="str">
            <v>EJ9I</v>
          </cell>
          <cell r="K30" t="str">
            <v>FACT.71/E2020</v>
          </cell>
          <cell r="L30" t="str">
            <v>038CAB/19</v>
          </cell>
          <cell r="M30" t="str">
            <v>EM Entr.mercancías</v>
          </cell>
          <cell r="N30" t="str">
            <v>13.639.349.69</v>
          </cell>
          <cell r="O30" t="str">
            <v>ENTRADA VIRTUAL MAT.ADIC 1 CTO 038 SUADQ CAB 2019</v>
          </cell>
        </row>
        <row r="31">
          <cell r="H31" t="str">
            <v>135257-28</v>
          </cell>
          <cell r="I31" t="str">
            <v>ECEJ</v>
          </cell>
          <cell r="J31" t="str">
            <v>EJ9I</v>
          </cell>
          <cell r="K31" t="str">
            <v>FACT.71/E2020</v>
          </cell>
          <cell r="L31" t="str">
            <v>038CAB/19</v>
          </cell>
          <cell r="M31" t="str">
            <v>EM Entr.mercancías</v>
          </cell>
          <cell r="N31" t="str">
            <v>13.639.349.69</v>
          </cell>
          <cell r="O31" t="str">
            <v>ENTRADA VIRTUAL MAT.  CTO 038 SUADQ CAB 2019</v>
          </cell>
        </row>
        <row r="32">
          <cell r="H32" t="str">
            <v>135257-32</v>
          </cell>
          <cell r="I32" t="str">
            <v>ECEJ</v>
          </cell>
          <cell r="J32" t="str">
            <v>EJ9I</v>
          </cell>
          <cell r="K32" t="str">
            <v>FACT.71/E2020</v>
          </cell>
          <cell r="L32" t="str">
            <v>038CAB/19</v>
          </cell>
          <cell r="M32" t="str">
            <v>EM Entr.mercancías</v>
          </cell>
          <cell r="N32" t="str">
            <v>22.961.935.95</v>
          </cell>
          <cell r="O32" t="str">
            <v>ENTRADA VIRTUAL MAT.  CTO 038 SUADQ CAB 2019</v>
          </cell>
        </row>
        <row r="33">
          <cell r="H33" t="str">
            <v>135257-32</v>
          </cell>
          <cell r="I33" t="str">
            <v>ECEJ</v>
          </cell>
          <cell r="J33" t="str">
            <v>EJ9I</v>
          </cell>
          <cell r="K33" t="str">
            <v>FACT.71/E2020</v>
          </cell>
          <cell r="L33" t="str">
            <v>038CAB/19</v>
          </cell>
          <cell r="M33" t="str">
            <v>EM Entr.mercancías</v>
          </cell>
          <cell r="N33" t="str">
            <v>22.961.935.96</v>
          </cell>
          <cell r="O33" t="str">
            <v>ENTRADA VIRTUAL MAT.ADIC 1 CTO 038 SUADQ CAB 2019</v>
          </cell>
        </row>
        <row r="34">
          <cell r="H34" t="str">
            <v>135257-35</v>
          </cell>
          <cell r="I34" t="str">
            <v>ECEJ</v>
          </cell>
          <cell r="J34" t="str">
            <v>EJ9I</v>
          </cell>
          <cell r="K34" t="str">
            <v>FACT.71/E2020</v>
          </cell>
          <cell r="L34" t="str">
            <v>038CAB/19</v>
          </cell>
          <cell r="M34" t="str">
            <v>EM Entr.mercancías</v>
          </cell>
          <cell r="N34" t="str">
            <v>9.197.320.16</v>
          </cell>
          <cell r="O34" t="str">
            <v>ENTRADA VIRTUAL MAT.  CTO 038 SUADQ CAB 2019</v>
          </cell>
        </row>
        <row r="35">
          <cell r="H35" t="str">
            <v>135257-35</v>
          </cell>
          <cell r="I35" t="str">
            <v>ECEJ</v>
          </cell>
          <cell r="J35" t="str">
            <v>EJ9I</v>
          </cell>
          <cell r="K35" t="str">
            <v>FACT.71/E2020</v>
          </cell>
          <cell r="L35" t="str">
            <v>038CAB/19</v>
          </cell>
          <cell r="M35" t="str">
            <v>EM Entr.mercancías</v>
          </cell>
          <cell r="N35" t="str">
            <v>9.197.320.16</v>
          </cell>
          <cell r="O35" t="str">
            <v>ENTRADA VIRTUAL MAT.ADIC 1 CTO 038 SUADQ CAB 2019</v>
          </cell>
        </row>
        <row r="36">
          <cell r="H36" t="str">
            <v>135257-36</v>
          </cell>
          <cell r="I36" t="str">
            <v>ECEJ</v>
          </cell>
          <cell r="J36" t="str">
            <v>EJ9I</v>
          </cell>
          <cell r="K36" t="str">
            <v>FACT.71/E2020</v>
          </cell>
          <cell r="L36" t="str">
            <v>038CAB/19</v>
          </cell>
          <cell r="M36" t="str">
            <v>EM Entr.mercancías</v>
          </cell>
          <cell r="N36" t="str">
            <v>2.302.459.42</v>
          </cell>
          <cell r="O36" t="str">
            <v>ENTRADA VIRTUAL MAT.  CTO 038 SUADQ CAB 2019</v>
          </cell>
        </row>
        <row r="37">
          <cell r="H37" t="str">
            <v>135257-36</v>
          </cell>
          <cell r="I37" t="str">
            <v>ECEJ</v>
          </cell>
          <cell r="J37" t="str">
            <v>EJ9I</v>
          </cell>
          <cell r="K37" t="str">
            <v>FACT.71/E2020</v>
          </cell>
          <cell r="L37" t="str">
            <v>038CAB/19</v>
          </cell>
          <cell r="M37" t="str">
            <v>EM Entr.mercancías</v>
          </cell>
          <cell r="N37" t="str">
            <v>2.302.459.42</v>
          </cell>
          <cell r="O37" t="str">
            <v>ENTRADA VIRTUAL MAT.ADIC 1 CTO 038 SUADQ CAB 2019</v>
          </cell>
        </row>
        <row r="38">
          <cell r="H38" t="str">
            <v>135257-37</v>
          </cell>
          <cell r="I38" t="str">
            <v>ECEJ</v>
          </cell>
          <cell r="J38" t="str">
            <v>EJ9I</v>
          </cell>
          <cell r="K38" t="str">
            <v>FACT.71/E2020</v>
          </cell>
          <cell r="L38" t="str">
            <v>038CAB/19</v>
          </cell>
          <cell r="M38" t="str">
            <v>EM Entr.mercancías</v>
          </cell>
          <cell r="N38" t="str">
            <v>24.048.964.14</v>
          </cell>
          <cell r="O38" t="str">
            <v>ENTRADA VIRTUAL MAT.ADIC 1 CTO 038 SUADQ CAB 2019</v>
          </cell>
        </row>
        <row r="39">
          <cell r="H39" t="str">
            <v>135257-37</v>
          </cell>
          <cell r="I39" t="str">
            <v>ECEJ</v>
          </cell>
          <cell r="J39" t="str">
            <v>EJ9I</v>
          </cell>
          <cell r="K39" t="str">
            <v>FACT.71/E2020</v>
          </cell>
          <cell r="L39" t="str">
            <v>038CAB/19</v>
          </cell>
          <cell r="M39" t="str">
            <v>EM Entr.mercancías</v>
          </cell>
          <cell r="N39" t="str">
            <v>24.048.964.14</v>
          </cell>
          <cell r="O39" t="str">
            <v>ENTRADA VIRTUAL MAT.  CTO 038 SUADQ CAB 2019</v>
          </cell>
        </row>
        <row r="40">
          <cell r="H40" t="str">
            <v>135257-40</v>
          </cell>
          <cell r="I40" t="str">
            <v>ECEJ</v>
          </cell>
          <cell r="J40" t="str">
            <v>EJ9I</v>
          </cell>
          <cell r="K40" t="str">
            <v>FACT.71/E2020</v>
          </cell>
          <cell r="L40" t="str">
            <v>038CAB/19</v>
          </cell>
          <cell r="M40" t="str">
            <v>EM Entr.mercancías</v>
          </cell>
          <cell r="N40" t="str">
            <v>18.115.815.05</v>
          </cell>
          <cell r="O40" t="str">
            <v>ENTRADA VIRTUAL MAT.  CTO 038 SUADQ CAB 2019</v>
          </cell>
        </row>
        <row r="41">
          <cell r="H41" t="str">
            <v>135257-40</v>
          </cell>
          <cell r="I41" t="str">
            <v>ECEJ</v>
          </cell>
          <cell r="J41" t="str">
            <v>EJ9I</v>
          </cell>
          <cell r="K41" t="str">
            <v>FACT.71/E2020</v>
          </cell>
          <cell r="L41" t="str">
            <v>038CAB/19</v>
          </cell>
          <cell r="M41" t="str">
            <v>EM Entr.mercancías</v>
          </cell>
          <cell r="N41" t="str">
            <v>18.115.815.06</v>
          </cell>
          <cell r="O41" t="str">
            <v>ENTRADA VIRTUAL MAT.ADIC 1 CTO 038 SUADQ CAB 2019</v>
          </cell>
        </row>
        <row r="42">
          <cell r="H42" t="str">
            <v>135257-41</v>
          </cell>
          <cell r="I42" t="str">
            <v>ECEJ</v>
          </cell>
          <cell r="J42" t="str">
            <v>EJ9I</v>
          </cell>
          <cell r="K42" t="str">
            <v>FACT.71/E2020</v>
          </cell>
          <cell r="L42" t="str">
            <v>038CAB/19</v>
          </cell>
          <cell r="M42" t="str">
            <v>EM Entr.mercancías</v>
          </cell>
          <cell r="N42" t="str">
            <v>14.009.005.25</v>
          </cell>
          <cell r="O42" t="str">
            <v>ENTRADA VIRTUAL MAT.ADIC 1 CTO 038 SUADQ CAB 2019</v>
          </cell>
        </row>
        <row r="43">
          <cell r="H43" t="str">
            <v>135257-41</v>
          </cell>
          <cell r="I43" t="str">
            <v>ECEJ</v>
          </cell>
          <cell r="J43" t="str">
            <v>EJ9I</v>
          </cell>
          <cell r="K43" t="str">
            <v>FACT.71/E2020</v>
          </cell>
          <cell r="L43" t="str">
            <v>038CAB/19</v>
          </cell>
          <cell r="M43" t="str">
            <v>EM Entr.mercancías</v>
          </cell>
          <cell r="N43" t="str">
            <v>14.009.005.24</v>
          </cell>
          <cell r="O43" t="str">
            <v>ENTRADA VIRTUAL MAT.  CTO 038 SUADQ CAB 2019</v>
          </cell>
        </row>
        <row r="44">
          <cell r="H44" t="str">
            <v>135257-42</v>
          </cell>
          <cell r="I44" t="str">
            <v>ECEJ</v>
          </cell>
          <cell r="J44" t="str">
            <v>EJ9I</v>
          </cell>
          <cell r="K44" t="str">
            <v>FACT.71/E2020</v>
          </cell>
          <cell r="L44" t="str">
            <v>038CAB/19</v>
          </cell>
          <cell r="M44" t="str">
            <v>EM Entr.mercancías</v>
          </cell>
          <cell r="N44" t="str">
            <v>8.924.788.96</v>
          </cell>
          <cell r="O44" t="str">
            <v>ENTRADA VIRTUAL MAT.  CTO 038 SUADQ CAB 2019</v>
          </cell>
        </row>
        <row r="45">
          <cell r="H45" t="str">
            <v>135257-43</v>
          </cell>
          <cell r="I45" t="str">
            <v>ECEJ</v>
          </cell>
          <cell r="J45" t="str">
            <v>EJ9I</v>
          </cell>
          <cell r="K45" t="str">
            <v>FACT.71/E2020</v>
          </cell>
          <cell r="L45" t="str">
            <v>038CAB/19</v>
          </cell>
          <cell r="M45" t="str">
            <v>EM Entr.mercancías</v>
          </cell>
          <cell r="N45" t="str">
            <v>9.701.662.75</v>
          </cell>
          <cell r="O45" t="str">
            <v>ENTRADA VIRTUAL MAT.ADIC 1 CTO 038 SUADQ CAB 2019</v>
          </cell>
        </row>
        <row r="46">
          <cell r="H46" t="str">
            <v>135257-43</v>
          </cell>
          <cell r="I46" t="str">
            <v>ECEJ</v>
          </cell>
          <cell r="J46" t="str">
            <v>EJ9I</v>
          </cell>
          <cell r="K46" t="str">
            <v>FACT.71/E2020</v>
          </cell>
          <cell r="L46" t="str">
            <v>038CAB/19</v>
          </cell>
          <cell r="M46" t="str">
            <v>EM Entr.mercancías</v>
          </cell>
          <cell r="N46" t="str">
            <v>9.701.662.74</v>
          </cell>
          <cell r="O46" t="str">
            <v>ENTRADA VIRTUAL MAT.  CTO 038 SUADQ CAB 2019</v>
          </cell>
        </row>
        <row r="47">
          <cell r="H47" t="str">
            <v>135257-44</v>
          </cell>
          <cell r="I47" t="str">
            <v>ECEJ</v>
          </cell>
          <cell r="J47" t="str">
            <v>EJ9I</v>
          </cell>
          <cell r="K47" t="str">
            <v>FACT.71/E2020</v>
          </cell>
          <cell r="L47" t="str">
            <v>038CAB/19</v>
          </cell>
          <cell r="M47" t="str">
            <v>EM Entr.mercancías</v>
          </cell>
          <cell r="N47" t="str">
            <v>9.501.180.49</v>
          </cell>
          <cell r="O47" t="str">
            <v>ENTRADA VIRTUAL MAT.  CTO 038 SUADQ CAB 2019</v>
          </cell>
        </row>
        <row r="48">
          <cell r="H48" t="str">
            <v>135257-44</v>
          </cell>
          <cell r="I48" t="str">
            <v>ECEJ</v>
          </cell>
          <cell r="J48" t="str">
            <v>EJ9I</v>
          </cell>
          <cell r="K48" t="str">
            <v>FACT.71/E2020</v>
          </cell>
          <cell r="L48" t="str">
            <v>038CAB/19</v>
          </cell>
          <cell r="M48" t="str">
            <v>EM Entr.mercancías</v>
          </cell>
          <cell r="N48" t="str">
            <v>9.501.180.48</v>
          </cell>
          <cell r="O48" t="str">
            <v>ENTRADA VIRTUAL MAT.ADIC 1 CTO 038 SUADQ CAB 2019</v>
          </cell>
        </row>
        <row r="49">
          <cell r="H49" t="str">
            <v>135257-45</v>
          </cell>
          <cell r="I49" t="str">
            <v>ECEJ</v>
          </cell>
          <cell r="J49" t="str">
            <v>EJ9I</v>
          </cell>
          <cell r="K49" t="str">
            <v>FACT.71/E2020</v>
          </cell>
          <cell r="L49" t="str">
            <v>038CAB/19</v>
          </cell>
          <cell r="M49" t="str">
            <v>EM Entr.mercancías</v>
          </cell>
          <cell r="N49" t="str">
            <v>20.418.271.11</v>
          </cell>
          <cell r="O49" t="str">
            <v>ENTRADA VIRTUAL MAT.  CTO 038 SUADQ CAB 2019</v>
          </cell>
        </row>
        <row r="50">
          <cell r="H50" t="str">
            <v>135257-50</v>
          </cell>
          <cell r="I50" t="str">
            <v>ECEJ</v>
          </cell>
          <cell r="J50" t="str">
            <v>EJ9I</v>
          </cell>
          <cell r="K50" t="str">
            <v>FACT.71/E2020</v>
          </cell>
          <cell r="L50" t="str">
            <v>038CAB/19</v>
          </cell>
          <cell r="M50" t="str">
            <v>EM Entr.mercancías</v>
          </cell>
          <cell r="N50" t="str">
            <v>21.918.801.51</v>
          </cell>
          <cell r="O50" t="str">
            <v>ENTRADA VIRTUAL MAT.  CTO 038 SUADQ CAB 2019</v>
          </cell>
        </row>
        <row r="51">
          <cell r="H51" t="str">
            <v>135257-53</v>
          </cell>
          <cell r="I51" t="str">
            <v>ECEJ</v>
          </cell>
          <cell r="J51" t="str">
            <v>EJ9I</v>
          </cell>
          <cell r="K51" t="str">
            <v>FACT.71/E2020</v>
          </cell>
          <cell r="L51" t="str">
            <v>038CAB/19</v>
          </cell>
          <cell r="M51" t="str">
            <v>EM Entr.mercancías</v>
          </cell>
          <cell r="N51" t="str">
            <v>17.956.052.60</v>
          </cell>
          <cell r="O51" t="str">
            <v>ENTRADA VIRTUAL MAT.  CTO 038 SUADQ CAB 2019</v>
          </cell>
        </row>
        <row r="52">
          <cell r="H52" t="str">
            <v>135257-53</v>
          </cell>
          <cell r="I52" t="str">
            <v>ECEJ</v>
          </cell>
          <cell r="J52" t="str">
            <v>EJ9I</v>
          </cell>
          <cell r="K52" t="str">
            <v>FACT.71/E2020</v>
          </cell>
          <cell r="L52" t="str">
            <v>038CAB/19</v>
          </cell>
          <cell r="M52" t="str">
            <v>EM Entr.mercancías</v>
          </cell>
          <cell r="N52" t="str">
            <v>17.956.052.61</v>
          </cell>
          <cell r="O52" t="str">
            <v>ENTRADA VIRTUAL MAT.ADIC 1 CTO 038 SUADQ CAB 2019</v>
          </cell>
        </row>
        <row r="53">
          <cell r="H53" t="str">
            <v>135257-55</v>
          </cell>
          <cell r="I53" t="str">
            <v>ECEJ</v>
          </cell>
          <cell r="J53" t="str">
            <v>EJ9I</v>
          </cell>
          <cell r="K53" t="str">
            <v>FACT.71/E2020</v>
          </cell>
          <cell r="L53" t="str">
            <v>038CAB/19</v>
          </cell>
          <cell r="M53" t="str">
            <v>EM Entr.mercancías</v>
          </cell>
          <cell r="N53" t="str">
            <v>24.048.964.14</v>
          </cell>
          <cell r="O53" t="str">
            <v>ENTRADA VIRTUAL MAT.ADIC 1 CTO 038 SUADQ CAB 2019</v>
          </cell>
        </row>
        <row r="54">
          <cell r="H54" t="str">
            <v>135257-55</v>
          </cell>
          <cell r="I54" t="str">
            <v>ECEJ</v>
          </cell>
          <cell r="J54" t="str">
            <v>EJ9I</v>
          </cell>
          <cell r="K54" t="str">
            <v>FACT.71/E2020</v>
          </cell>
          <cell r="L54" t="str">
            <v>038CAB/19</v>
          </cell>
          <cell r="M54" t="str">
            <v>EM Entr.mercancías</v>
          </cell>
          <cell r="N54" t="str">
            <v>24.048.964.14</v>
          </cell>
          <cell r="O54" t="str">
            <v>ENTRADA VIRTUAL MAT.  CTO 038 SUADQ CAB 2019</v>
          </cell>
        </row>
        <row r="55">
          <cell r="H55" t="str">
            <v>135257-58</v>
          </cell>
          <cell r="I55" t="str">
            <v>ECEJ</v>
          </cell>
          <cell r="J55" t="str">
            <v>EJ9I</v>
          </cell>
          <cell r="K55" t="str">
            <v>FACT.71/E2020</v>
          </cell>
          <cell r="L55" t="str">
            <v>038CAB/19</v>
          </cell>
          <cell r="M55" t="str">
            <v>EM Entr.mercancías</v>
          </cell>
          <cell r="N55" t="str">
            <v>19.202.802.89</v>
          </cell>
          <cell r="O55" t="str">
            <v>ENTRADA VIRTUAL MAT.ADIC 1 CTO 038 SUADQ CAB 2019</v>
          </cell>
        </row>
        <row r="56">
          <cell r="H56" t="str">
            <v>135257-58</v>
          </cell>
          <cell r="I56" t="str">
            <v>ECEJ</v>
          </cell>
          <cell r="J56" t="str">
            <v>EJ9I</v>
          </cell>
          <cell r="K56" t="str">
            <v>FACT.71/E2020</v>
          </cell>
          <cell r="L56" t="str">
            <v>038CAB/19</v>
          </cell>
          <cell r="M56" t="str">
            <v>EM Entr.mercancías</v>
          </cell>
          <cell r="N56" t="str">
            <v>19.202.802.88</v>
          </cell>
          <cell r="O56" t="str">
            <v>ENTRADA VIRTUAL MAT.  CTO 038 SUADQ CAB 2019</v>
          </cell>
        </row>
        <row r="57">
          <cell r="H57" t="str">
            <v>135257-59</v>
          </cell>
          <cell r="I57" t="str">
            <v>ECEJ</v>
          </cell>
          <cell r="J57" t="str">
            <v>EJ9I</v>
          </cell>
          <cell r="K57" t="str">
            <v>FACT.71/E2020</v>
          </cell>
          <cell r="L57" t="str">
            <v>038CAB/19</v>
          </cell>
          <cell r="M57" t="str">
            <v>EM Entr.mercancías</v>
          </cell>
          <cell r="N57" t="str">
            <v>14.009.005.24</v>
          </cell>
          <cell r="O57" t="str">
            <v>ENTRADA VIRTUAL MAT.  CTO 038 SUADQ CAB 2019</v>
          </cell>
        </row>
        <row r="58">
          <cell r="H58" t="str">
            <v>135257-59</v>
          </cell>
          <cell r="I58" t="str">
            <v>ECEJ</v>
          </cell>
          <cell r="J58" t="str">
            <v>EJ9I</v>
          </cell>
          <cell r="K58" t="str">
            <v>FACT.71/E2020</v>
          </cell>
          <cell r="L58" t="str">
            <v>038CAB/19</v>
          </cell>
          <cell r="M58" t="str">
            <v>EM Entr.mercancías</v>
          </cell>
          <cell r="N58" t="str">
            <v>14.009.005.25</v>
          </cell>
          <cell r="O58" t="str">
            <v>ENTRADA VIRTUAL MAT.ADIC 1 CTO 038 SUADQ CAB 2019</v>
          </cell>
        </row>
        <row r="59">
          <cell r="H59" t="str">
            <v>135257-60</v>
          </cell>
          <cell r="I59" t="str">
            <v>ECEJ</v>
          </cell>
          <cell r="J59" t="str">
            <v>EJ9I</v>
          </cell>
          <cell r="K59" t="str">
            <v>FACT.71/E2020</v>
          </cell>
          <cell r="L59" t="str">
            <v>038CAB/19</v>
          </cell>
          <cell r="M59" t="str">
            <v>EM Entr.mercancías</v>
          </cell>
          <cell r="N59" t="str">
            <v>11.001.680.63</v>
          </cell>
          <cell r="O59" t="str">
            <v>ENTRADA VIRTUAL MAT.  CTO 038 SUADQ CAB 2019</v>
          </cell>
        </row>
        <row r="60">
          <cell r="H60" t="str">
            <v>135257-60</v>
          </cell>
          <cell r="I60" t="str">
            <v>ECEJ</v>
          </cell>
          <cell r="J60" t="str">
            <v>EJ9I</v>
          </cell>
          <cell r="K60" t="str">
            <v>FACT.71/E2020</v>
          </cell>
          <cell r="L60" t="str">
            <v>038CAB/19</v>
          </cell>
          <cell r="M60" t="str">
            <v>EM Entr.mercancías</v>
          </cell>
          <cell r="N60" t="str">
            <v>11.001.680.64</v>
          </cell>
          <cell r="O60" t="str">
            <v>ENTRADA VIRTUAL MAT.ADIC 1 CTO 038 SUADQ CAB 2019</v>
          </cell>
        </row>
        <row r="61">
          <cell r="H61" t="str">
            <v>135257-61</v>
          </cell>
          <cell r="I61" t="str">
            <v>ECEJ</v>
          </cell>
          <cell r="J61" t="str">
            <v>EJ9I</v>
          </cell>
          <cell r="K61" t="str">
            <v>FACT.71/E2020</v>
          </cell>
          <cell r="L61" t="str">
            <v>038CAB/19</v>
          </cell>
          <cell r="M61" t="str">
            <v>EM Entr.mercancías</v>
          </cell>
          <cell r="N61" t="str">
            <v>27.254.420.82</v>
          </cell>
          <cell r="O61" t="str">
            <v>ENTRADA VIRTUAL MAT.ADIC 1 CTO 038 SUADQ CAB 2019</v>
          </cell>
        </row>
        <row r="62">
          <cell r="H62" t="str">
            <v>135257-61</v>
          </cell>
          <cell r="I62" t="str">
            <v>ECEJ</v>
          </cell>
          <cell r="J62" t="str">
            <v>EJ9I</v>
          </cell>
          <cell r="K62" t="str">
            <v>FACT.71/E2020</v>
          </cell>
          <cell r="L62" t="str">
            <v>038CAB/19</v>
          </cell>
          <cell r="M62" t="str">
            <v>EM Entr.mercancías</v>
          </cell>
          <cell r="N62" t="str">
            <v>27.254.420.82</v>
          </cell>
          <cell r="O62" t="str">
            <v>ENTRADA VIRTUAL MAT.  CTO 038 SUADQ CAB 2019</v>
          </cell>
        </row>
        <row r="63">
          <cell r="H63" t="str">
            <v>135257-62</v>
          </cell>
          <cell r="I63" t="str">
            <v>ECEJ</v>
          </cell>
          <cell r="J63" t="str">
            <v>EJ9I</v>
          </cell>
          <cell r="K63" t="str">
            <v>FACT.71/E2020</v>
          </cell>
          <cell r="L63" t="str">
            <v>038CAB/19</v>
          </cell>
          <cell r="M63" t="str">
            <v>EM Entr.mercancías</v>
          </cell>
          <cell r="N63" t="str">
            <v>20.828.649.83</v>
          </cell>
          <cell r="O63" t="str">
            <v>ENTRADA VIRTUAL MAT.ADIC 1 CTO 038 SUADQ CAB 2019</v>
          </cell>
        </row>
        <row r="64">
          <cell r="H64" t="str">
            <v>135257-62</v>
          </cell>
          <cell r="I64" t="str">
            <v>ECEJ</v>
          </cell>
          <cell r="J64" t="str">
            <v>EJ9I</v>
          </cell>
          <cell r="K64" t="str">
            <v>FACT.71/E2020</v>
          </cell>
          <cell r="L64" t="str">
            <v>038CAB/19</v>
          </cell>
          <cell r="M64" t="str">
            <v>EM Entr.mercancías</v>
          </cell>
          <cell r="N64" t="str">
            <v>20.828.649.82</v>
          </cell>
          <cell r="O64" t="str">
            <v>ENTRADA VIRTUAL MAT.  CTO 038 SUADQ CAB 2019</v>
          </cell>
        </row>
        <row r="65">
          <cell r="H65" t="str">
            <v>135257-66</v>
          </cell>
          <cell r="I65" t="str">
            <v>ECEJ</v>
          </cell>
          <cell r="J65" t="str">
            <v>EJ9I</v>
          </cell>
          <cell r="K65" t="str">
            <v>FACT.71/E2020</v>
          </cell>
          <cell r="L65" t="str">
            <v>038CAB/19</v>
          </cell>
          <cell r="M65" t="str">
            <v>EM Entr.mercancías</v>
          </cell>
          <cell r="N65" t="str">
            <v>31.156.814.57</v>
          </cell>
          <cell r="O65" t="str">
            <v>ENTRADA VIRTUAL MAT.  CTO 038 SUADQ CAB 2019</v>
          </cell>
        </row>
        <row r="66">
          <cell r="H66" t="str">
            <v>135257-66</v>
          </cell>
          <cell r="I66" t="str">
            <v>ECEJ</v>
          </cell>
          <cell r="J66" t="str">
            <v>EJ9I</v>
          </cell>
          <cell r="K66" t="str">
            <v>FACT.71/E2020</v>
          </cell>
          <cell r="L66" t="str">
            <v>038CAB/19</v>
          </cell>
          <cell r="M66" t="str">
            <v>EM Entr.mercancías</v>
          </cell>
          <cell r="N66" t="str">
            <v>31.156.814.57</v>
          </cell>
          <cell r="O66" t="str">
            <v>ENTRADA VIRTUAL MAT.ADIC 1 CTO 038 SUADQ CAB 2019</v>
          </cell>
        </row>
        <row r="67">
          <cell r="H67" t="str">
            <v>135257-68</v>
          </cell>
          <cell r="I67" t="str">
            <v>ECEJ</v>
          </cell>
          <cell r="J67" t="str">
            <v>EJ9I</v>
          </cell>
          <cell r="K67" t="str">
            <v>FACT.71/E2020</v>
          </cell>
          <cell r="L67" t="str">
            <v>038CAB/19</v>
          </cell>
          <cell r="M67" t="str">
            <v>EM Entr.mercancías</v>
          </cell>
          <cell r="N67" t="str">
            <v>14.491.395.91</v>
          </cell>
          <cell r="O67" t="str">
            <v>ENTRADA VIRTUAL MAT.  CTO 038 SUADQ CAB 2019</v>
          </cell>
        </row>
        <row r="68">
          <cell r="H68" t="str">
            <v>135257-68</v>
          </cell>
          <cell r="I68" t="str">
            <v>ECEJ</v>
          </cell>
          <cell r="J68" t="str">
            <v>EJ9I</v>
          </cell>
          <cell r="K68" t="str">
            <v>FACT.71/E2020</v>
          </cell>
          <cell r="L68" t="str">
            <v>038CAB/19</v>
          </cell>
          <cell r="M68" t="str">
            <v>EM Entr.mercancías</v>
          </cell>
          <cell r="N68" t="str">
            <v>14.491.395.92</v>
          </cell>
          <cell r="O68" t="str">
            <v>ENTRADA VIRTUAL MAT.ADIC 1 CTO 038 SUADQ CAB 2019</v>
          </cell>
        </row>
        <row r="69">
          <cell r="H69" t="str">
            <v>135257-69</v>
          </cell>
          <cell r="I69" t="str">
            <v>ECEJ</v>
          </cell>
          <cell r="J69" t="str">
            <v>EJ9I</v>
          </cell>
          <cell r="K69" t="str">
            <v>FACT.71/E2020</v>
          </cell>
          <cell r="L69" t="str">
            <v>038CAB/19</v>
          </cell>
          <cell r="M69" t="str">
            <v>EM Entr.mercancías</v>
          </cell>
          <cell r="N69" t="str">
            <v>12.730.895.56</v>
          </cell>
          <cell r="O69" t="str">
            <v>ENTRADA VIRTUAL MAT.  CTO 038 SUADQ CAB 2019</v>
          </cell>
        </row>
        <row r="70">
          <cell r="H70" t="str">
            <v>135257-69</v>
          </cell>
          <cell r="I70" t="str">
            <v>ECEJ</v>
          </cell>
          <cell r="J70" t="str">
            <v>EJ9I</v>
          </cell>
          <cell r="K70" t="str">
            <v>FACT.71/E2020</v>
          </cell>
          <cell r="L70" t="str">
            <v>038CAB/19</v>
          </cell>
          <cell r="M70" t="str">
            <v>EM Entr.mercancías</v>
          </cell>
          <cell r="N70" t="str">
            <v>12.730.895.56</v>
          </cell>
          <cell r="O70" t="str">
            <v>ENTRADA VIRTUAL MAT.ADIC 1 CTO 038 SUADQ CAB 2019</v>
          </cell>
        </row>
        <row r="71">
          <cell r="H71" t="str">
            <v>135257-75</v>
          </cell>
          <cell r="I71" t="str">
            <v>ECEJ</v>
          </cell>
          <cell r="J71" t="str">
            <v>EJ9I</v>
          </cell>
          <cell r="K71" t="str">
            <v>FACT.71/E2020</v>
          </cell>
          <cell r="L71" t="str">
            <v>038CAB/19</v>
          </cell>
          <cell r="M71" t="str">
            <v>EM Entr.mercancías</v>
          </cell>
          <cell r="N71" t="str">
            <v>12.730.898.92</v>
          </cell>
          <cell r="O71" t="str">
            <v>ENTRADA VIRTUAL MAT.ADIC 1 CTO 038 SUADQ CAB 2019</v>
          </cell>
        </row>
        <row r="72">
          <cell r="H72" t="str">
            <v>135257-75</v>
          </cell>
          <cell r="I72" t="str">
            <v>ECEJ</v>
          </cell>
          <cell r="J72" t="str">
            <v>EJ9I</v>
          </cell>
          <cell r="K72" t="str">
            <v>FACT.71/E2020</v>
          </cell>
          <cell r="L72" t="str">
            <v>038CAB/19</v>
          </cell>
          <cell r="M72" t="str">
            <v>EM Entr.mercancías</v>
          </cell>
          <cell r="N72" t="str">
            <v>12.730.898.92</v>
          </cell>
          <cell r="O72" t="str">
            <v>ENTRADA VIRTUAL MAT.  CTO 038 SUADQ CAB 2019</v>
          </cell>
        </row>
        <row r="73">
          <cell r="H73" t="str">
            <v>135257-79</v>
          </cell>
          <cell r="I73" t="str">
            <v>ECEJ</v>
          </cell>
          <cell r="J73" t="str">
            <v>EJ9I</v>
          </cell>
          <cell r="K73" t="str">
            <v>FACT.71/E2020</v>
          </cell>
          <cell r="L73" t="str">
            <v>038CAB/19</v>
          </cell>
          <cell r="M73" t="str">
            <v>EM Entr.mercancías</v>
          </cell>
          <cell r="N73" t="str">
            <v>2.302.459.42</v>
          </cell>
          <cell r="O73" t="str">
            <v>ENTRADA VIRTUAL MAT.ADIC 1 CTO 038 SUADQ CAB 2019</v>
          </cell>
        </row>
        <row r="74">
          <cell r="H74" t="str">
            <v>135257-79</v>
          </cell>
          <cell r="I74" t="str">
            <v>ECEJ</v>
          </cell>
          <cell r="J74" t="str">
            <v>EJ9I</v>
          </cell>
          <cell r="K74" t="str">
            <v>FACT.71/E2020</v>
          </cell>
          <cell r="L74" t="str">
            <v>038CAB/19</v>
          </cell>
          <cell r="M74" t="str">
            <v>EM Entr.mercancías</v>
          </cell>
          <cell r="N74" t="str">
            <v>2.302.459.42</v>
          </cell>
          <cell r="O74" t="str">
            <v>ENTRADA VIRTUAL MAT.  CTO 038 SUADQ CAB 2019</v>
          </cell>
        </row>
        <row r="75">
          <cell r="H75" t="str">
            <v>135257-96</v>
          </cell>
          <cell r="I75" t="str">
            <v>ECEJ</v>
          </cell>
          <cell r="J75" t="str">
            <v>EJ9I</v>
          </cell>
          <cell r="K75" t="str">
            <v>FACT.71/E2020</v>
          </cell>
          <cell r="L75" t="str">
            <v>038CAB/19</v>
          </cell>
          <cell r="M75" t="str">
            <v>EM Entr.mercancías</v>
          </cell>
          <cell r="N75" t="str">
            <v>7.355.346.57</v>
          </cell>
          <cell r="O75" t="str">
            <v>ENTRADA VIRTUAL MAT.  CTO 038 SUADQ CAB 2019</v>
          </cell>
        </row>
        <row r="76">
          <cell r="H76" t="str">
            <v>135257-96</v>
          </cell>
          <cell r="I76" t="str">
            <v>ECEJ</v>
          </cell>
          <cell r="J76" t="str">
            <v>EJ9I</v>
          </cell>
          <cell r="K76" t="str">
            <v>FACT.71/E2020</v>
          </cell>
          <cell r="L76" t="str">
            <v>038CAB/19</v>
          </cell>
          <cell r="M76" t="str">
            <v>EM Entr.mercancías</v>
          </cell>
          <cell r="N76" t="str">
            <v>7.355.346.56</v>
          </cell>
          <cell r="O76" t="str">
            <v>ENTRADA VIRTUAL MAT.ADIC 1 CTO 038 SUADQ CAB 2019</v>
          </cell>
        </row>
        <row r="77">
          <cell r="H77" t="str">
            <v>135257-97</v>
          </cell>
          <cell r="I77" t="str">
            <v>ECEJ</v>
          </cell>
          <cell r="J77" t="str">
            <v>EJ9I</v>
          </cell>
          <cell r="K77" t="str">
            <v>FACT.71/E2020</v>
          </cell>
          <cell r="L77" t="str">
            <v>038CAB/19</v>
          </cell>
          <cell r="M77" t="str">
            <v>EM Entr.mercancías</v>
          </cell>
          <cell r="N77" t="str">
            <v>3.314.301.72</v>
          </cell>
          <cell r="O77" t="str">
            <v>ENTRADA VIRTUAL MAT.  CTO 038 SUADQ CAB 2019</v>
          </cell>
        </row>
        <row r="78">
          <cell r="H78" t="str">
            <v>135257-97</v>
          </cell>
          <cell r="I78" t="str">
            <v>ECEJ</v>
          </cell>
          <cell r="J78" t="str">
            <v>EJ9I</v>
          </cell>
          <cell r="K78" t="str">
            <v>FACT.71/E2020</v>
          </cell>
          <cell r="L78" t="str">
            <v>038CAB/19</v>
          </cell>
          <cell r="M78" t="str">
            <v>EM Entr.mercancías</v>
          </cell>
          <cell r="N78" t="str">
            <v>3.314.301.72</v>
          </cell>
          <cell r="O78" t="str">
            <v>ENTRADA VIRTUAL MAT.ADIC 1 CTO 038 SUADQ CAB 2019</v>
          </cell>
        </row>
        <row r="79">
          <cell r="H79" t="str">
            <v>135257-98</v>
          </cell>
          <cell r="I79" t="str">
            <v>ECEJ</v>
          </cell>
          <cell r="J79" t="str">
            <v>EJ9I</v>
          </cell>
          <cell r="K79" t="str">
            <v>FACT.71/E2020</v>
          </cell>
          <cell r="L79" t="str">
            <v>038CAB/19</v>
          </cell>
          <cell r="M79" t="str">
            <v>EM Entr.mercancías</v>
          </cell>
          <cell r="N79" t="str">
            <v>6.929.273.03</v>
          </cell>
          <cell r="O79" t="str">
            <v>ENTRADA VIRTUAL MAT.  CTO 038 SUADQ CAB 2019</v>
          </cell>
        </row>
        <row r="80">
          <cell r="H80" t="str">
            <v>135257-98</v>
          </cell>
          <cell r="I80" t="str">
            <v>ECEJ</v>
          </cell>
          <cell r="J80" t="str">
            <v>EJ9I</v>
          </cell>
          <cell r="K80" t="str">
            <v>FACT.71/E2020</v>
          </cell>
          <cell r="L80" t="str">
            <v>038CAB/19</v>
          </cell>
          <cell r="M80" t="str">
            <v>EM Entr.mercancías</v>
          </cell>
          <cell r="N80" t="str">
            <v>6.929.273.02</v>
          </cell>
          <cell r="O80" t="str">
            <v>ENTRADA VIRTUAL MAT.ADIC 1 CTO 038 SUADQ CAB 2019</v>
          </cell>
        </row>
        <row r="81">
          <cell r="H81" t="str">
            <v>300-24ST</v>
          </cell>
          <cell r="I81" t="str">
            <v>ECEJ</v>
          </cell>
          <cell r="J81" t="str">
            <v>EJ9I</v>
          </cell>
          <cell r="K81" t="str">
            <v>FACT.71/E2020</v>
          </cell>
          <cell r="L81" t="str">
            <v>038CAB/19</v>
          </cell>
          <cell r="M81" t="str">
            <v>EM Entr.mercancías</v>
          </cell>
          <cell r="N81" t="str">
            <v>490.147.11</v>
          </cell>
          <cell r="O81" t="str">
            <v>ENTRADA VIRTUAL MAT.  CTO 038 SUADQ CAB 2019</v>
          </cell>
        </row>
        <row r="82">
          <cell r="H82" t="str">
            <v>300-24ST</v>
          </cell>
          <cell r="I82" t="str">
            <v>ECEJ</v>
          </cell>
          <cell r="J82" t="str">
            <v>EJ9I</v>
          </cell>
          <cell r="K82" t="str">
            <v>FACT.71/E2020</v>
          </cell>
          <cell r="L82" t="str">
            <v>038CAB/19</v>
          </cell>
          <cell r="M82" t="str">
            <v>EM Entr.mercancías</v>
          </cell>
          <cell r="N82" t="str">
            <v>490.147.11</v>
          </cell>
          <cell r="O82" t="str">
            <v>ENTRADA VIRTUAL MAT.ADIC 1 CTO 038 SUADQ CAB 2019</v>
          </cell>
        </row>
        <row r="83">
          <cell r="H83" t="str">
            <v>P182034</v>
          </cell>
          <cell r="I83" t="str">
            <v>ECEJ</v>
          </cell>
          <cell r="J83" t="str">
            <v>EJ9I</v>
          </cell>
          <cell r="K83" t="str">
            <v>FACT.71/E2020</v>
          </cell>
          <cell r="L83" t="str">
            <v>038CAB/19</v>
          </cell>
          <cell r="M83" t="str">
            <v>EM Entr.mercancías</v>
          </cell>
          <cell r="N83" t="str">
            <v>366.047.19</v>
          </cell>
          <cell r="O83" t="str">
            <v>ENTRADA VIRTUAL MAT.ADIC 1 CTO 038 SUADQ CAB 2019</v>
          </cell>
        </row>
        <row r="84">
          <cell r="H84" t="str">
            <v>P182034</v>
          </cell>
          <cell r="I84" t="str">
            <v>ECEJ</v>
          </cell>
          <cell r="J84" t="str">
            <v>EJ9I</v>
          </cell>
          <cell r="K84" t="str">
            <v>FACT.71/E2020</v>
          </cell>
          <cell r="L84" t="str">
            <v>038CAB/19</v>
          </cell>
          <cell r="M84" t="str">
            <v>EM Entr.mercancías</v>
          </cell>
          <cell r="N84" t="str">
            <v>366.047.20</v>
          </cell>
          <cell r="O84" t="str">
            <v>ENTRADA VIRTUAL MAT.  CTO 038 SUADQ CAB 2019</v>
          </cell>
        </row>
        <row r="85">
          <cell r="H85" t="str">
            <v>AA52425-1</v>
          </cell>
          <cell r="I85" t="str">
            <v>ECEJ</v>
          </cell>
          <cell r="J85" t="str">
            <v>EJ9N</v>
          </cell>
          <cell r="K85" t="str">
            <v>FACT.214-E20</v>
          </cell>
          <cell r="L85" t="str">
            <v>CTO 066/19</v>
          </cell>
          <cell r="M85" t="str">
            <v>EM Entr.mercancías</v>
          </cell>
          <cell r="N85" t="str">
            <v>49.457.33</v>
          </cell>
          <cell r="O85" t="str">
            <v>ENTRADA VIRTUAL MAT. CTO 066-SUADQ-CAB-2019</v>
          </cell>
        </row>
        <row r="86">
          <cell r="H86" t="str">
            <v>AA52425-1</v>
          </cell>
          <cell r="I86" t="str">
            <v>ECEJ</v>
          </cell>
          <cell r="J86" t="str">
            <v>EJ9N</v>
          </cell>
          <cell r="K86" t="str">
            <v>FACT.214-E20</v>
          </cell>
          <cell r="L86" t="str">
            <v>CTO 066/19</v>
          </cell>
          <cell r="M86" t="str">
            <v>EM Entr.mercancías</v>
          </cell>
          <cell r="N86" t="str">
            <v>49.457.33</v>
          </cell>
          <cell r="O86" t="str">
            <v>ENTRADA VIRTUAL MAT. CTO 066-SUADQ-CAB-2019</v>
          </cell>
        </row>
        <row r="87">
          <cell r="H87" t="str">
            <v>135143-1</v>
          </cell>
          <cell r="I87" t="str">
            <v>ECEJ</v>
          </cell>
          <cell r="J87" t="str">
            <v>EJ9N</v>
          </cell>
          <cell r="K87" t="str">
            <v>FACT.214-E20</v>
          </cell>
          <cell r="L87" t="str">
            <v>CTO 066/19</v>
          </cell>
          <cell r="M87" t="str">
            <v>EM Entr.mercancías</v>
          </cell>
          <cell r="N87" t="str">
            <v>38.259.057.22</v>
          </cell>
          <cell r="O87" t="str">
            <v>ENTRADA VIRTUAL MAT. CTO 066-SUADQ-CAB-2019</v>
          </cell>
        </row>
        <row r="88">
          <cell r="H88" t="str">
            <v>135143-1</v>
          </cell>
          <cell r="I88" t="str">
            <v>ECEJ</v>
          </cell>
          <cell r="J88" t="str">
            <v>EJ9N</v>
          </cell>
          <cell r="K88" t="str">
            <v>FACT.214-E20</v>
          </cell>
          <cell r="L88" t="str">
            <v>CTO 066/19</v>
          </cell>
          <cell r="M88" t="str">
            <v>EM Entr.mercancías</v>
          </cell>
          <cell r="N88" t="str">
            <v>38.259.057.22</v>
          </cell>
          <cell r="O88" t="str">
            <v>ENTRADA VIRTUAL MAT. CTO 066-SUADQ-CAB-2019</v>
          </cell>
        </row>
        <row r="89">
          <cell r="H89" t="str">
            <v>5940005496583.</v>
          </cell>
          <cell r="I89" t="str">
            <v>ECEJ</v>
          </cell>
          <cell r="J89" t="str">
            <v>EJ9N</v>
          </cell>
          <cell r="K89" t="str">
            <v>FACT.214-E20</v>
          </cell>
          <cell r="L89" t="str">
            <v>CTO 066/19</v>
          </cell>
          <cell r="M89" t="str">
            <v>EM Entr.mercancías</v>
          </cell>
          <cell r="N89" t="str">
            <v>42.879.55</v>
          </cell>
          <cell r="O89" t="str">
            <v>ENTRADA VIRTUAL MAT. CTO 066-SUADQ-CAB-2019</v>
          </cell>
        </row>
        <row r="90">
          <cell r="H90" t="str">
            <v>5940005496583.</v>
          </cell>
          <cell r="I90" t="str">
            <v>ECEJ</v>
          </cell>
          <cell r="J90" t="str">
            <v>EJ9N</v>
          </cell>
          <cell r="K90" t="str">
            <v>FACT.214-E20</v>
          </cell>
          <cell r="L90" t="str">
            <v>CTO 066/19</v>
          </cell>
          <cell r="M90" t="str">
            <v>EM Entr.mercancías</v>
          </cell>
          <cell r="N90" t="str">
            <v>42.879.55</v>
          </cell>
          <cell r="O90" t="str">
            <v>ENTRADA VIRTUAL MAT. CTO 066-SUADQ-CAB-2019</v>
          </cell>
        </row>
        <row r="91">
          <cell r="H91" t="str">
            <v>214315</v>
          </cell>
          <cell r="I91" t="str">
            <v>ECEJ</v>
          </cell>
          <cell r="J91" t="str">
            <v>EJ9N</v>
          </cell>
          <cell r="K91" t="str">
            <v>FACT.214-E20</v>
          </cell>
          <cell r="L91" t="str">
            <v>CTO 066/19</v>
          </cell>
          <cell r="M91" t="str">
            <v>EM Entr.mercancías</v>
          </cell>
          <cell r="N91" t="str">
            <v>109.818.07</v>
          </cell>
          <cell r="O91" t="str">
            <v>ENTRADA VIRTUAL MAT. CTO 066-SUADQ-CAB-2019</v>
          </cell>
        </row>
        <row r="92">
          <cell r="H92" t="str">
            <v>214315</v>
          </cell>
          <cell r="I92" t="str">
            <v>ECEJ</v>
          </cell>
          <cell r="J92" t="str">
            <v>EJ9N</v>
          </cell>
          <cell r="K92" t="str">
            <v>FACT.214-E20</v>
          </cell>
          <cell r="L92" t="str">
            <v>CTO 066/19</v>
          </cell>
          <cell r="M92" t="str">
            <v>EM Entr.mercancías</v>
          </cell>
          <cell r="N92" t="str">
            <v>109.818.07</v>
          </cell>
          <cell r="O92" t="str">
            <v>ENTRADA VIRTUAL MAT. CTO 066-SUADQ-CAB-2019</v>
          </cell>
        </row>
        <row r="93">
          <cell r="H93" t="str">
            <v>214048</v>
          </cell>
          <cell r="I93" t="str">
            <v>ECEJ</v>
          </cell>
          <cell r="J93" t="str">
            <v>EJ9N</v>
          </cell>
          <cell r="K93" t="str">
            <v>FACT.214-E20</v>
          </cell>
          <cell r="L93" t="str">
            <v>CTO 066/19</v>
          </cell>
          <cell r="M93" t="str">
            <v>EM Entr.mercancías</v>
          </cell>
          <cell r="N93" t="str">
            <v>142.579.36</v>
          </cell>
          <cell r="O93" t="str">
            <v>ENTRADA VIRTUAL MAT. CTO 066-SUADQ-CAB-2019</v>
          </cell>
        </row>
        <row r="94">
          <cell r="H94" t="str">
            <v>214048</v>
          </cell>
          <cell r="I94" t="str">
            <v>ECEJ</v>
          </cell>
          <cell r="J94" t="str">
            <v>EJ9N</v>
          </cell>
          <cell r="K94" t="str">
            <v>FACT.214-E20</v>
          </cell>
          <cell r="L94" t="str">
            <v>CTO 066/19</v>
          </cell>
          <cell r="M94" t="str">
            <v>EM Entr.mercancías</v>
          </cell>
          <cell r="N94" t="str">
            <v>142.579.36</v>
          </cell>
          <cell r="O94" t="str">
            <v>ENTRADA VIRTUAL MAT. CTO 066-SUADQ-CAB-2019</v>
          </cell>
        </row>
        <row r="95">
          <cell r="H95" t="str">
            <v>213769</v>
          </cell>
          <cell r="I95" t="str">
            <v>ECEJ</v>
          </cell>
          <cell r="J95" t="str">
            <v>EJ9N</v>
          </cell>
          <cell r="K95" t="str">
            <v>FACT.214-E20</v>
          </cell>
          <cell r="L95" t="str">
            <v>CTO 066/19</v>
          </cell>
          <cell r="M95" t="str">
            <v>EM Entr.mercancías</v>
          </cell>
          <cell r="N95" t="str">
            <v>423.107.37</v>
          </cell>
          <cell r="O95" t="str">
            <v>ENTRADA VIRTUAL MAT. CTO 066-SUADQ-CAB-2019</v>
          </cell>
        </row>
        <row r="96">
          <cell r="H96" t="str">
            <v>213769</v>
          </cell>
          <cell r="I96" t="str">
            <v>ECEJ</v>
          </cell>
          <cell r="J96" t="str">
            <v>EJ9N</v>
          </cell>
          <cell r="K96" t="str">
            <v>FACT.214-E20</v>
          </cell>
          <cell r="L96" t="str">
            <v>CTO 066/19</v>
          </cell>
          <cell r="M96" t="str">
            <v>EM Entr.mercancías</v>
          </cell>
          <cell r="N96" t="str">
            <v>423.107.37</v>
          </cell>
          <cell r="O96" t="str">
            <v>ENTRADA VIRTUAL MAT. CTO 066-SUADQ-CAB-2019</v>
          </cell>
        </row>
        <row r="97">
          <cell r="H97" t="str">
            <v>2DR638</v>
          </cell>
          <cell r="I97" t="str">
            <v>ECEJ</v>
          </cell>
          <cell r="J97" t="str">
            <v>EJ9N</v>
          </cell>
          <cell r="K97" t="str">
            <v>FACT.214-E20</v>
          </cell>
          <cell r="L97" t="str">
            <v>CTO 066/19</v>
          </cell>
          <cell r="M97" t="str">
            <v>EM Entr.mercancías</v>
          </cell>
          <cell r="N97" t="str">
            <v>435.729.37</v>
          </cell>
          <cell r="O97" t="str">
            <v>ENTRADA VIRTUAL MAT. CTO 066-SUADQ-CAB-2019</v>
          </cell>
        </row>
        <row r="98">
          <cell r="H98" t="str">
            <v>2DR638</v>
          </cell>
          <cell r="I98" t="str">
            <v>ECEJ</v>
          </cell>
          <cell r="J98" t="str">
            <v>EJ9N</v>
          </cell>
          <cell r="K98" t="str">
            <v>FACT.214-E20</v>
          </cell>
          <cell r="L98" t="str">
            <v>CTO 066/19</v>
          </cell>
          <cell r="M98" t="str">
            <v>EM Entr.mercancías</v>
          </cell>
          <cell r="N98" t="str">
            <v>435.729.37</v>
          </cell>
          <cell r="O98" t="str">
            <v>ENTRADA VIRTUAL MAT. CTO 066-SUADQ-CAB-2019</v>
          </cell>
        </row>
        <row r="99">
          <cell r="H99" t="str">
            <v>214317</v>
          </cell>
          <cell r="I99" t="str">
            <v>ECEJ</v>
          </cell>
          <cell r="J99" t="str">
            <v>EJ9N</v>
          </cell>
          <cell r="K99" t="str">
            <v>FACT.214-E20</v>
          </cell>
          <cell r="L99" t="str">
            <v>CTO 066/19</v>
          </cell>
          <cell r="M99" t="str">
            <v>EM Entr.mercancías</v>
          </cell>
          <cell r="N99" t="str">
            <v>453.103.61</v>
          </cell>
          <cell r="O99" t="str">
            <v>ENTRADA VIRTUAL MAT. CTO 066-SUADQ-CAB-2019</v>
          </cell>
        </row>
        <row r="100">
          <cell r="H100" t="str">
            <v>214317</v>
          </cell>
          <cell r="I100" t="str">
            <v>ECEJ</v>
          </cell>
          <cell r="J100" t="str">
            <v>EJ9N</v>
          </cell>
          <cell r="K100" t="str">
            <v>FACT.214-E20</v>
          </cell>
          <cell r="L100" t="str">
            <v>CTO 066/19</v>
          </cell>
          <cell r="M100" t="str">
            <v>EM Entr.mercancías</v>
          </cell>
          <cell r="N100" t="str">
            <v>453.103.61</v>
          </cell>
          <cell r="O100" t="str">
            <v>ENTRADA VIRTUAL MAT. CTO 066-SUADQ-CAB-2019</v>
          </cell>
        </row>
        <row r="101">
          <cell r="H101" t="str">
            <v>214314</v>
          </cell>
          <cell r="I101" t="str">
            <v>ECEJ</v>
          </cell>
          <cell r="J101" t="str">
            <v>EJ9N</v>
          </cell>
          <cell r="K101" t="str">
            <v>FACT.214-E20</v>
          </cell>
          <cell r="L101" t="str">
            <v>CTO 066/19</v>
          </cell>
          <cell r="M101" t="str">
            <v>EM Entr.mercancías</v>
          </cell>
          <cell r="N101" t="str">
            <v>524.818.68</v>
          </cell>
          <cell r="O101" t="str">
            <v>ENTRADA VIRTUAL MAT. CTO 066-SUADQ-CAB-2019</v>
          </cell>
        </row>
        <row r="102">
          <cell r="H102" t="str">
            <v>214314</v>
          </cell>
          <cell r="I102" t="str">
            <v>ECEJ</v>
          </cell>
          <cell r="J102" t="str">
            <v>EJ9N</v>
          </cell>
          <cell r="K102" t="str">
            <v>FACT.214-E20</v>
          </cell>
          <cell r="L102" t="str">
            <v>CTO 066/19</v>
          </cell>
          <cell r="M102" t="str">
            <v>EM Entr.mercancías</v>
          </cell>
          <cell r="N102" t="str">
            <v>524.818.68</v>
          </cell>
          <cell r="O102" t="str">
            <v>ENTRADA VIRTUAL MAT. CTO 066-SUADQ-CAB-2019</v>
          </cell>
        </row>
        <row r="103">
          <cell r="H103" t="str">
            <v>5-674X</v>
          </cell>
          <cell r="I103" t="str">
            <v>ECEJ</v>
          </cell>
          <cell r="J103" t="str">
            <v>EJ9N</v>
          </cell>
          <cell r="K103" t="str">
            <v>FACT.214-E20</v>
          </cell>
          <cell r="L103" t="str">
            <v>CTO 066/19</v>
          </cell>
          <cell r="M103" t="str">
            <v>EM Entr.mercancías</v>
          </cell>
          <cell r="N103" t="str">
            <v>945.100.22</v>
          </cell>
          <cell r="O103" t="str">
            <v>ENTRADA VIRTUAL MAT. CTO 066-SUADQ-CAB-2019</v>
          </cell>
        </row>
        <row r="104">
          <cell r="H104" t="str">
            <v>5-674X</v>
          </cell>
          <cell r="I104" t="str">
            <v>ECEJ</v>
          </cell>
          <cell r="J104" t="str">
            <v>EJ9N</v>
          </cell>
          <cell r="K104" t="str">
            <v>FACT.214-E20</v>
          </cell>
          <cell r="L104" t="str">
            <v>CTO 066/19</v>
          </cell>
          <cell r="M104" t="str">
            <v>EM Entr.mercancías</v>
          </cell>
          <cell r="N104" t="str">
            <v>945.100.22</v>
          </cell>
          <cell r="O104" t="str">
            <v>ENTRADA VIRTUAL MAT. CTO 066-SUADQ-CAB-2019</v>
          </cell>
        </row>
        <row r="105">
          <cell r="H105" t="str">
            <v>FF5052</v>
          </cell>
          <cell r="I105" t="str">
            <v>ECEJ</v>
          </cell>
          <cell r="J105" t="str">
            <v>EJ9N</v>
          </cell>
          <cell r="K105" t="str">
            <v>FACT.214-E20</v>
          </cell>
          <cell r="L105" t="str">
            <v>CTO 066/19</v>
          </cell>
          <cell r="M105" t="str">
            <v>EM Entr.mercancías</v>
          </cell>
          <cell r="N105" t="str">
            <v>87.519.49</v>
          </cell>
          <cell r="O105" t="str">
            <v>ENTRADA VIRTUAL MAT. CTO 066-SUADQ-CAB-2019</v>
          </cell>
        </row>
        <row r="106">
          <cell r="H106" t="str">
            <v>FF5052</v>
          </cell>
          <cell r="I106" t="str">
            <v>ECEJ</v>
          </cell>
          <cell r="J106" t="str">
            <v>EJ9N</v>
          </cell>
          <cell r="K106" t="str">
            <v>FACT.214-E20</v>
          </cell>
          <cell r="L106" t="str">
            <v>CTO 066/19</v>
          </cell>
          <cell r="M106" t="str">
            <v>EM Entr.mercancías</v>
          </cell>
          <cell r="N106" t="str">
            <v>87.519.49</v>
          </cell>
          <cell r="O106" t="str">
            <v>ENTRADA VIRTUAL MAT. CTO 066-SUADQ-CAB-2019</v>
          </cell>
        </row>
        <row r="107">
          <cell r="H107" t="str">
            <v>1741</v>
          </cell>
          <cell r="I107" t="str">
            <v>ECEJ</v>
          </cell>
          <cell r="J107" t="str">
            <v>EJ9N</v>
          </cell>
          <cell r="K107" t="str">
            <v>FACT.214-E20</v>
          </cell>
          <cell r="L107" t="str">
            <v>CTO 066/19</v>
          </cell>
          <cell r="M107" t="str">
            <v>EM Entr.mercancías</v>
          </cell>
          <cell r="N107" t="str">
            <v>674.009.32</v>
          </cell>
          <cell r="O107" t="str">
            <v>ENTRADA VIRTUAL MAT. CTO 066-SUADQ-CAB-2019</v>
          </cell>
        </row>
        <row r="108">
          <cell r="H108" t="str">
            <v>1741</v>
          </cell>
          <cell r="I108" t="str">
            <v>ECEJ</v>
          </cell>
          <cell r="J108" t="str">
            <v>EJ9N</v>
          </cell>
          <cell r="K108" t="str">
            <v>FACT.214-E20</v>
          </cell>
          <cell r="L108" t="str">
            <v>CTO 066/19</v>
          </cell>
          <cell r="M108" t="str">
            <v>EM Entr.mercancías</v>
          </cell>
          <cell r="N108" t="str">
            <v>674.009.32</v>
          </cell>
          <cell r="O108" t="str">
            <v>ENTRADA VIRTUAL MAT. CTO 066-SUADQ-CAB-2019</v>
          </cell>
        </row>
        <row r="109">
          <cell r="H109" t="str">
            <v>063361</v>
          </cell>
          <cell r="I109" t="str">
            <v>ECEJ</v>
          </cell>
          <cell r="J109" t="str">
            <v>EJ9N</v>
          </cell>
          <cell r="K109" t="str">
            <v>FACT.214-E20</v>
          </cell>
          <cell r="L109" t="str">
            <v>CTO 066/19</v>
          </cell>
          <cell r="M109" t="str">
            <v>EM Entr.mercancías</v>
          </cell>
          <cell r="N109" t="str">
            <v>227.147.35</v>
          </cell>
          <cell r="O109" t="str">
            <v>ENTRADA VIRTUAL MAT. CTO 066-SUADQ-CAB-2019</v>
          </cell>
        </row>
        <row r="110">
          <cell r="H110" t="str">
            <v>063361</v>
          </cell>
          <cell r="I110" t="str">
            <v>ECEJ</v>
          </cell>
          <cell r="J110" t="str">
            <v>EJ9N</v>
          </cell>
          <cell r="K110" t="str">
            <v>FACT.214-E20</v>
          </cell>
          <cell r="L110" t="str">
            <v>CTO 066/19</v>
          </cell>
          <cell r="M110" t="str">
            <v>EM Entr.mercancías</v>
          </cell>
          <cell r="N110" t="str">
            <v>227.147.35</v>
          </cell>
          <cell r="O110" t="str">
            <v>ENTRADA VIRTUAL MAT. CTO 066-SUADQ-CAB-2019</v>
          </cell>
        </row>
        <row r="111">
          <cell r="H111" t="str">
            <v>100134</v>
          </cell>
          <cell r="I111" t="str">
            <v>ECEJ</v>
          </cell>
          <cell r="J111" t="str">
            <v>EJ9N</v>
          </cell>
          <cell r="K111" t="str">
            <v>FACT.214-E20</v>
          </cell>
          <cell r="L111" t="str">
            <v>CTO 066/19</v>
          </cell>
          <cell r="M111" t="str">
            <v>EM Entr.mercancías</v>
          </cell>
          <cell r="N111" t="str">
            <v>403.678.23</v>
          </cell>
          <cell r="O111" t="str">
            <v>ENTRADA VIRTUAL MAT. CTO 066-SUADQ-CAB-2019</v>
          </cell>
        </row>
        <row r="112">
          <cell r="H112" t="str">
            <v>100134</v>
          </cell>
          <cell r="I112" t="str">
            <v>ECEJ</v>
          </cell>
          <cell r="J112" t="str">
            <v>EJ9N</v>
          </cell>
          <cell r="K112" t="str">
            <v>FACT.214-E20</v>
          </cell>
          <cell r="L112" t="str">
            <v>CTO 066/19</v>
          </cell>
          <cell r="M112" t="str">
            <v>EM Entr.mercancías</v>
          </cell>
          <cell r="N112" t="str">
            <v>403.678.23</v>
          </cell>
          <cell r="O112" t="str">
            <v>ENTRADA VIRTUAL MAT. CTO 066-SUADQ-CAB-2019</v>
          </cell>
        </row>
        <row r="113">
          <cell r="H113" t="str">
            <v>136853</v>
          </cell>
          <cell r="I113" t="str">
            <v>ECEJ</v>
          </cell>
          <cell r="J113" t="str">
            <v>EJ9N</v>
          </cell>
          <cell r="K113" t="str">
            <v>FACT.214-E20</v>
          </cell>
          <cell r="L113" t="str">
            <v>CTO 066/19</v>
          </cell>
          <cell r="M113" t="str">
            <v>EM Entr.mercancías</v>
          </cell>
          <cell r="N113" t="str">
            <v>273.466.609.38</v>
          </cell>
          <cell r="O113" t="str">
            <v>ENTRADA VIRTUAL MAT. CTO 066-SUADQ-CAB-2019</v>
          </cell>
        </row>
        <row r="114">
          <cell r="H114" t="str">
            <v>136853</v>
          </cell>
          <cell r="I114" t="str">
            <v>ECEJ</v>
          </cell>
          <cell r="J114" t="str">
            <v>EJ9N</v>
          </cell>
          <cell r="K114" t="str">
            <v>FACT.214-E20</v>
          </cell>
          <cell r="L114" t="str">
            <v>CTO 066/19</v>
          </cell>
          <cell r="M114" t="str">
            <v>EM Entr.mercancías</v>
          </cell>
          <cell r="N114" t="str">
            <v>273.466.609.38</v>
          </cell>
          <cell r="O114" t="str">
            <v>ENTRADA VIRTUAL MAT. CTO 066-SUADQ-CAB-2019</v>
          </cell>
        </row>
        <row r="115">
          <cell r="H115" t="str">
            <v>3800328</v>
          </cell>
          <cell r="I115" t="str">
            <v>ECEJ</v>
          </cell>
          <cell r="J115" t="str">
            <v>EJ9N</v>
          </cell>
          <cell r="K115" t="str">
            <v>FACT.214-E20</v>
          </cell>
          <cell r="L115" t="str">
            <v>CTO 066/19</v>
          </cell>
          <cell r="M115" t="str">
            <v>EM Entr.mercancías</v>
          </cell>
          <cell r="N115" t="str">
            <v>3.981.678.32</v>
          </cell>
          <cell r="O115" t="str">
            <v>ENTRADA VIRTUAL MAT. CTO 066-SUADQ-CAB-2019</v>
          </cell>
        </row>
        <row r="116">
          <cell r="H116" t="str">
            <v>3800328</v>
          </cell>
          <cell r="I116" t="str">
            <v>ECEJ</v>
          </cell>
          <cell r="J116" t="str">
            <v>EJ9N</v>
          </cell>
          <cell r="K116" t="str">
            <v>FACT.214-E20</v>
          </cell>
          <cell r="L116" t="str">
            <v>CTO 066/19</v>
          </cell>
          <cell r="M116" t="str">
            <v>EM Entr.mercancías</v>
          </cell>
          <cell r="N116" t="str">
            <v>3.981.678.32</v>
          </cell>
          <cell r="O116" t="str">
            <v>ENTRADA VIRTUAL MAT. CTO 066-SUADQ-CAB-2019</v>
          </cell>
        </row>
        <row r="117">
          <cell r="H117" t="str">
            <v>3802657</v>
          </cell>
          <cell r="I117" t="str">
            <v>ECEJ</v>
          </cell>
          <cell r="J117" t="str">
            <v>EJ9N</v>
          </cell>
          <cell r="K117" t="str">
            <v>FACT.214-E20</v>
          </cell>
          <cell r="L117" t="str">
            <v>CTO 066/19</v>
          </cell>
          <cell r="M117" t="str">
            <v>EM Entr.mercancías</v>
          </cell>
          <cell r="N117" t="str">
            <v>3.791.175.48</v>
          </cell>
          <cell r="O117" t="str">
            <v>ENTRADA VIRTUAL MAT. CTO 066-SUADQ-CAB-2019</v>
          </cell>
        </row>
        <row r="118">
          <cell r="H118" t="str">
            <v>3802657</v>
          </cell>
          <cell r="I118" t="str">
            <v>ECEJ</v>
          </cell>
          <cell r="J118" t="str">
            <v>EJ9N</v>
          </cell>
          <cell r="K118" t="str">
            <v>FACT.214-E20</v>
          </cell>
          <cell r="L118" t="str">
            <v>CTO 066/19</v>
          </cell>
          <cell r="M118" t="str">
            <v>EM Entr.mercancías</v>
          </cell>
          <cell r="N118" t="str">
            <v>3.791.175.48</v>
          </cell>
          <cell r="O118" t="str">
            <v>ENTRADA VIRTUAL MAT. CTO 066-SUADQ-CAB-2019</v>
          </cell>
        </row>
        <row r="119">
          <cell r="H119" t="str">
            <v>3901432</v>
          </cell>
          <cell r="I119" t="str">
            <v>ECEJ</v>
          </cell>
          <cell r="J119" t="str">
            <v>EJ9N</v>
          </cell>
          <cell r="K119" t="str">
            <v>FACT.214-E20</v>
          </cell>
          <cell r="L119" t="str">
            <v>CTO 066/19</v>
          </cell>
          <cell r="M119" t="str">
            <v>EM Entr.mercancías</v>
          </cell>
          <cell r="N119" t="str">
            <v>541.184.12</v>
          </cell>
          <cell r="O119" t="str">
            <v>ENTRADA VIRTUAL MAT. CTO 066-SUADQ-CAB-2019</v>
          </cell>
        </row>
        <row r="120">
          <cell r="H120" t="str">
            <v>3901432</v>
          </cell>
          <cell r="I120" t="str">
            <v>ECEJ</v>
          </cell>
          <cell r="J120" t="str">
            <v>EJ9N</v>
          </cell>
          <cell r="K120" t="str">
            <v>FACT.214-E20</v>
          </cell>
          <cell r="L120" t="str">
            <v>CTO 066/19</v>
          </cell>
          <cell r="M120" t="str">
            <v>EM Entr.mercancías</v>
          </cell>
          <cell r="N120" t="str">
            <v>541.184.12</v>
          </cell>
          <cell r="O120" t="str">
            <v>ENTRADA VIRTUAL MAT. CTO 066-SUADQ-CAB-2019</v>
          </cell>
        </row>
        <row r="121">
          <cell r="H121" t="str">
            <v>3907741</v>
          </cell>
          <cell r="I121" t="str">
            <v>ECEJ</v>
          </cell>
          <cell r="J121" t="str">
            <v>EJ9N</v>
          </cell>
          <cell r="K121" t="str">
            <v>FACT.214-E20</v>
          </cell>
          <cell r="L121" t="str">
            <v>CTO 066/19</v>
          </cell>
          <cell r="M121" t="str">
            <v>EM Entr.mercancías</v>
          </cell>
          <cell r="N121" t="str">
            <v>209.329.49</v>
          </cell>
          <cell r="O121" t="str">
            <v>ENTRADA VIRTUAL MAT. CTO 066-SUADQ-CAB-2019</v>
          </cell>
        </row>
        <row r="122">
          <cell r="H122" t="str">
            <v>3907741</v>
          </cell>
          <cell r="I122" t="str">
            <v>ECEJ</v>
          </cell>
          <cell r="J122" t="str">
            <v>EJ9N</v>
          </cell>
          <cell r="K122" t="str">
            <v>FACT.214-E20</v>
          </cell>
          <cell r="L122" t="str">
            <v>CTO 066/19</v>
          </cell>
          <cell r="M122" t="str">
            <v>EM Entr.mercancías</v>
          </cell>
          <cell r="N122" t="str">
            <v>209.329.49</v>
          </cell>
          <cell r="O122" t="str">
            <v>ENTRADA VIRTUAL MAT. CTO 066-SUADQ-CAB-2019</v>
          </cell>
        </row>
        <row r="123">
          <cell r="H123" t="str">
            <v>3910824</v>
          </cell>
          <cell r="I123" t="str">
            <v>ECEJ</v>
          </cell>
          <cell r="J123" t="str">
            <v>EJ9N</v>
          </cell>
          <cell r="K123" t="str">
            <v>FACT.214-E20</v>
          </cell>
          <cell r="L123" t="str">
            <v>CTO 066/19</v>
          </cell>
          <cell r="M123" t="str">
            <v>EM Entr.mercancías</v>
          </cell>
          <cell r="N123" t="str">
            <v>10.495.04</v>
          </cell>
          <cell r="O123" t="str">
            <v>ENTRADA VIRTUAL MAT. CTO 066-SUADQ-CAB-2019</v>
          </cell>
        </row>
        <row r="124">
          <cell r="H124" t="str">
            <v>3910824</v>
          </cell>
          <cell r="I124" t="str">
            <v>ECEJ</v>
          </cell>
          <cell r="J124" t="str">
            <v>EJ9N</v>
          </cell>
          <cell r="K124" t="str">
            <v>FACT.214-E20</v>
          </cell>
          <cell r="L124" t="str">
            <v>CTO 066/19</v>
          </cell>
          <cell r="M124" t="str">
            <v>EM Entr.mercancías</v>
          </cell>
          <cell r="N124" t="str">
            <v>10.495.04</v>
          </cell>
          <cell r="O124" t="str">
            <v>ENTRADA VIRTUAL MAT. CTO 066-SUADQ-CAB-2019</v>
          </cell>
        </row>
        <row r="125">
          <cell r="H125" t="str">
            <v>3912072</v>
          </cell>
          <cell r="I125" t="str">
            <v>ECEJ</v>
          </cell>
          <cell r="J125" t="str">
            <v>EJ9N</v>
          </cell>
          <cell r="K125" t="str">
            <v>FACT.214-E20</v>
          </cell>
          <cell r="L125" t="str">
            <v>CTO 066/19</v>
          </cell>
          <cell r="M125" t="str">
            <v>EM Entr.mercancías</v>
          </cell>
          <cell r="N125" t="str">
            <v>57.488.74</v>
          </cell>
          <cell r="O125" t="str">
            <v>ENTRADA VIRTUAL MAT. CTO 066-SUADQ-CAB-2019</v>
          </cell>
        </row>
        <row r="126">
          <cell r="H126" t="str">
            <v>3912072</v>
          </cell>
          <cell r="I126" t="str">
            <v>ECEJ</v>
          </cell>
          <cell r="J126" t="str">
            <v>EJ9N</v>
          </cell>
          <cell r="K126" t="str">
            <v>FACT.214-E20</v>
          </cell>
          <cell r="L126" t="str">
            <v>CTO 066/19</v>
          </cell>
          <cell r="M126" t="str">
            <v>EM Entr.mercancías</v>
          </cell>
          <cell r="N126" t="str">
            <v>57.488.74</v>
          </cell>
          <cell r="O126" t="str">
            <v>ENTRADA VIRTUAL MAT. CTO 066-SUADQ-CAB-2019</v>
          </cell>
        </row>
        <row r="127">
          <cell r="H127" t="str">
            <v>3926207</v>
          </cell>
          <cell r="I127" t="str">
            <v>ECEJ</v>
          </cell>
          <cell r="J127" t="str">
            <v>EJ9N</v>
          </cell>
          <cell r="K127" t="str">
            <v>FACT.214-E20</v>
          </cell>
          <cell r="L127" t="str">
            <v>CTO 066/19</v>
          </cell>
          <cell r="M127" t="str">
            <v>EM Entr.mercancías</v>
          </cell>
          <cell r="N127" t="str">
            <v>314.960.49</v>
          </cell>
          <cell r="O127" t="str">
            <v>ENTRADA VIRTUAL MAT. CTO 066-SUADQ-CAB-2019</v>
          </cell>
        </row>
        <row r="128">
          <cell r="H128" t="str">
            <v>3926207</v>
          </cell>
          <cell r="I128" t="str">
            <v>ECEJ</v>
          </cell>
          <cell r="J128" t="str">
            <v>EJ9N</v>
          </cell>
          <cell r="K128" t="str">
            <v>FACT.214-E20</v>
          </cell>
          <cell r="L128" t="str">
            <v>CTO 066/19</v>
          </cell>
          <cell r="M128" t="str">
            <v>EM Entr.mercancías</v>
          </cell>
          <cell r="N128" t="str">
            <v>314.960.49</v>
          </cell>
          <cell r="O128" t="str">
            <v>ENTRADA VIRTUAL MAT. CTO 066-SUADQ-CAB-2019</v>
          </cell>
        </row>
        <row r="129">
          <cell r="H129" t="str">
            <v>5-808X</v>
          </cell>
          <cell r="I129" t="str">
            <v>ECEJ</v>
          </cell>
          <cell r="J129" t="str">
            <v>EJ9N</v>
          </cell>
          <cell r="K129" t="str">
            <v>FACT.214-E20</v>
          </cell>
          <cell r="L129" t="str">
            <v>CTO 066/19</v>
          </cell>
          <cell r="M129" t="str">
            <v>EM Entr.mercancías</v>
          </cell>
          <cell r="N129" t="str">
            <v>927.602.74</v>
          </cell>
          <cell r="O129" t="str">
            <v>ENTRADA VIRTUAL MAT. CTO 066-SUADQ-CAB-2019</v>
          </cell>
        </row>
        <row r="130">
          <cell r="H130" t="str">
            <v>5-808X</v>
          </cell>
          <cell r="I130" t="str">
            <v>ECEJ</v>
          </cell>
          <cell r="J130" t="str">
            <v>EJ9N</v>
          </cell>
          <cell r="K130" t="str">
            <v>FACT.214-E20</v>
          </cell>
          <cell r="L130" t="str">
            <v>CTO 066/19</v>
          </cell>
          <cell r="M130" t="str">
            <v>EM Entr.mercancías</v>
          </cell>
          <cell r="N130" t="str">
            <v>927.602.74</v>
          </cell>
          <cell r="O130" t="str">
            <v>ENTRADA VIRTUAL MAT. CTO 066-SUADQ-CAB-2019</v>
          </cell>
        </row>
        <row r="131">
          <cell r="H131" t="str">
            <v>135257-32</v>
          </cell>
          <cell r="I131" t="str">
            <v>ECEJ</v>
          </cell>
          <cell r="J131" t="str">
            <v>EJ9N</v>
          </cell>
          <cell r="K131" t="str">
            <v>BCOB930046E818</v>
          </cell>
          <cell r="L131" t="str">
            <v>CO-B-VEB</v>
          </cell>
          <cell r="M131" t="str">
            <v>EM Entr.mercancías</v>
          </cell>
          <cell r="N131" t="str">
            <v>10.124.850.33</v>
          </cell>
          <cell r="O131" t="str">
            <v>JHGFGH</v>
          </cell>
        </row>
        <row r="132">
          <cell r="H132" t="str">
            <v>135257-68</v>
          </cell>
          <cell r="I132" t="str">
            <v>ECEJ</v>
          </cell>
          <cell r="J132" t="str">
            <v>EJ9N</v>
          </cell>
          <cell r="K132" t="str">
            <v>BCOB930046E818</v>
          </cell>
          <cell r="L132" t="str">
            <v>CO-B-VEB</v>
          </cell>
          <cell r="M132" t="str">
            <v>EM Entr.mercancías</v>
          </cell>
          <cell r="N132" t="str">
            <v>8.341.311.53</v>
          </cell>
          <cell r="O132" t="str">
            <v>ENTRADA VIRTUAL MAT. LOA-CO-B-VEB-CABALLERIA-2021</v>
          </cell>
        </row>
        <row r="133">
          <cell r="H133" t="str">
            <v>135257-68</v>
          </cell>
          <cell r="I133" t="str">
            <v>ECEJ</v>
          </cell>
          <cell r="J133" t="str">
            <v>EJ9N</v>
          </cell>
          <cell r="K133" t="str">
            <v>BCOB930046E818</v>
          </cell>
          <cell r="L133" t="str">
            <v>CO-B-VEB</v>
          </cell>
          <cell r="M133" t="str">
            <v>EM Entr.mercancías</v>
          </cell>
          <cell r="N133" t="str">
            <v>11.577.662.34</v>
          </cell>
          <cell r="O133" t="str">
            <v>ENTRADA VIRTUAL MAT. LOA-CO-B-VEB-CABALLERIA-2021</v>
          </cell>
        </row>
        <row r="134">
          <cell r="H134" t="str">
            <v>135257-98</v>
          </cell>
          <cell r="I134" t="str">
            <v>ECEJ</v>
          </cell>
          <cell r="J134" t="str">
            <v>EJ9N</v>
          </cell>
          <cell r="K134" t="str">
            <v>BCOB930046E818</v>
          </cell>
          <cell r="L134" t="str">
            <v>CO-B-VEB</v>
          </cell>
          <cell r="M134" t="str">
            <v>EM Entr.mercancías</v>
          </cell>
          <cell r="N134" t="str">
            <v>8.528.635.82</v>
          </cell>
          <cell r="O134" t="str">
            <v>ENTRADA VIRTUAL MAT. LOA-CO-B-VEB-CABALLERIA-2021</v>
          </cell>
        </row>
        <row r="135">
          <cell r="H135" t="str">
            <v>135257-98</v>
          </cell>
          <cell r="I135" t="str">
            <v>ECEJ</v>
          </cell>
          <cell r="J135" t="str">
            <v>EJ9N</v>
          </cell>
          <cell r="K135" t="str">
            <v>BCOB930046E818</v>
          </cell>
          <cell r="L135" t="str">
            <v>CO-B-VEB</v>
          </cell>
          <cell r="M135" t="str">
            <v>EM Entr.mercancías</v>
          </cell>
          <cell r="N135" t="str">
            <v>11.577.662.34</v>
          </cell>
          <cell r="O135" t="str">
            <v>ENTRADA VIRTUAL MAT. LOA-CO-B-VEB-CABALLERIA-2021</v>
          </cell>
        </row>
        <row r="136">
          <cell r="H136" t="str">
            <v>135257-32</v>
          </cell>
          <cell r="I136" t="str">
            <v>ECEJ</v>
          </cell>
          <cell r="J136" t="str">
            <v>EJ9N</v>
          </cell>
          <cell r="K136" t="str">
            <v>BCOB930046E818</v>
          </cell>
          <cell r="L136" t="str">
            <v>CO-B-VEB</v>
          </cell>
          <cell r="M136" t="str">
            <v>EM Entr.mercancías</v>
          </cell>
          <cell r="N136" t="str">
            <v>10.124.850.33</v>
          </cell>
          <cell r="O136" t="str">
            <v>ENTRADA VIRTUAL MAT. LOA-CO-B-VEB-CABALLERIA-2021</v>
          </cell>
        </row>
        <row r="137">
          <cell r="H137" t="str">
            <v>135257-68</v>
          </cell>
          <cell r="I137" t="str">
            <v>ECEJ</v>
          </cell>
          <cell r="J137" t="str">
            <v>EJ9N</v>
          </cell>
          <cell r="K137" t="str">
            <v>BCOB930046E818</v>
          </cell>
          <cell r="L137" t="str">
            <v>CO-B-VEB</v>
          </cell>
          <cell r="M137" t="str">
            <v>EM Entr.mercancías</v>
          </cell>
          <cell r="N137" t="str">
            <v>11.577.662.34</v>
          </cell>
          <cell r="O137" t="str">
            <v>ENTRADA VIRTUAL MAT. LOA-CO-B-VEB-CABALLERIA-2021</v>
          </cell>
        </row>
        <row r="138">
          <cell r="H138" t="str">
            <v>135257-68</v>
          </cell>
          <cell r="I138" t="str">
            <v>ECEJ</v>
          </cell>
          <cell r="J138" t="str">
            <v>EJ9N</v>
          </cell>
          <cell r="K138" t="str">
            <v>BCOB930046E818</v>
          </cell>
          <cell r="L138" t="str">
            <v>CO-B-VEB</v>
          </cell>
          <cell r="M138" t="str">
            <v>EM Entr.mercancías</v>
          </cell>
          <cell r="N138" t="str">
            <v>8.341.311.53</v>
          </cell>
          <cell r="O138" t="str">
            <v>ENTRADA VIRTUAL MAT. LOA-CO-B-VEB-CABALLERIA-2021</v>
          </cell>
        </row>
        <row r="139">
          <cell r="H139" t="str">
            <v>135257-98</v>
          </cell>
          <cell r="I139" t="str">
            <v>ECEJ</v>
          </cell>
          <cell r="J139" t="str">
            <v>EJ9N</v>
          </cell>
          <cell r="K139" t="str">
            <v>BCOB930046E818</v>
          </cell>
          <cell r="L139" t="str">
            <v>CO-B-VEB</v>
          </cell>
          <cell r="M139" t="str">
            <v>EM Entr.mercancías</v>
          </cell>
          <cell r="N139" t="str">
            <v>8.528.635.82</v>
          </cell>
          <cell r="O139" t="str">
            <v>ENTRADA VIRTUAL MAT. LOA-CO-B-VEB-CABALLERIA-2021</v>
          </cell>
        </row>
        <row r="140">
          <cell r="H140" t="str">
            <v>135257-98</v>
          </cell>
          <cell r="I140" t="str">
            <v>ECEJ</v>
          </cell>
          <cell r="J140" t="str">
            <v>EJ9N</v>
          </cell>
          <cell r="K140" t="str">
            <v>BCOB930046E818</v>
          </cell>
          <cell r="L140" t="str">
            <v>CO-B-VEB</v>
          </cell>
          <cell r="M140" t="str">
            <v>EM Entr.mercancías</v>
          </cell>
          <cell r="N140" t="str">
            <v>11.577.662.34</v>
          </cell>
          <cell r="O140" t="str">
            <v>ENTRADA VIRTUAL MAT. LOA-CO-B-VEB-CABALLERIA-2021</v>
          </cell>
        </row>
        <row r="141">
          <cell r="H141" t="str">
            <v>AA52425-1</v>
          </cell>
          <cell r="I141" t="str">
            <v>ECEJ</v>
          </cell>
          <cell r="J141" t="str">
            <v>EJ9N</v>
          </cell>
          <cell r="K141" t="str">
            <v>FACT.1254428</v>
          </cell>
          <cell r="L141" t="str">
            <v>CTO 009/20</v>
          </cell>
          <cell r="M141" t="str">
            <v>EM Entr.mercancías</v>
          </cell>
          <cell r="N141" t="str">
            <v>204.476.10</v>
          </cell>
          <cell r="O141" t="str">
            <v>ENTRADA VIRTUAL MAT. CONTRATO 009-SUADQ-CAB-2020</v>
          </cell>
        </row>
        <row r="142">
          <cell r="H142" t="str">
            <v>136482-2</v>
          </cell>
          <cell r="I142" t="str">
            <v>ECEJ</v>
          </cell>
          <cell r="J142" t="str">
            <v>EJ9N</v>
          </cell>
          <cell r="K142" t="str">
            <v>FACT.1254428</v>
          </cell>
          <cell r="L142" t="str">
            <v>CTO 009/20</v>
          </cell>
          <cell r="M142" t="str">
            <v>EM Entr.mercancías</v>
          </cell>
          <cell r="N142" t="str">
            <v>930.718.80</v>
          </cell>
          <cell r="O142" t="str">
            <v>ENTRADA VIRTUAL MAT. CONTRATO 009-SUADQ-CAB-2020</v>
          </cell>
        </row>
        <row r="143">
          <cell r="H143" t="str">
            <v>135190-3</v>
          </cell>
          <cell r="I143" t="str">
            <v>ECEJ</v>
          </cell>
          <cell r="J143" t="str">
            <v>EJ9N</v>
          </cell>
          <cell r="K143" t="str">
            <v>FACT.1254428</v>
          </cell>
          <cell r="L143" t="str">
            <v>CTO 009/20</v>
          </cell>
          <cell r="M143" t="str">
            <v>EM Entr.mercancías</v>
          </cell>
          <cell r="N143" t="str">
            <v>7.515.016.68</v>
          </cell>
          <cell r="O143" t="str">
            <v>ENTRADA VIRTUAL MAT. CONTRATO 009-SUADQ-CAB-2020</v>
          </cell>
        </row>
        <row r="144">
          <cell r="H144" t="str">
            <v>136483</v>
          </cell>
          <cell r="I144" t="str">
            <v>ECEJ</v>
          </cell>
          <cell r="J144" t="str">
            <v>EJ9N</v>
          </cell>
          <cell r="K144" t="str">
            <v>FACT.1254428</v>
          </cell>
          <cell r="L144" t="str">
            <v>CTO 009/20</v>
          </cell>
          <cell r="M144" t="str">
            <v>EM Entr.mercancías</v>
          </cell>
          <cell r="N144" t="str">
            <v>491.097.04</v>
          </cell>
          <cell r="O144" t="str">
            <v>ENTRADA VIRTUAL MAT. CONTRATO 009-SUADQ-CAB-2020</v>
          </cell>
        </row>
        <row r="145">
          <cell r="H145" t="str">
            <v>217482</v>
          </cell>
          <cell r="I145" t="str">
            <v>ECEJ</v>
          </cell>
          <cell r="J145" t="str">
            <v>EJ9N</v>
          </cell>
          <cell r="K145" t="str">
            <v>FACT.1254428</v>
          </cell>
          <cell r="L145" t="str">
            <v>CTO 009/20</v>
          </cell>
          <cell r="M145" t="str">
            <v>EM Entr.mercancías</v>
          </cell>
          <cell r="N145" t="str">
            <v>7.906.079.62</v>
          </cell>
          <cell r="O145" t="str">
            <v>ENTRADA VIRTUAL MAT. CONTRATO 009-SUADQ-CAB-2020</v>
          </cell>
        </row>
        <row r="146">
          <cell r="H146" t="str">
            <v>135143-1</v>
          </cell>
          <cell r="I146" t="str">
            <v>ECEJ</v>
          </cell>
          <cell r="J146" t="str">
            <v>EJ9N</v>
          </cell>
          <cell r="K146" t="str">
            <v>FACT.1254428</v>
          </cell>
          <cell r="L146" t="str">
            <v>CTO 009/20</v>
          </cell>
          <cell r="M146" t="str">
            <v>EM Entr.mercancías</v>
          </cell>
          <cell r="N146" t="str">
            <v>42.825.421.50</v>
          </cell>
          <cell r="O146" t="str">
            <v>ENTRADA VIRTUAL MAT. CONTRATO 009-SUADQ-CAB-2020</v>
          </cell>
        </row>
        <row r="147">
          <cell r="H147" t="str">
            <v>5940005496583.</v>
          </cell>
          <cell r="I147" t="str">
            <v>ECEJ</v>
          </cell>
          <cell r="J147" t="str">
            <v>EJ9N</v>
          </cell>
          <cell r="K147" t="str">
            <v>FACT.1254428</v>
          </cell>
          <cell r="L147" t="str">
            <v>CTO 009/20</v>
          </cell>
          <cell r="M147" t="str">
            <v>EM Entr.mercancías</v>
          </cell>
          <cell r="N147" t="str">
            <v>210.917.60</v>
          </cell>
          <cell r="O147" t="str">
            <v>ENTRADA VIRTUAL MAT. CONTRATO 009-SUADQ-CAB-2020</v>
          </cell>
        </row>
        <row r="148">
          <cell r="H148" t="str">
            <v>5-674X</v>
          </cell>
          <cell r="I148" t="str">
            <v>ECEJ</v>
          </cell>
          <cell r="J148" t="str">
            <v>EJ9N</v>
          </cell>
          <cell r="K148" t="str">
            <v>FACT.1254428</v>
          </cell>
          <cell r="L148" t="str">
            <v>CTO 009/20</v>
          </cell>
          <cell r="M148" t="str">
            <v>EM Entr.mercancías</v>
          </cell>
          <cell r="N148" t="str">
            <v>2.748.476.08</v>
          </cell>
          <cell r="O148" t="str">
            <v>ENTRADA VIRTUAL MAT. CONTRATO 009-SUADQ-CAB-2020</v>
          </cell>
        </row>
        <row r="149">
          <cell r="H149" t="str">
            <v>T224</v>
          </cell>
          <cell r="I149" t="str">
            <v>ECEJ</v>
          </cell>
          <cell r="J149" t="str">
            <v>EJ9N</v>
          </cell>
          <cell r="K149" t="str">
            <v>FACT.1254428</v>
          </cell>
          <cell r="L149" t="str">
            <v>CTO 009/20</v>
          </cell>
          <cell r="M149" t="str">
            <v>EM Entr.mercancías</v>
          </cell>
          <cell r="N149" t="str">
            <v>870.421.85</v>
          </cell>
          <cell r="O149" t="str">
            <v>ENTRADA VIRTUAL MAT. CONTRATO 009-SUADQ-CAB-2020</v>
          </cell>
        </row>
        <row r="150">
          <cell r="H150" t="str">
            <v>FF5052</v>
          </cell>
          <cell r="I150" t="str">
            <v>ECEJ</v>
          </cell>
          <cell r="J150" t="str">
            <v>EJ9N</v>
          </cell>
          <cell r="K150" t="str">
            <v>FACT.1254428</v>
          </cell>
          <cell r="L150" t="str">
            <v>CTO 009/20</v>
          </cell>
          <cell r="M150" t="str">
            <v>EM Entr.mercancías</v>
          </cell>
          <cell r="N150" t="str">
            <v>95.872.41</v>
          </cell>
          <cell r="O150" t="str">
            <v>ENTRADA VIRTUAL MAT. CONTRATO 009-SUADQ-CAB-2020</v>
          </cell>
        </row>
        <row r="151">
          <cell r="H151" t="str">
            <v>063361</v>
          </cell>
          <cell r="I151" t="str">
            <v>ECEJ</v>
          </cell>
          <cell r="J151" t="str">
            <v>EJ9N</v>
          </cell>
          <cell r="K151" t="str">
            <v>FACT.1254428</v>
          </cell>
          <cell r="L151" t="str">
            <v>CTO 009/20</v>
          </cell>
          <cell r="M151" t="str">
            <v>EM Entr.mercancías</v>
          </cell>
          <cell r="N151" t="str">
            <v>250.659.50</v>
          </cell>
          <cell r="O151" t="str">
            <v>ENTRADA VIRTUAL MAT. CONTRATO 009-SUADQ-CAB-2020</v>
          </cell>
        </row>
        <row r="152">
          <cell r="H152" t="str">
            <v>100134</v>
          </cell>
          <cell r="I152" t="str">
            <v>ECEJ</v>
          </cell>
          <cell r="J152" t="str">
            <v>EJ9N</v>
          </cell>
          <cell r="K152" t="str">
            <v>FACT.1254428</v>
          </cell>
          <cell r="L152" t="str">
            <v>CTO 009/20</v>
          </cell>
          <cell r="M152" t="str">
            <v>EM Entr.mercancías</v>
          </cell>
          <cell r="N152" t="str">
            <v>1.971.713.68</v>
          </cell>
          <cell r="O152" t="str">
            <v>ENTRADA VIRTUAL MAT. CONTRATO 009-SUADQ-CAB-2020</v>
          </cell>
        </row>
        <row r="153">
          <cell r="H153" t="str">
            <v>676693</v>
          </cell>
          <cell r="I153" t="str">
            <v>ECEJ</v>
          </cell>
          <cell r="J153" t="str">
            <v>EJ9N</v>
          </cell>
          <cell r="K153" t="str">
            <v>BCOB930046E717</v>
          </cell>
          <cell r="L153" t="str">
            <v>CO-B-VEB</v>
          </cell>
          <cell r="M153" t="str">
            <v>EM Entr.mercancías</v>
          </cell>
          <cell r="N153" t="str">
            <v>1.331.865.35</v>
          </cell>
          <cell r="O153" t="str">
            <v>ENTRADA VIRTUAL MAT. LOA-CO-B-VEB-CAB-2021</v>
          </cell>
        </row>
        <row r="154">
          <cell r="H154" t="str">
            <v>676693</v>
          </cell>
          <cell r="I154" t="str">
            <v>ECEJ</v>
          </cell>
          <cell r="J154" t="str">
            <v>EJ9N</v>
          </cell>
          <cell r="K154" t="str">
            <v>BCOB930046E717</v>
          </cell>
          <cell r="L154" t="str">
            <v>CO-B-VEB</v>
          </cell>
          <cell r="M154" t="str">
            <v>EM Entr.mercancías</v>
          </cell>
          <cell r="N154" t="str">
            <v>1.331.865.35</v>
          </cell>
          <cell r="O154" t="str">
            <v>ENTRADA VIRTUAL MAT. LOA-CO-B-VEB-CAB-2021</v>
          </cell>
        </row>
        <row r="155">
          <cell r="H155" t="str">
            <v>110472</v>
          </cell>
          <cell r="I155" t="str">
            <v>ECEJ</v>
          </cell>
          <cell r="J155" t="str">
            <v>EJ9N</v>
          </cell>
          <cell r="K155" t="str">
            <v>FACT.1254428</v>
          </cell>
          <cell r="L155" t="str">
            <v>CTO 009/20</v>
          </cell>
          <cell r="M155" t="str">
            <v>EM Entr.mercancías</v>
          </cell>
          <cell r="N155" t="str">
            <v>715.560.58</v>
          </cell>
          <cell r="O155" t="str">
            <v>ENTRADA VIRTUAL MAT. CONTRATO 009-SUADQ-CAB-2020</v>
          </cell>
        </row>
        <row r="156">
          <cell r="H156" t="str">
            <v>120501013E</v>
          </cell>
          <cell r="I156" t="str">
            <v>ECEJ</v>
          </cell>
          <cell r="J156" t="str">
            <v>EJ9N</v>
          </cell>
          <cell r="K156" t="str">
            <v>FACT.1254428</v>
          </cell>
          <cell r="L156" t="str">
            <v>CTO 009/20</v>
          </cell>
          <cell r="M156" t="str">
            <v>EM Entr.mercancías</v>
          </cell>
          <cell r="N156" t="str">
            <v>1.127.229.73</v>
          </cell>
          <cell r="O156" t="str">
            <v>ENTRADA VIRTUAL MAT. CONTRATO 009-SUADQ-CAB-2020</v>
          </cell>
        </row>
        <row r="157">
          <cell r="H157" t="str">
            <v>135257-32</v>
          </cell>
          <cell r="I157" t="str">
            <v>ECEJ</v>
          </cell>
          <cell r="J157" t="str">
            <v>EJ9N</v>
          </cell>
          <cell r="K157" t="str">
            <v>BCOB930046E717</v>
          </cell>
          <cell r="L157" t="str">
            <v>CO-B-VEB</v>
          </cell>
          <cell r="M157" t="str">
            <v>EM Entr.mercancías</v>
          </cell>
          <cell r="N157" t="str">
            <v>10.623.720.69</v>
          </cell>
          <cell r="O157" t="str">
            <v>ENTRADA VIRTUAL MAT. LOA-CO-B-VEB-CAB-2021</v>
          </cell>
        </row>
        <row r="158">
          <cell r="H158" t="str">
            <v>135257-98</v>
          </cell>
          <cell r="I158" t="str">
            <v>ECEJ</v>
          </cell>
          <cell r="J158" t="str">
            <v>EJ9N</v>
          </cell>
          <cell r="K158" t="str">
            <v>BCOB930046E717</v>
          </cell>
          <cell r="L158" t="str">
            <v>CO-B-VEB</v>
          </cell>
          <cell r="M158" t="str">
            <v>EM Entr.mercancías</v>
          </cell>
          <cell r="N158" t="str">
            <v>8.606.162.62</v>
          </cell>
          <cell r="O158" t="str">
            <v>ENTRADA VIRTUAL MAT. LOA-CO-B-VEB-CAB-2021</v>
          </cell>
        </row>
        <row r="159">
          <cell r="H159" t="str">
            <v>152127H1</v>
          </cell>
          <cell r="I159" t="str">
            <v>ECEJ</v>
          </cell>
          <cell r="J159" t="str">
            <v>EJ9N</v>
          </cell>
          <cell r="K159" t="str">
            <v>FACT.1254428</v>
          </cell>
          <cell r="L159" t="str">
            <v>CTO 009/20</v>
          </cell>
          <cell r="M159" t="str">
            <v>EM Entr.mercancías</v>
          </cell>
          <cell r="N159" t="str">
            <v>261.360.27</v>
          </cell>
          <cell r="O159" t="str">
            <v>ENTRADA VIRTUAL MAT. CONTRATO 009-SUADQ-CAB-2020</v>
          </cell>
        </row>
        <row r="160">
          <cell r="H160" t="str">
            <v>300-24ST</v>
          </cell>
          <cell r="I160" t="str">
            <v>ECEJ</v>
          </cell>
          <cell r="J160" t="str">
            <v>EJ9N</v>
          </cell>
          <cell r="K160" t="str">
            <v>FACT.1254428</v>
          </cell>
          <cell r="L160" t="str">
            <v>CTO 009/20</v>
          </cell>
          <cell r="M160" t="str">
            <v>EM Entr.mercancías</v>
          </cell>
          <cell r="N160" t="str">
            <v>495.826.34</v>
          </cell>
          <cell r="O160" t="str">
            <v>ENTRADA VIRTUAL MAT. CONTRATO 009-SUADQ-CAB-2020</v>
          </cell>
        </row>
        <row r="161">
          <cell r="H161" t="str">
            <v>5-808X</v>
          </cell>
          <cell r="I161" t="str">
            <v>ECEJ</v>
          </cell>
          <cell r="J161" t="str">
            <v>EJ9N</v>
          </cell>
          <cell r="K161" t="str">
            <v>FACT.1254428</v>
          </cell>
          <cell r="L161" t="str">
            <v>CTO 009/20</v>
          </cell>
          <cell r="M161" t="str">
            <v>EM Entr.mercancías</v>
          </cell>
          <cell r="N161" t="str">
            <v>2.831.429.91</v>
          </cell>
          <cell r="O161" t="str">
            <v>ENTRADA VIRTUAL MAT. CONTRATO 009-SUADQ-CAB-2020</v>
          </cell>
        </row>
        <row r="162">
          <cell r="H162" t="str">
            <v>A88900318</v>
          </cell>
          <cell r="I162" t="str">
            <v>ECEJ</v>
          </cell>
          <cell r="J162" t="str">
            <v>EJ9N</v>
          </cell>
          <cell r="K162" t="str">
            <v>FACT.1254428</v>
          </cell>
          <cell r="L162" t="str">
            <v>CTO 009/20</v>
          </cell>
          <cell r="M162" t="str">
            <v>EM Entr.mercancías</v>
          </cell>
          <cell r="N162" t="str">
            <v>2.351.752.49</v>
          </cell>
          <cell r="O162" t="str">
            <v>ENTRADA VIRTUAL MAT. CONTRATO 009-SUADQ-CAB-2020</v>
          </cell>
        </row>
        <row r="163">
          <cell r="H163" t="str">
            <v>P182034</v>
          </cell>
          <cell r="I163" t="str">
            <v>ECEJ</v>
          </cell>
          <cell r="J163" t="str">
            <v>EJ9N</v>
          </cell>
          <cell r="K163" t="str">
            <v>FACT.1254428</v>
          </cell>
          <cell r="L163" t="str">
            <v>CTO 009/20</v>
          </cell>
          <cell r="M163" t="str">
            <v>EM Entr.mercancías</v>
          </cell>
          <cell r="N163" t="str">
            <v>374.699.94</v>
          </cell>
          <cell r="O163" t="str">
            <v>ENTRADA VIRTUAL MAT. CONTRATO 009-SUADQ-CAB-2020</v>
          </cell>
        </row>
        <row r="164">
          <cell r="H164" t="str">
            <v>135257-41</v>
          </cell>
          <cell r="I164" t="str">
            <v>ECEJ</v>
          </cell>
          <cell r="J164" t="str">
            <v>EJ9N</v>
          </cell>
          <cell r="K164" t="str">
            <v>BCOB930046E786</v>
          </cell>
          <cell r="L164" t="str">
            <v>LOA-B-VEB</v>
          </cell>
          <cell r="M164" t="str">
            <v>EM Entr.mercancías</v>
          </cell>
          <cell r="N164" t="str">
            <v>16.973.881.93</v>
          </cell>
          <cell r="O164" t="str">
            <v xml:space="preserve"> ENTRADA VIRTUAL MAT. LOA-CO-B-VEB-CAB-2021</v>
          </cell>
        </row>
        <row r="165">
          <cell r="H165" t="str">
            <v>135257-41</v>
          </cell>
          <cell r="I165" t="str">
            <v>ECEJ</v>
          </cell>
          <cell r="J165" t="str">
            <v>EJ9N</v>
          </cell>
          <cell r="K165" t="str">
            <v>BCOB930046E786</v>
          </cell>
          <cell r="L165" t="str">
            <v>LOA-B-VEB</v>
          </cell>
          <cell r="M165" t="str">
            <v>EM Entr.mercancías</v>
          </cell>
          <cell r="N165" t="str">
            <v>16.973.881.93</v>
          </cell>
          <cell r="O165" t="str">
            <v xml:space="preserve"> ENTRADA VIRTUAL MAT. LOA-CO-B-VEB-CAB-2021</v>
          </cell>
        </row>
        <row r="166">
          <cell r="H166" t="str">
            <v>135257-43</v>
          </cell>
          <cell r="I166" t="str">
            <v>ECEJ</v>
          </cell>
          <cell r="J166" t="str">
            <v>EJ9N</v>
          </cell>
          <cell r="K166" t="str">
            <v>BCOB930046E786</v>
          </cell>
          <cell r="L166" t="str">
            <v>LOA-B-VEB</v>
          </cell>
          <cell r="M166" t="str">
            <v>EM Entr.mercancías</v>
          </cell>
          <cell r="N166" t="str">
            <v>11.549.995.63</v>
          </cell>
          <cell r="O166" t="str">
            <v xml:space="preserve"> ENTRADA VIRTUAL MAT. LOA-CO-B-VEB-CAB-2021</v>
          </cell>
        </row>
        <row r="167">
          <cell r="H167" t="str">
            <v>135257-43</v>
          </cell>
          <cell r="I167" t="str">
            <v>ECEJ</v>
          </cell>
          <cell r="J167" t="str">
            <v>EJ9N</v>
          </cell>
          <cell r="K167" t="str">
            <v>BCOB930046E786</v>
          </cell>
          <cell r="L167" t="str">
            <v>LOA-B-VEB</v>
          </cell>
          <cell r="M167" t="str">
            <v>EM Entr.mercancías</v>
          </cell>
          <cell r="N167" t="str">
            <v>11.549.995.63</v>
          </cell>
          <cell r="O167" t="str">
            <v xml:space="preserve"> ENTRADA VIRTUAL MAT. LOA-CO-B-VEB-CAB-2021</v>
          </cell>
        </row>
        <row r="168">
          <cell r="H168" t="str">
            <v>135257-60</v>
          </cell>
          <cell r="I168" t="str">
            <v>ECEJ</v>
          </cell>
          <cell r="J168" t="str">
            <v>EJ9N</v>
          </cell>
          <cell r="K168" t="str">
            <v>BCOB930046E786</v>
          </cell>
          <cell r="L168" t="str">
            <v>LOA-B-VEB</v>
          </cell>
          <cell r="M168" t="str">
            <v>EM Entr.mercancías</v>
          </cell>
          <cell r="N168" t="str">
            <v>13.998.977.95</v>
          </cell>
          <cell r="O168" t="str">
            <v xml:space="preserve"> ENTRADA VIRTUAL MAT. LOA-CO-B-VEB-CAB-2021</v>
          </cell>
        </row>
        <row r="169">
          <cell r="H169" t="str">
            <v>135257-60</v>
          </cell>
          <cell r="I169" t="str">
            <v>ECEJ</v>
          </cell>
          <cell r="J169" t="str">
            <v>EJ9N</v>
          </cell>
          <cell r="K169" t="str">
            <v>BCOB930046E786</v>
          </cell>
          <cell r="L169" t="str">
            <v>LOA-B-VEB</v>
          </cell>
          <cell r="M169" t="str">
            <v>EM Entr.mercancías</v>
          </cell>
          <cell r="N169" t="str">
            <v>13.998.977.95</v>
          </cell>
          <cell r="O169" t="str">
            <v xml:space="preserve"> ENTRADA VIRTUAL MAT. LOA-CO-B-VEB-CAB-2021</v>
          </cell>
        </row>
        <row r="170">
          <cell r="H170" t="str">
            <v>MS51968-2</v>
          </cell>
          <cell r="I170" t="str">
            <v>ECEJ</v>
          </cell>
          <cell r="J170" t="str">
            <v>EJ9N</v>
          </cell>
          <cell r="K170" t="str">
            <v>BCOB930046E701</v>
          </cell>
          <cell r="L170" t="str">
            <v>LOA-B-VEB</v>
          </cell>
          <cell r="M170" t="str">
            <v>EM Entr.mercancías</v>
          </cell>
          <cell r="N170" t="str">
            <v>35.388.61</v>
          </cell>
          <cell r="O170" t="str">
            <v>ENTRADA VIRTUAL MAT. LOA-CO-B-VEB-CAB-2021</v>
          </cell>
        </row>
        <row r="171">
          <cell r="H171" t="str">
            <v>MS51968-2</v>
          </cell>
          <cell r="I171" t="str">
            <v>ECEJ</v>
          </cell>
          <cell r="J171" t="str">
            <v>EJ9N</v>
          </cell>
          <cell r="K171" t="str">
            <v>BCOB930046E701</v>
          </cell>
          <cell r="L171" t="str">
            <v>LOA-B-VEB</v>
          </cell>
          <cell r="M171" t="str">
            <v>EM Entr.mercancías</v>
          </cell>
          <cell r="N171" t="str">
            <v>34.330.81</v>
          </cell>
          <cell r="O171" t="str">
            <v>ENTRADA VIRTUAL MAT. LOA-CO-B-VEB-CAB-2021</v>
          </cell>
        </row>
        <row r="172">
          <cell r="H172" t="str">
            <v>MS51968-2</v>
          </cell>
          <cell r="I172" t="str">
            <v>ECEJ</v>
          </cell>
          <cell r="J172" t="str">
            <v>EJ9N</v>
          </cell>
          <cell r="K172" t="str">
            <v>BCOB930046E701</v>
          </cell>
          <cell r="L172" t="str">
            <v>LOA-B-VEB</v>
          </cell>
          <cell r="M172" t="str">
            <v>EM Entr.mercancías</v>
          </cell>
          <cell r="N172" t="str">
            <v>34.330.81</v>
          </cell>
          <cell r="O172" t="str">
            <v>ENTRADA VIRTUAL MAT. LOA-CO-B-VEB-CAB-2021</v>
          </cell>
        </row>
        <row r="173">
          <cell r="H173" t="str">
            <v>MS51968-2</v>
          </cell>
          <cell r="I173" t="str">
            <v>ECEJ</v>
          </cell>
          <cell r="J173" t="str">
            <v>EJ9N</v>
          </cell>
          <cell r="K173" t="str">
            <v>BCOB930046E701</v>
          </cell>
          <cell r="L173" t="str">
            <v>LOA-B-VEB</v>
          </cell>
          <cell r="M173" t="str">
            <v>EM Entr.mercancías</v>
          </cell>
          <cell r="N173" t="str">
            <v>35.388.61</v>
          </cell>
          <cell r="O173" t="str">
            <v>ENTRADA VIRTUAL MAT. LOA-CO-B-VEB-CAB-2021</v>
          </cell>
        </row>
        <row r="174">
          <cell r="H174" t="str">
            <v>MS51968-2</v>
          </cell>
          <cell r="I174" t="str">
            <v>ECEJ</v>
          </cell>
          <cell r="J174" t="str">
            <v>EJ9N</v>
          </cell>
          <cell r="K174" t="str">
            <v>BCOB930046E701</v>
          </cell>
          <cell r="L174" t="str">
            <v>LOA-B-VEB</v>
          </cell>
          <cell r="M174" t="str">
            <v>EM Entr.mercancías</v>
          </cell>
          <cell r="N174" t="str">
            <v>34.330.81</v>
          </cell>
          <cell r="O174" t="str">
            <v>ENTRADA VIRTUAL MAT. LOA-CO-B-VEB-CAB-2021</v>
          </cell>
        </row>
        <row r="175">
          <cell r="H175" t="str">
            <v>MS51968-2</v>
          </cell>
          <cell r="I175" t="str">
            <v>ECEJ</v>
          </cell>
          <cell r="J175" t="str">
            <v>EJ9N</v>
          </cell>
          <cell r="K175" t="str">
            <v>BCOB930046E701</v>
          </cell>
          <cell r="L175" t="str">
            <v>LOA-B-VEB</v>
          </cell>
          <cell r="M175" t="str">
            <v>EM Entr.mercancías</v>
          </cell>
          <cell r="N175" t="str">
            <v>35.388.61</v>
          </cell>
          <cell r="O175" t="str">
            <v>ENTRADA VIRTUAL MAT. LOA-CO-B-VEB-CAB-2021</v>
          </cell>
        </row>
        <row r="176">
          <cell r="H176" t="str">
            <v>MS51968-2</v>
          </cell>
          <cell r="I176" t="str">
            <v>ECEJ</v>
          </cell>
          <cell r="J176" t="str">
            <v>EJ9N</v>
          </cell>
          <cell r="K176" t="str">
            <v>BCOB930046E701</v>
          </cell>
          <cell r="L176" t="str">
            <v>LOA-B-VEB</v>
          </cell>
          <cell r="M176" t="str">
            <v>EM Entr.mercancías</v>
          </cell>
          <cell r="N176" t="str">
            <v>35.388.61</v>
          </cell>
          <cell r="O176" t="str">
            <v>ENTRADA VIRTUAL MAT. LOA-CO-B-VEB-CAB-2021</v>
          </cell>
        </row>
        <row r="177">
          <cell r="H177" t="str">
            <v>MS51968-2</v>
          </cell>
          <cell r="I177" t="str">
            <v>ECEJ</v>
          </cell>
          <cell r="J177" t="str">
            <v>EJ9N</v>
          </cell>
          <cell r="K177" t="str">
            <v>BCOB930046E701</v>
          </cell>
          <cell r="L177" t="str">
            <v>LOA-B-VEB</v>
          </cell>
          <cell r="M177" t="str">
            <v>EM Entr.mercancías</v>
          </cell>
          <cell r="N177" t="str">
            <v>34.330.81</v>
          </cell>
          <cell r="O177" t="str">
            <v>ENTRADA VIRTUAL MAT. LOA-CO-B-VEB-CAB-2021</v>
          </cell>
        </row>
        <row r="178">
          <cell r="H178" t="str">
            <v>GE1683</v>
          </cell>
          <cell r="I178" t="str">
            <v>ECEJ</v>
          </cell>
          <cell r="J178" t="str">
            <v>EJ9N</v>
          </cell>
          <cell r="K178" t="str">
            <v>BCOB930046E701</v>
          </cell>
          <cell r="L178" t="str">
            <v>LOA-B-VEB</v>
          </cell>
          <cell r="M178" t="str">
            <v>EM Entr.mercancías</v>
          </cell>
          <cell r="N178" t="str">
            <v>13.527.52</v>
          </cell>
          <cell r="O178" t="str">
            <v>ENTRADA VIRTUAL MAT. LOA-CO-B-VEB-CAB-2021</v>
          </cell>
        </row>
        <row r="179">
          <cell r="H179" t="str">
            <v>GE1683</v>
          </cell>
          <cell r="I179" t="str">
            <v>ECEJ</v>
          </cell>
          <cell r="J179" t="str">
            <v>EJ9N</v>
          </cell>
          <cell r="K179" t="str">
            <v>BCOB930046E701</v>
          </cell>
          <cell r="L179" t="str">
            <v>LOA-B-VEB</v>
          </cell>
          <cell r="M179" t="str">
            <v>EM Entr.mercancías</v>
          </cell>
          <cell r="N179" t="str">
            <v>13.123.17</v>
          </cell>
          <cell r="O179" t="str">
            <v>ENTRADA VIRTUAL MAT. LOA-CO-B-VEB-CAB-2021</v>
          </cell>
        </row>
        <row r="180">
          <cell r="H180" t="str">
            <v>AR7</v>
          </cell>
          <cell r="I180" t="str">
            <v>ECEJ</v>
          </cell>
          <cell r="J180" t="str">
            <v>EJ9N</v>
          </cell>
          <cell r="K180" t="str">
            <v>BCOB930046E701</v>
          </cell>
          <cell r="L180" t="str">
            <v>LOA-B-VEB</v>
          </cell>
          <cell r="M180" t="str">
            <v>EM Entr.mercancías</v>
          </cell>
          <cell r="N180" t="str">
            <v>315.474.15</v>
          </cell>
          <cell r="O180" t="str">
            <v>ENTRADA VIRTUAL MAT. LOA-CO-B-VEB-CAB-2021</v>
          </cell>
        </row>
        <row r="181">
          <cell r="H181" t="str">
            <v>AR7</v>
          </cell>
          <cell r="I181" t="str">
            <v>ECEJ</v>
          </cell>
          <cell r="J181" t="str">
            <v>EJ9N</v>
          </cell>
          <cell r="K181" t="str">
            <v>BCOB930046E701</v>
          </cell>
          <cell r="L181" t="str">
            <v>LOA-B-VEB</v>
          </cell>
          <cell r="M181" t="str">
            <v>EM Entr.mercancías</v>
          </cell>
          <cell r="N181" t="str">
            <v>306.044.31</v>
          </cell>
          <cell r="O181" t="str">
            <v>ENTRADA VIRTUAL MAT. LOA-CO-B-VEB-CAB-2021</v>
          </cell>
        </row>
        <row r="182">
          <cell r="H182" t="str">
            <v>CR33206</v>
          </cell>
          <cell r="I182" t="str">
            <v>ECEJ</v>
          </cell>
          <cell r="J182" t="str">
            <v>EJ9N</v>
          </cell>
          <cell r="K182" t="str">
            <v>BCOB930046E701</v>
          </cell>
          <cell r="L182" t="str">
            <v>LOA-B-VEB</v>
          </cell>
          <cell r="M182" t="str">
            <v>EM Entr.mercancías</v>
          </cell>
          <cell r="N182" t="str">
            <v>92.987.16</v>
          </cell>
          <cell r="O182" t="str">
            <v>ENTRADA VIRTUAL MAT. LOA-CO-B-VEB-CAB-2021</v>
          </cell>
        </row>
        <row r="183">
          <cell r="H183" t="str">
            <v>CR33206</v>
          </cell>
          <cell r="I183" t="str">
            <v>ECEJ</v>
          </cell>
          <cell r="J183" t="str">
            <v>EJ9N</v>
          </cell>
          <cell r="K183" t="str">
            <v>BCOB930046E701</v>
          </cell>
          <cell r="L183" t="str">
            <v>LOA-B-VEB</v>
          </cell>
          <cell r="M183" t="str">
            <v>EM Entr.mercancías</v>
          </cell>
          <cell r="N183" t="str">
            <v>90.207.68</v>
          </cell>
          <cell r="O183" t="str">
            <v>ENTRADA VIRTUAL MAT. LOA-CO-B-VEB-CAB-2021</v>
          </cell>
        </row>
        <row r="184">
          <cell r="H184" t="str">
            <v>CR33206</v>
          </cell>
          <cell r="I184" t="str">
            <v>ECEJ</v>
          </cell>
          <cell r="J184" t="str">
            <v>EJ9N</v>
          </cell>
          <cell r="K184" t="str">
            <v>BCOB930046E701</v>
          </cell>
          <cell r="L184" t="str">
            <v>LOA-B-VEB</v>
          </cell>
          <cell r="M184" t="str">
            <v>EM Entr.mercancías</v>
          </cell>
          <cell r="N184" t="str">
            <v>92.987.16</v>
          </cell>
          <cell r="O184" t="str">
            <v>ENTRADA VIRTUAL MAT. LOA-CO-B-VEB-CAB-2021</v>
          </cell>
        </row>
        <row r="185">
          <cell r="H185" t="str">
            <v>CR33206</v>
          </cell>
          <cell r="I185" t="str">
            <v>ECEJ</v>
          </cell>
          <cell r="J185" t="str">
            <v>EJ9N</v>
          </cell>
          <cell r="K185" t="str">
            <v>BCOB930046E701</v>
          </cell>
          <cell r="L185" t="str">
            <v>LOA-B-VEB</v>
          </cell>
          <cell r="M185" t="str">
            <v>EM Entr.mercancías</v>
          </cell>
          <cell r="N185" t="str">
            <v>90.207.68</v>
          </cell>
          <cell r="O185" t="str">
            <v>ENTRADA VIRTUAL MAT. LOA-CO-B-VEB-CAB-2021</v>
          </cell>
        </row>
        <row r="186">
          <cell r="H186" t="str">
            <v>AS3578-121</v>
          </cell>
          <cell r="I186" t="str">
            <v>ECEJ</v>
          </cell>
          <cell r="J186" t="str">
            <v>EJ9N</v>
          </cell>
          <cell r="K186" t="str">
            <v>BCOB930046E701</v>
          </cell>
          <cell r="L186" t="str">
            <v>LOA-B-VEB</v>
          </cell>
          <cell r="M186" t="str">
            <v>EM Entr.mercancías</v>
          </cell>
          <cell r="N186" t="str">
            <v>1.240.87</v>
          </cell>
          <cell r="O186" t="str">
            <v>ENTRADA VIRTUAL MAT. LOA-CO-B-VEB-CAB-2021</v>
          </cell>
        </row>
        <row r="187">
          <cell r="H187" t="str">
            <v>AS3578-121</v>
          </cell>
          <cell r="I187" t="str">
            <v>ECEJ</v>
          </cell>
          <cell r="J187" t="str">
            <v>EJ9N</v>
          </cell>
          <cell r="K187" t="str">
            <v>BCOB930046E701</v>
          </cell>
          <cell r="L187" t="str">
            <v>LOA-B-VEB</v>
          </cell>
          <cell r="M187" t="str">
            <v>EM Entr.mercancías</v>
          </cell>
          <cell r="N187" t="str">
            <v>1.279.11</v>
          </cell>
          <cell r="O187" t="str">
            <v>ENTRADA VIRTUAL MAT. LOA-CO-B-VEB-CAB-2021</v>
          </cell>
        </row>
        <row r="188">
          <cell r="H188" t="str">
            <v>12338611</v>
          </cell>
          <cell r="I188" t="str">
            <v>ECEJ</v>
          </cell>
          <cell r="J188" t="str">
            <v>EJ9N</v>
          </cell>
          <cell r="K188" t="str">
            <v>BCOB930046E701</v>
          </cell>
          <cell r="L188" t="str">
            <v>LOA-B-VEB</v>
          </cell>
          <cell r="M188" t="str">
            <v>EM Entr.mercancías</v>
          </cell>
          <cell r="N188" t="str">
            <v>225.316.53</v>
          </cell>
          <cell r="O188" t="str">
            <v>ENTRADA VIRTUAL MAT. LOA-CO-B-VEB-CAB-2021</v>
          </cell>
        </row>
        <row r="189">
          <cell r="H189" t="str">
            <v>12338611</v>
          </cell>
          <cell r="I189" t="str">
            <v>ECEJ</v>
          </cell>
          <cell r="J189" t="str">
            <v>EJ9N</v>
          </cell>
          <cell r="K189" t="str">
            <v>BCOB930046E701</v>
          </cell>
          <cell r="L189" t="str">
            <v>LOA-B-VEB</v>
          </cell>
          <cell r="M189" t="str">
            <v>EM Entr.mercancías</v>
          </cell>
          <cell r="N189" t="str">
            <v>225.316.53</v>
          </cell>
          <cell r="O189" t="str">
            <v>ENTRADA VIRTUAL MAT. LOA-CO-B-VEB-CAB-2021</v>
          </cell>
        </row>
        <row r="190">
          <cell r="H190" t="str">
            <v>12338611</v>
          </cell>
          <cell r="I190" t="str">
            <v>ECEJ</v>
          </cell>
          <cell r="J190" t="str">
            <v>EJ9N</v>
          </cell>
          <cell r="K190" t="str">
            <v>BCOB930046E701</v>
          </cell>
          <cell r="L190" t="str">
            <v>LOA-B-VEB</v>
          </cell>
          <cell r="M190" t="str">
            <v>EM Entr.mercancías</v>
          </cell>
          <cell r="N190" t="str">
            <v>225.316.53</v>
          </cell>
          <cell r="O190" t="str">
            <v>ENTRADA VIRTUAL MAT. LOA-CO-B-VEB-CAB-2021</v>
          </cell>
        </row>
        <row r="191">
          <cell r="H191" t="str">
            <v>12338611</v>
          </cell>
          <cell r="I191" t="str">
            <v>ECEJ</v>
          </cell>
          <cell r="J191" t="str">
            <v>EJ9N</v>
          </cell>
          <cell r="K191" t="str">
            <v>BCOB930046E701</v>
          </cell>
          <cell r="L191" t="str">
            <v>LOA-B-VEB</v>
          </cell>
          <cell r="M191" t="str">
            <v>EM Entr.mercancías</v>
          </cell>
          <cell r="N191" t="str">
            <v>225.316.53</v>
          </cell>
          <cell r="O191" t="str">
            <v>ENTRADA VIRTUAL MAT. LOA-CO-B-VEB-CAB-2021</v>
          </cell>
        </row>
        <row r="192">
          <cell r="H192" t="str">
            <v>12338611</v>
          </cell>
          <cell r="I192" t="str">
            <v>ECEJ</v>
          </cell>
          <cell r="J192" t="str">
            <v>EJ9N</v>
          </cell>
          <cell r="K192" t="str">
            <v>BCOB930046E701</v>
          </cell>
          <cell r="L192" t="str">
            <v>LOA-B-VEB</v>
          </cell>
          <cell r="M192" t="str">
            <v>EM Entr.mercancías</v>
          </cell>
          <cell r="N192" t="str">
            <v>218.581.59</v>
          </cell>
          <cell r="O192" t="str">
            <v>ENTRADA VIRTUAL MAT. LOA-CO-B-VEB-CAB-2021</v>
          </cell>
        </row>
        <row r="193">
          <cell r="H193" t="str">
            <v>12338611</v>
          </cell>
          <cell r="I193" t="str">
            <v>ECEJ</v>
          </cell>
          <cell r="J193" t="str">
            <v>EJ9N</v>
          </cell>
          <cell r="K193" t="str">
            <v>BCOB930046E701</v>
          </cell>
          <cell r="L193" t="str">
            <v>LOA-B-VEB</v>
          </cell>
          <cell r="M193" t="str">
            <v>EM Entr.mercancías</v>
          </cell>
          <cell r="N193" t="str">
            <v>218.581.59</v>
          </cell>
          <cell r="O193" t="str">
            <v>ENTRADA VIRTUAL MAT. LOA-CO-B-VEB-CAB-2021</v>
          </cell>
        </row>
        <row r="194">
          <cell r="H194" t="str">
            <v>12338611</v>
          </cell>
          <cell r="I194" t="str">
            <v>ECEJ</v>
          </cell>
          <cell r="J194" t="str">
            <v>EJ9N</v>
          </cell>
          <cell r="K194" t="str">
            <v>BCOB930046E701</v>
          </cell>
          <cell r="L194" t="str">
            <v>LOA-B-VEB</v>
          </cell>
          <cell r="M194" t="str">
            <v>EM Entr.mercancías</v>
          </cell>
          <cell r="N194" t="str">
            <v>218.581.59</v>
          </cell>
          <cell r="O194" t="str">
            <v>ENTRADA VIRTUAL MAT. LOA-CO-B-VEB-CAB-2021</v>
          </cell>
        </row>
        <row r="195">
          <cell r="H195" t="str">
            <v>12338611</v>
          </cell>
          <cell r="I195" t="str">
            <v>ECEJ</v>
          </cell>
          <cell r="J195" t="str">
            <v>EJ9N</v>
          </cell>
          <cell r="K195" t="str">
            <v>BCOB930046E701</v>
          </cell>
          <cell r="L195" t="str">
            <v>LOA-B-VEB</v>
          </cell>
          <cell r="M195" t="str">
            <v>EM Entr.mercancías</v>
          </cell>
          <cell r="N195" t="str">
            <v>218.581.59</v>
          </cell>
          <cell r="O195" t="str">
            <v>ENTRADA VIRTUAL MAT. LOA-CO-B-VEB-CAB-2021</v>
          </cell>
        </row>
        <row r="196">
          <cell r="H196" t="str">
            <v>FS1280</v>
          </cell>
          <cell r="I196" t="str">
            <v>ECEJ</v>
          </cell>
          <cell r="J196" t="str">
            <v>EJ9N</v>
          </cell>
          <cell r="K196" t="str">
            <v>BCOB930046E701</v>
          </cell>
          <cell r="L196" t="str">
            <v>LOA-B-VEB</v>
          </cell>
          <cell r="M196" t="str">
            <v>EM Entr.mercancías</v>
          </cell>
          <cell r="N196" t="str">
            <v>16.620.17</v>
          </cell>
          <cell r="O196" t="str">
            <v>ENTRADA VIRTUAL MAT. LOA-CO-B-VEB-CAB-2021</v>
          </cell>
        </row>
        <row r="197">
          <cell r="H197" t="str">
            <v>FS1280</v>
          </cell>
          <cell r="I197" t="str">
            <v>ECEJ</v>
          </cell>
          <cell r="J197" t="str">
            <v>EJ9N</v>
          </cell>
          <cell r="K197" t="str">
            <v>BCOB930046E701</v>
          </cell>
          <cell r="L197" t="str">
            <v>LOA-B-VEB</v>
          </cell>
          <cell r="M197" t="str">
            <v>EM Entr.mercancías</v>
          </cell>
          <cell r="N197" t="str">
            <v>17.132.27</v>
          </cell>
          <cell r="O197" t="str">
            <v>ENTRADA VIRTUAL MAT. LOA-CO-B-VEB-CAB-2021</v>
          </cell>
        </row>
        <row r="198">
          <cell r="H198" t="str">
            <v>FS1280</v>
          </cell>
          <cell r="I198" t="str">
            <v>ECEJ</v>
          </cell>
          <cell r="J198" t="str">
            <v>EJ9N</v>
          </cell>
          <cell r="K198" t="str">
            <v>BCOB930046E701</v>
          </cell>
          <cell r="L198" t="str">
            <v>LOA-B-VEB</v>
          </cell>
          <cell r="M198" t="str">
            <v>EM Entr.mercancías</v>
          </cell>
          <cell r="N198" t="str">
            <v>16.620.17</v>
          </cell>
          <cell r="O198" t="str">
            <v>ENTRADA VIRTUAL MAT. LOA-CO-B-VEB-CAB-2021</v>
          </cell>
        </row>
        <row r="199">
          <cell r="H199" t="str">
            <v>FS1280</v>
          </cell>
          <cell r="I199" t="str">
            <v>ECEJ</v>
          </cell>
          <cell r="J199" t="str">
            <v>EJ9N</v>
          </cell>
          <cell r="K199" t="str">
            <v>BCOB930046E701</v>
          </cell>
          <cell r="L199" t="str">
            <v>LOA-B-VEB</v>
          </cell>
          <cell r="M199" t="str">
            <v>EM Entr.mercancías</v>
          </cell>
          <cell r="N199" t="str">
            <v>17.132.27</v>
          </cell>
          <cell r="O199" t="str">
            <v>ENTRADA VIRTUAL MAT. LOA-CO-B-VEB-CAB-2021</v>
          </cell>
        </row>
        <row r="200">
          <cell r="H200" t="str">
            <v>MS51967-9</v>
          </cell>
          <cell r="I200" t="str">
            <v>ECEJ</v>
          </cell>
          <cell r="J200" t="str">
            <v>EJ9N</v>
          </cell>
          <cell r="K200" t="str">
            <v>BCOB930046E701</v>
          </cell>
          <cell r="L200" t="str">
            <v>LOA-B-VEB</v>
          </cell>
          <cell r="M200" t="str">
            <v>EM Entr.mercancías</v>
          </cell>
          <cell r="N200" t="str">
            <v>30.078.38</v>
          </cell>
          <cell r="O200" t="str">
            <v>ENTRADA VIRTUAL MAT. LOA-CO-B-VEB-CAB-2021</v>
          </cell>
        </row>
        <row r="201">
          <cell r="H201" t="str">
            <v>MS51967-9</v>
          </cell>
          <cell r="I201" t="str">
            <v>ECEJ</v>
          </cell>
          <cell r="J201" t="str">
            <v>EJ9N</v>
          </cell>
          <cell r="K201" t="str">
            <v>BCOB930046E701</v>
          </cell>
          <cell r="L201" t="str">
            <v>LOA-B-VEB</v>
          </cell>
          <cell r="M201" t="str">
            <v>EM Entr.mercancías</v>
          </cell>
          <cell r="N201" t="str">
            <v>29.179.31</v>
          </cell>
          <cell r="O201" t="str">
            <v>ENTRADA VIRTUAL MAT. LOA-CO-B-VEB-CAB-2021</v>
          </cell>
        </row>
        <row r="202">
          <cell r="H202" t="str">
            <v>203403</v>
          </cell>
          <cell r="I202" t="str">
            <v>ECEJ</v>
          </cell>
          <cell r="J202" t="str">
            <v>EJ9N</v>
          </cell>
          <cell r="K202" t="str">
            <v>BCOB930046E701</v>
          </cell>
          <cell r="L202" t="str">
            <v>LOA-B-VEB</v>
          </cell>
          <cell r="M202" t="str">
            <v>EM Entr.mercancías</v>
          </cell>
          <cell r="N202" t="str">
            <v>643.561.65</v>
          </cell>
          <cell r="O202" t="str">
            <v>ENTRADA VIRTUAL MAT. LOA-CO-B-VEB-CAB-2021</v>
          </cell>
        </row>
        <row r="203">
          <cell r="H203" t="str">
            <v>203403</v>
          </cell>
          <cell r="I203" t="str">
            <v>ECEJ</v>
          </cell>
          <cell r="J203" t="str">
            <v>EJ9N</v>
          </cell>
          <cell r="K203" t="str">
            <v>BCOB930046E701</v>
          </cell>
          <cell r="L203" t="str">
            <v>LOA-B-VEB</v>
          </cell>
          <cell r="M203" t="str">
            <v>EM Entr.mercancías</v>
          </cell>
          <cell r="N203" t="str">
            <v>663.391.09</v>
          </cell>
          <cell r="O203" t="str">
            <v>ENTRADA VIRTUAL MAT. LOA-CO-B-VEB-CAB-2021</v>
          </cell>
        </row>
        <row r="204">
          <cell r="H204" t="str">
            <v>203403</v>
          </cell>
          <cell r="I204" t="str">
            <v>ECEJ</v>
          </cell>
          <cell r="J204" t="str">
            <v>EJ9N</v>
          </cell>
          <cell r="K204" t="str">
            <v>BCOB930046E701</v>
          </cell>
          <cell r="L204" t="str">
            <v>LOA-B-VEB</v>
          </cell>
          <cell r="M204" t="str">
            <v>EM Entr.mercancías</v>
          </cell>
          <cell r="N204" t="str">
            <v>643.561.65</v>
          </cell>
          <cell r="O204" t="str">
            <v>ENTRADA VIRTUAL MAT. LOA-CO-B-VEB-CAB-2021</v>
          </cell>
        </row>
        <row r="205">
          <cell r="H205" t="str">
            <v>203403</v>
          </cell>
          <cell r="I205" t="str">
            <v>ECEJ</v>
          </cell>
          <cell r="J205" t="str">
            <v>EJ9N</v>
          </cell>
          <cell r="K205" t="str">
            <v>BCOB930046E701</v>
          </cell>
          <cell r="L205" t="str">
            <v>LOA-B-VEB</v>
          </cell>
          <cell r="M205" t="str">
            <v>EM Entr.mercancías</v>
          </cell>
          <cell r="N205" t="str">
            <v>663.391.09</v>
          </cell>
          <cell r="O205" t="str">
            <v>ENTRADA VIRTUAL MAT. LOA-CO-B-VEB-CAB-2021</v>
          </cell>
        </row>
        <row r="206">
          <cell r="H206" t="str">
            <v>136670</v>
          </cell>
          <cell r="I206" t="str">
            <v>ECEJ</v>
          </cell>
          <cell r="J206" t="str">
            <v>EJ9N</v>
          </cell>
          <cell r="K206" t="str">
            <v>BCOB930046E701</v>
          </cell>
          <cell r="L206" t="str">
            <v>LOA-B-VEB</v>
          </cell>
          <cell r="M206" t="str">
            <v>EM Entr.mercancías</v>
          </cell>
          <cell r="N206" t="str">
            <v>454.664.18</v>
          </cell>
          <cell r="O206" t="str">
            <v>ENTRADA VIRTUAL MAT. LOA-CO-B-VEB-CAB-2021</v>
          </cell>
        </row>
        <row r="207">
          <cell r="H207" t="str">
            <v>136670</v>
          </cell>
          <cell r="I207" t="str">
            <v>ECEJ</v>
          </cell>
          <cell r="J207" t="str">
            <v>EJ9N</v>
          </cell>
          <cell r="K207" t="str">
            <v>BCOB930046E701</v>
          </cell>
          <cell r="L207" t="str">
            <v>LOA-B-VEB</v>
          </cell>
          <cell r="M207" t="str">
            <v>EM Entr.mercancías</v>
          </cell>
          <cell r="N207" t="str">
            <v>441.073.81</v>
          </cell>
          <cell r="O207" t="str">
            <v>ENTRADA VIRTUAL MAT. LOA-CO-B-VEB-CAB-2021</v>
          </cell>
        </row>
        <row r="208">
          <cell r="H208" t="str">
            <v>136671</v>
          </cell>
          <cell r="I208" t="str">
            <v>ECEJ</v>
          </cell>
          <cell r="J208" t="str">
            <v>EJ9N</v>
          </cell>
          <cell r="K208" t="str">
            <v>BCOB930046E701</v>
          </cell>
          <cell r="L208" t="str">
            <v>LOA-B-VEB</v>
          </cell>
          <cell r="M208" t="str">
            <v>EM Entr.mercancías</v>
          </cell>
          <cell r="N208" t="str">
            <v>454.664.18</v>
          </cell>
          <cell r="O208" t="str">
            <v>ENTRADA VIRTUAL MAT. LOA-CO-B-VEB-CAB-2021</v>
          </cell>
        </row>
        <row r="209">
          <cell r="H209" t="str">
            <v>136671</v>
          </cell>
          <cell r="I209" t="str">
            <v>ECEJ</v>
          </cell>
          <cell r="J209" t="str">
            <v>EJ9N</v>
          </cell>
          <cell r="K209" t="str">
            <v>BCOB930046E701</v>
          </cell>
          <cell r="L209" t="str">
            <v>LOA-B-VEB</v>
          </cell>
          <cell r="M209" t="str">
            <v>EM Entr.mercancías</v>
          </cell>
          <cell r="N209" t="str">
            <v>441.073.81</v>
          </cell>
          <cell r="O209" t="str">
            <v>ENTRADA VIRTUAL MAT. LOA-CO-B-VEB-CAB-2021</v>
          </cell>
        </row>
        <row r="210">
          <cell r="H210" t="str">
            <v>136482-2</v>
          </cell>
          <cell r="I210" t="str">
            <v>ECEJ</v>
          </cell>
          <cell r="J210" t="str">
            <v>EJ9N</v>
          </cell>
          <cell r="K210" t="str">
            <v>BCOB930046E701</v>
          </cell>
          <cell r="L210" t="str">
            <v>LOA-B-VEB</v>
          </cell>
          <cell r="M210" t="str">
            <v>EM Entr.mercancías</v>
          </cell>
          <cell r="N210" t="str">
            <v>262.992.03</v>
          </cell>
          <cell r="O210" t="str">
            <v>ENTRADA VIRTUAL MAT. LOA-CO-B-VEB-CAB-2021</v>
          </cell>
        </row>
        <row r="211">
          <cell r="H211" t="str">
            <v>136482-2</v>
          </cell>
          <cell r="I211" t="str">
            <v>ECEJ</v>
          </cell>
          <cell r="J211" t="str">
            <v>EJ9N</v>
          </cell>
          <cell r="K211" t="str">
            <v>BCOB930046E701</v>
          </cell>
          <cell r="L211" t="str">
            <v>LOA-B-VEB</v>
          </cell>
          <cell r="M211" t="str">
            <v>EM Entr.mercancías</v>
          </cell>
          <cell r="N211" t="str">
            <v>255.130.93</v>
          </cell>
          <cell r="O211" t="str">
            <v>ENTRADA VIRTUAL MAT. LOA-CO-B-VEB-CAB-2021</v>
          </cell>
        </row>
        <row r="212">
          <cell r="H212" t="str">
            <v>136482-2</v>
          </cell>
          <cell r="I212" t="str">
            <v>ECEJ</v>
          </cell>
          <cell r="J212" t="str">
            <v>EJ9N</v>
          </cell>
          <cell r="K212" t="str">
            <v>BCOB930046E701</v>
          </cell>
          <cell r="L212" t="str">
            <v>LOA-B-VEB</v>
          </cell>
          <cell r="M212" t="str">
            <v>EM Entr.mercancías</v>
          </cell>
          <cell r="N212" t="str">
            <v>255.130.93</v>
          </cell>
          <cell r="O212" t="str">
            <v>ENTRADA VIRTUAL MAT. LOA-CO-B-VEB-CAB-2021</v>
          </cell>
        </row>
        <row r="213">
          <cell r="H213" t="str">
            <v>136482-2</v>
          </cell>
          <cell r="I213" t="str">
            <v>ECEJ</v>
          </cell>
          <cell r="J213" t="str">
            <v>EJ9N</v>
          </cell>
          <cell r="K213" t="str">
            <v>BCOB930046E701</v>
          </cell>
          <cell r="L213" t="str">
            <v>LOA-B-VEB</v>
          </cell>
          <cell r="M213" t="str">
            <v>EM Entr.mercancías</v>
          </cell>
          <cell r="N213" t="str">
            <v>255.130.93</v>
          </cell>
          <cell r="O213" t="str">
            <v>ENTRADA VIRTUAL MAT. LOA-CO-B-VEB-CAB-2021</v>
          </cell>
        </row>
        <row r="214">
          <cell r="H214" t="str">
            <v>136482-2</v>
          </cell>
          <cell r="I214" t="str">
            <v>ECEJ</v>
          </cell>
          <cell r="J214" t="str">
            <v>EJ9N</v>
          </cell>
          <cell r="K214" t="str">
            <v>BCOB930046E701</v>
          </cell>
          <cell r="L214" t="str">
            <v>LOA-B-VEB</v>
          </cell>
          <cell r="M214" t="str">
            <v>EM Entr.mercancías</v>
          </cell>
          <cell r="N214" t="str">
            <v>262.992.03</v>
          </cell>
          <cell r="O214" t="str">
            <v>ENTRADA VIRTUAL MAT. LOA-CO-B-VEB-CAB-2021</v>
          </cell>
        </row>
        <row r="215">
          <cell r="H215" t="str">
            <v>136482-2</v>
          </cell>
          <cell r="I215" t="str">
            <v>ECEJ</v>
          </cell>
          <cell r="J215" t="str">
            <v>EJ9N</v>
          </cell>
          <cell r="K215" t="str">
            <v>BCOB930046E701</v>
          </cell>
          <cell r="L215" t="str">
            <v>LOA-B-VEB</v>
          </cell>
          <cell r="M215" t="str">
            <v>EM Entr.mercancías</v>
          </cell>
          <cell r="N215" t="str">
            <v>255.130.93</v>
          </cell>
          <cell r="O215" t="str">
            <v>ENTRADA VIRTUAL MAT. LOA-CO-B-VEB-CAB-2021</v>
          </cell>
        </row>
        <row r="216">
          <cell r="H216" t="str">
            <v>136482-2</v>
          </cell>
          <cell r="I216" t="str">
            <v>ECEJ</v>
          </cell>
          <cell r="J216" t="str">
            <v>EJ9N</v>
          </cell>
          <cell r="K216" t="str">
            <v>BCOB930046E701</v>
          </cell>
          <cell r="L216" t="str">
            <v>LOA-B-VEB</v>
          </cell>
          <cell r="M216" t="str">
            <v>EM Entr.mercancías</v>
          </cell>
          <cell r="N216" t="str">
            <v>262.992.03</v>
          </cell>
          <cell r="O216" t="str">
            <v>ENTRADA VIRTUAL MAT. LOA-CO-B-VEB-CAB-2021</v>
          </cell>
        </row>
        <row r="217">
          <cell r="H217" t="str">
            <v>136482-2</v>
          </cell>
          <cell r="I217" t="str">
            <v>ECEJ</v>
          </cell>
          <cell r="J217" t="str">
            <v>EJ9N</v>
          </cell>
          <cell r="K217" t="str">
            <v>BCOB930046E701</v>
          </cell>
          <cell r="L217" t="str">
            <v>LOA-B-VEB</v>
          </cell>
          <cell r="M217" t="str">
            <v>EM Entr.mercancías</v>
          </cell>
          <cell r="N217" t="str">
            <v>262.992.03</v>
          </cell>
          <cell r="O217" t="str">
            <v>ENTRADA VIRTUAL MAT. LOA-CO-B-VEB-CAB-2021</v>
          </cell>
        </row>
        <row r="218">
          <cell r="H218" t="str">
            <v>218102</v>
          </cell>
          <cell r="I218" t="str">
            <v>ECEJ</v>
          </cell>
          <cell r="J218" t="str">
            <v>EJ9N</v>
          </cell>
          <cell r="K218" t="str">
            <v>BCOB930046E701</v>
          </cell>
          <cell r="L218" t="str">
            <v>LOA-B-VEB</v>
          </cell>
          <cell r="M218" t="str">
            <v>EM Entr.mercancías</v>
          </cell>
          <cell r="N218" t="str">
            <v>99.194.61</v>
          </cell>
          <cell r="O218" t="str">
            <v>ENTRADA VIRTUAL MAT. LOA-CO-B-VEB-CAB-2021</v>
          </cell>
        </row>
        <row r="219">
          <cell r="H219" t="str">
            <v>218102</v>
          </cell>
          <cell r="I219" t="str">
            <v>ECEJ</v>
          </cell>
          <cell r="J219" t="str">
            <v>EJ9N</v>
          </cell>
          <cell r="K219" t="str">
            <v>BCOB930046E701</v>
          </cell>
          <cell r="L219" t="str">
            <v>LOA-B-VEB</v>
          </cell>
          <cell r="M219" t="str">
            <v>EM Entr.mercancías</v>
          </cell>
          <cell r="N219" t="str">
            <v>102.250.99</v>
          </cell>
          <cell r="O219" t="str">
            <v>ENTRADA VIRTUAL MAT. LOA-CO-B-VEB-CAB-2021</v>
          </cell>
        </row>
        <row r="220">
          <cell r="H220" t="str">
            <v>218102</v>
          </cell>
          <cell r="I220" t="str">
            <v>ECEJ</v>
          </cell>
          <cell r="J220" t="str">
            <v>EJ9N</v>
          </cell>
          <cell r="K220" t="str">
            <v>BCOB930046E701</v>
          </cell>
          <cell r="L220" t="str">
            <v>LOA-B-VEB</v>
          </cell>
          <cell r="M220" t="str">
            <v>EM Entr.mercancías</v>
          </cell>
          <cell r="N220" t="str">
            <v>99.194.61</v>
          </cell>
          <cell r="O220" t="str">
            <v>ENTRADA VIRTUAL MAT. LOA-CO-B-VEB-CAB-2021</v>
          </cell>
        </row>
        <row r="221">
          <cell r="H221" t="str">
            <v>218102</v>
          </cell>
          <cell r="I221" t="str">
            <v>ECEJ</v>
          </cell>
          <cell r="J221" t="str">
            <v>EJ9N</v>
          </cell>
          <cell r="K221" t="str">
            <v>BCOB930046E701</v>
          </cell>
          <cell r="L221" t="str">
            <v>LOA-B-VEB</v>
          </cell>
          <cell r="M221" t="str">
            <v>EM Entr.mercancías</v>
          </cell>
          <cell r="N221" t="str">
            <v>102.250.99</v>
          </cell>
          <cell r="O221" t="str">
            <v>ENTRADA VIRTUAL MAT. LOA-CO-B-VEB-CAB-2021</v>
          </cell>
        </row>
        <row r="222">
          <cell r="H222" t="str">
            <v>12480726</v>
          </cell>
          <cell r="I222" t="str">
            <v>ECEJ</v>
          </cell>
          <cell r="J222" t="str">
            <v>EJ9N</v>
          </cell>
          <cell r="K222" t="str">
            <v>BCOB930046E701</v>
          </cell>
          <cell r="L222" t="str">
            <v>LOA-B-VEB</v>
          </cell>
          <cell r="M222" t="str">
            <v>EM Entr.mercancías</v>
          </cell>
          <cell r="N222" t="str">
            <v>108.181.53</v>
          </cell>
          <cell r="O222" t="str">
            <v>ENTRADA VIRTUAL MAT. LOA-CO-B-VEB-CAB-2021</v>
          </cell>
        </row>
        <row r="223">
          <cell r="H223" t="str">
            <v>12480726</v>
          </cell>
          <cell r="I223" t="str">
            <v>ECEJ</v>
          </cell>
          <cell r="J223" t="str">
            <v>EJ9N</v>
          </cell>
          <cell r="K223" t="str">
            <v>BCOB930046E701</v>
          </cell>
          <cell r="L223" t="str">
            <v>LOA-B-VEB</v>
          </cell>
          <cell r="M223" t="str">
            <v>EM Entr.mercancías</v>
          </cell>
          <cell r="N223" t="str">
            <v>111.514.82</v>
          </cell>
          <cell r="O223" t="str">
            <v>ENTRADA VIRTUAL MAT. LOA-CO-B-VEB-CAB-2021</v>
          </cell>
        </row>
        <row r="224">
          <cell r="H224" t="str">
            <v>12480726</v>
          </cell>
          <cell r="I224" t="str">
            <v>ECEJ</v>
          </cell>
          <cell r="J224" t="str">
            <v>EJ9N</v>
          </cell>
          <cell r="K224" t="str">
            <v>BCOB930046E701</v>
          </cell>
          <cell r="L224" t="str">
            <v>LOA-B-VEB</v>
          </cell>
          <cell r="M224" t="str">
            <v>EM Entr.mercancías</v>
          </cell>
          <cell r="N224" t="str">
            <v>108.181.53</v>
          </cell>
          <cell r="O224" t="str">
            <v>ENTRADA VIRTUAL MAT. LOA-CO-B-VEB-CAB-2021</v>
          </cell>
        </row>
        <row r="225">
          <cell r="H225" t="str">
            <v>12480726</v>
          </cell>
          <cell r="I225" t="str">
            <v>ECEJ</v>
          </cell>
          <cell r="J225" t="str">
            <v>EJ9N</v>
          </cell>
          <cell r="K225" t="str">
            <v>BCOB930046E701</v>
          </cell>
          <cell r="L225" t="str">
            <v>LOA-B-VEB</v>
          </cell>
          <cell r="M225" t="str">
            <v>EM Entr.mercancías</v>
          </cell>
          <cell r="N225" t="str">
            <v>111.514.82</v>
          </cell>
          <cell r="O225" t="str">
            <v>ENTRADA VIRTUAL MAT. LOA-CO-B-VEB-CAB-2021</v>
          </cell>
        </row>
        <row r="226">
          <cell r="H226" t="str">
            <v>218127</v>
          </cell>
          <cell r="I226" t="str">
            <v>ECEJ</v>
          </cell>
          <cell r="J226" t="str">
            <v>EJ9N</v>
          </cell>
          <cell r="K226" t="str">
            <v>BCOB930046E701</v>
          </cell>
          <cell r="L226" t="str">
            <v>LOA-B-VEB</v>
          </cell>
          <cell r="M226" t="str">
            <v>EM Entr.mercancías</v>
          </cell>
          <cell r="N226" t="str">
            <v>322.567.38</v>
          </cell>
          <cell r="O226" t="str">
            <v>ENTRADA VIRTUAL MAT. LOA-CO-B-VEB-CAB-2021</v>
          </cell>
        </row>
        <row r="227">
          <cell r="H227" t="str">
            <v>218127</v>
          </cell>
          <cell r="I227" t="str">
            <v>ECEJ</v>
          </cell>
          <cell r="J227" t="str">
            <v>EJ9N</v>
          </cell>
          <cell r="K227" t="str">
            <v>BCOB930046E701</v>
          </cell>
          <cell r="L227" t="str">
            <v>LOA-B-VEB</v>
          </cell>
          <cell r="M227" t="str">
            <v>EM Entr.mercancías</v>
          </cell>
          <cell r="N227" t="str">
            <v>312.925.51</v>
          </cell>
          <cell r="O227" t="str">
            <v>ENTRADA VIRTUAL MAT. LOA-CO-B-VEB-CAB-2021</v>
          </cell>
        </row>
        <row r="228">
          <cell r="H228" t="str">
            <v>136463-2</v>
          </cell>
          <cell r="I228" t="str">
            <v>ECEJ</v>
          </cell>
          <cell r="J228" t="str">
            <v>EJ9N</v>
          </cell>
          <cell r="K228" t="str">
            <v>BCOB930046E701</v>
          </cell>
          <cell r="L228" t="str">
            <v>LOA-B-VEB</v>
          </cell>
          <cell r="M228" t="str">
            <v>EM Entr.mercancías</v>
          </cell>
          <cell r="N228" t="str">
            <v>491.949.58</v>
          </cell>
          <cell r="O228" t="str">
            <v>ENTRADA VIRTUAL MAT. LOA-CO-B-VEB-CAB-2021</v>
          </cell>
        </row>
        <row r="229">
          <cell r="H229" t="str">
            <v>136463-2</v>
          </cell>
          <cell r="I229" t="str">
            <v>ECEJ</v>
          </cell>
          <cell r="J229" t="str">
            <v>EJ9N</v>
          </cell>
          <cell r="K229" t="str">
            <v>BCOB930046E701</v>
          </cell>
          <cell r="L229" t="str">
            <v>LOA-B-VEB</v>
          </cell>
          <cell r="M229" t="str">
            <v>EM Entr.mercancías</v>
          </cell>
          <cell r="N229" t="str">
            <v>507.107.55</v>
          </cell>
          <cell r="O229" t="str">
            <v>ENTRADA VIRTUAL MAT. LOA-CO-B-VEB-CAB-2021</v>
          </cell>
        </row>
        <row r="230">
          <cell r="H230" t="str">
            <v>135143-5</v>
          </cell>
          <cell r="I230" t="str">
            <v>ECEJ</v>
          </cell>
          <cell r="J230" t="str">
            <v>EJ9N</v>
          </cell>
          <cell r="K230" t="str">
            <v>BCOB930046E701</v>
          </cell>
          <cell r="L230" t="str">
            <v>LOA-B-VEB</v>
          </cell>
          <cell r="M230" t="str">
            <v>EM Entr.mercancías</v>
          </cell>
          <cell r="N230" t="str">
            <v>4.669.140.38</v>
          </cell>
          <cell r="O230" t="str">
            <v>ENTRADA VIRTUAL MAT. LOA-CO-B-VEB-CAB-2021</v>
          </cell>
        </row>
        <row r="231">
          <cell r="H231" t="str">
            <v>135143-5</v>
          </cell>
          <cell r="I231" t="str">
            <v>ECEJ</v>
          </cell>
          <cell r="J231" t="str">
            <v>EJ9N</v>
          </cell>
          <cell r="K231" t="str">
            <v>FV.780000004</v>
          </cell>
          <cell r="L231" t="str">
            <v>CTO 009/20</v>
          </cell>
          <cell r="M231" t="str">
            <v>EM Entr.mercancías</v>
          </cell>
          <cell r="N231" t="str">
            <v>28.891.978.54</v>
          </cell>
          <cell r="O231" t="str">
            <v>ENTRADA VIRTUAL MAT. CTO 009-SUADQ-CAB-2020</v>
          </cell>
        </row>
        <row r="232">
          <cell r="H232" t="str">
            <v>135143-5</v>
          </cell>
          <cell r="I232" t="str">
            <v>ECEJ</v>
          </cell>
          <cell r="J232" t="str">
            <v>EJ9N</v>
          </cell>
          <cell r="K232" t="str">
            <v>BCOB930046E701</v>
          </cell>
          <cell r="L232" t="str">
            <v>LOA-B-VEB</v>
          </cell>
          <cell r="M232" t="str">
            <v>EM Entr.mercancías</v>
          </cell>
          <cell r="N232" t="str">
            <v>4.813.006.06</v>
          </cell>
          <cell r="O232" t="str">
            <v>ENTRADA VIRTUAL MAT. LOA-CO-B-VEB-CAB-2021</v>
          </cell>
        </row>
        <row r="233">
          <cell r="H233" t="str">
            <v>135143-5</v>
          </cell>
          <cell r="I233" t="str">
            <v>ECEJ</v>
          </cell>
          <cell r="J233" t="str">
            <v>EJ9N</v>
          </cell>
          <cell r="K233" t="str">
            <v>FV.780000004</v>
          </cell>
          <cell r="L233" t="str">
            <v>CTO 009/20</v>
          </cell>
          <cell r="M233" t="str">
            <v>EM Entr.mercancías</v>
          </cell>
          <cell r="N233" t="str">
            <v>7.566.99</v>
          </cell>
          <cell r="O233" t="str">
            <v>ENTRADA VIRTUAL MAT. CTO 009-SUADQ-CAB-2020</v>
          </cell>
        </row>
        <row r="234">
          <cell r="H234" t="str">
            <v>135143-5</v>
          </cell>
          <cell r="I234" t="str">
            <v>ECEJ</v>
          </cell>
          <cell r="J234" t="str">
            <v>EJ9N</v>
          </cell>
          <cell r="K234" t="str">
            <v>BCOB930046E701</v>
          </cell>
          <cell r="L234" t="str">
            <v>LOA-B-VEB</v>
          </cell>
          <cell r="M234" t="str">
            <v>EM Entr.mercancías</v>
          </cell>
          <cell r="N234" t="str">
            <v>4.669.140.38</v>
          </cell>
          <cell r="O234" t="str">
            <v>ENTRADA VIRTUAL MAT. LOA-CO-B-VEB-CAB-2021</v>
          </cell>
        </row>
        <row r="235">
          <cell r="H235" t="str">
            <v>135143-5</v>
          </cell>
          <cell r="I235" t="str">
            <v>ECEJ</v>
          </cell>
          <cell r="J235" t="str">
            <v>EJ9N</v>
          </cell>
          <cell r="K235" t="str">
            <v>FV.780000004</v>
          </cell>
          <cell r="L235" t="str">
            <v>CTO 009/20</v>
          </cell>
          <cell r="M235" t="str">
            <v>EM Entr.mercancías</v>
          </cell>
          <cell r="N235" t="str">
            <v>7.566.99</v>
          </cell>
          <cell r="O235" t="str">
            <v>ENTRADA VIRTUAL MAT. CTO 009-SUADQ-ART-2020</v>
          </cell>
        </row>
        <row r="236">
          <cell r="H236" t="str">
            <v>135143-5</v>
          </cell>
          <cell r="I236" t="str">
            <v>ECEJ</v>
          </cell>
          <cell r="J236" t="str">
            <v>EJ9N</v>
          </cell>
          <cell r="K236" t="str">
            <v>BCOB930046E701</v>
          </cell>
          <cell r="L236" t="str">
            <v>LOA-B-VEB</v>
          </cell>
          <cell r="M236" t="str">
            <v>EM Entr.mercancías</v>
          </cell>
          <cell r="N236" t="str">
            <v>4.813.006.06</v>
          </cell>
          <cell r="O236" t="str">
            <v>ENTRADA VIRTUAL MAT. LOA-CO-B-VEB-CAB-2021</v>
          </cell>
        </row>
        <row r="237">
          <cell r="H237" t="str">
            <v>135143-3</v>
          </cell>
          <cell r="I237" t="str">
            <v>ECEJ</v>
          </cell>
          <cell r="J237" t="str">
            <v>EJ9N</v>
          </cell>
          <cell r="K237" t="str">
            <v>BCOB930046E701</v>
          </cell>
          <cell r="L237" t="str">
            <v>LOA-B-VEB</v>
          </cell>
          <cell r="M237" t="str">
            <v>EM Entr.mercancías</v>
          </cell>
          <cell r="N237" t="str">
            <v>6.062.602.71</v>
          </cell>
          <cell r="O237" t="str">
            <v>ENTRADA VIRTUAL MAT. LOA-CO-B-VEB-CAB-2021</v>
          </cell>
        </row>
        <row r="238">
          <cell r="H238" t="str">
            <v>135143-3</v>
          </cell>
          <cell r="I238" t="str">
            <v>ECEJ</v>
          </cell>
          <cell r="J238" t="str">
            <v>EJ9N</v>
          </cell>
          <cell r="K238" t="str">
            <v>BCOB930046E701</v>
          </cell>
          <cell r="L238" t="str">
            <v>LOA-B-VEB</v>
          </cell>
          <cell r="M238" t="str">
            <v>EM Entr.mercancías</v>
          </cell>
          <cell r="N238" t="str">
            <v>6.249.403.78</v>
          </cell>
          <cell r="O238" t="str">
            <v>ENTRADA VIRTUAL MAT. LOA-CO-B-VEB-CAB-2021</v>
          </cell>
        </row>
        <row r="239">
          <cell r="H239" t="str">
            <v>5940005496583.</v>
          </cell>
          <cell r="I239" t="str">
            <v>ECEJ</v>
          </cell>
          <cell r="J239" t="str">
            <v>EJ9N</v>
          </cell>
          <cell r="K239" t="str">
            <v>BCOB930046E701</v>
          </cell>
          <cell r="L239" t="str">
            <v>LOA-B-VEB</v>
          </cell>
          <cell r="M239" t="str">
            <v>EM Entr.mercancías</v>
          </cell>
          <cell r="N239" t="str">
            <v>224.033.91</v>
          </cell>
          <cell r="O239" t="str">
            <v>ENTRADA VIRTUAL MAT. LOA-CO-B-VEB-CAB-2021</v>
          </cell>
        </row>
        <row r="240">
          <cell r="H240" t="str">
            <v>5940005496583.</v>
          </cell>
          <cell r="I240" t="str">
            <v>ECEJ</v>
          </cell>
          <cell r="J240" t="str">
            <v>EJ9N</v>
          </cell>
          <cell r="K240" t="str">
            <v>BCOB930046E701</v>
          </cell>
          <cell r="L240" t="str">
            <v>LOA-B-VEB</v>
          </cell>
          <cell r="M240" t="str">
            <v>EM Entr.mercancías</v>
          </cell>
          <cell r="N240" t="str">
            <v>224.033.91</v>
          </cell>
          <cell r="O240" t="str">
            <v>ENTRADA VIRTUAL MAT. LOA-CO-B-VEB-CAB-2021</v>
          </cell>
        </row>
        <row r="241">
          <cell r="H241" t="str">
            <v>5940005496583.</v>
          </cell>
          <cell r="I241" t="str">
            <v>ECEJ</v>
          </cell>
          <cell r="J241" t="str">
            <v>EJ9N</v>
          </cell>
          <cell r="K241" t="str">
            <v>BCOB930046E701</v>
          </cell>
          <cell r="L241" t="str">
            <v>LOA-B-VEB</v>
          </cell>
          <cell r="M241" t="str">
            <v>EM Entr.mercancías</v>
          </cell>
          <cell r="N241" t="str">
            <v>230.936.85</v>
          </cell>
          <cell r="O241" t="str">
            <v>ENTRADA VIRTUAL MAT. LOA-CO-B-VEB-CAB-2021</v>
          </cell>
        </row>
        <row r="242">
          <cell r="H242" t="str">
            <v>5940005496583.</v>
          </cell>
          <cell r="I242" t="str">
            <v>ECEJ</v>
          </cell>
          <cell r="J242" t="str">
            <v>EJ9N</v>
          </cell>
          <cell r="K242" t="str">
            <v>BCOB930046E701</v>
          </cell>
          <cell r="L242" t="str">
            <v>LOA-B-VEB</v>
          </cell>
          <cell r="M242" t="str">
            <v>EM Entr.mercancías</v>
          </cell>
          <cell r="N242" t="str">
            <v>230.936.85</v>
          </cell>
          <cell r="O242" t="str">
            <v>ENTRADA VIRTUAL MAT. LOA-CO-B-VEB-CAB-2021</v>
          </cell>
        </row>
        <row r="243">
          <cell r="H243" t="str">
            <v>12480725</v>
          </cell>
          <cell r="I243" t="str">
            <v>ECEJ</v>
          </cell>
          <cell r="J243" t="str">
            <v>EJ9N</v>
          </cell>
          <cell r="K243" t="str">
            <v>BCOB930046E701</v>
          </cell>
          <cell r="L243" t="str">
            <v>LOA-B-VEB</v>
          </cell>
          <cell r="M243" t="str">
            <v>EM Entr.mercancías</v>
          </cell>
          <cell r="N243" t="str">
            <v>104.872.54</v>
          </cell>
          <cell r="O243" t="str">
            <v>ENTRADA VIRTUAL MAT. LOA-CO-B-VEB-CAB-2021</v>
          </cell>
        </row>
        <row r="244">
          <cell r="H244" t="str">
            <v>12480725</v>
          </cell>
          <cell r="I244" t="str">
            <v>ECEJ</v>
          </cell>
          <cell r="J244" t="str">
            <v>EJ9N</v>
          </cell>
          <cell r="K244" t="str">
            <v>BCOB930046E701</v>
          </cell>
          <cell r="L244" t="str">
            <v>LOA-B-VEB</v>
          </cell>
          <cell r="M244" t="str">
            <v>EM Entr.mercancías</v>
          </cell>
          <cell r="N244" t="str">
            <v>108.103.87</v>
          </cell>
          <cell r="O244" t="str">
            <v>ENTRADA VIRTUAL MAT. LOA-CO-B-VEB-CAB-2021</v>
          </cell>
        </row>
        <row r="245">
          <cell r="H245" t="str">
            <v>K080730</v>
          </cell>
          <cell r="I245" t="str">
            <v>ECEJ</v>
          </cell>
          <cell r="J245" t="str">
            <v>EJ9N</v>
          </cell>
          <cell r="K245" t="str">
            <v>BCOB930046E701</v>
          </cell>
          <cell r="L245" t="str">
            <v>LOA-B-VEB</v>
          </cell>
          <cell r="M245" t="str">
            <v>EM Entr.mercancías</v>
          </cell>
          <cell r="N245" t="str">
            <v>74.790.78</v>
          </cell>
          <cell r="O245" t="str">
            <v>ENTRADA VIRTUAL MAT. LOA-CO-B-VEB-CAB-2021</v>
          </cell>
        </row>
        <row r="246">
          <cell r="H246" t="str">
            <v>K080730</v>
          </cell>
          <cell r="I246" t="str">
            <v>ECEJ</v>
          </cell>
          <cell r="J246" t="str">
            <v>EJ9N</v>
          </cell>
          <cell r="K246" t="str">
            <v>BCOB930046E701</v>
          </cell>
          <cell r="L246" t="str">
            <v>LOA-B-VEB</v>
          </cell>
          <cell r="M246" t="str">
            <v>EM Entr.mercancías</v>
          </cell>
          <cell r="N246" t="str">
            <v>74.790.78</v>
          </cell>
          <cell r="O246" t="str">
            <v>ENTRADA VIRTUAL MAT. LOA-CO-B-VEB-CAB-2021</v>
          </cell>
        </row>
        <row r="247">
          <cell r="H247" t="str">
            <v>K080730</v>
          </cell>
          <cell r="I247" t="str">
            <v>ECEJ</v>
          </cell>
          <cell r="J247" t="str">
            <v>EJ9N</v>
          </cell>
          <cell r="K247" t="str">
            <v>BCOB930046E701</v>
          </cell>
          <cell r="L247" t="str">
            <v>LOA-B-VEB</v>
          </cell>
          <cell r="M247" t="str">
            <v>EM Entr.mercancías</v>
          </cell>
          <cell r="N247" t="str">
            <v>74.790.78</v>
          </cell>
          <cell r="O247" t="str">
            <v>ENTRADA VIRTUAL MAT. LOA-CO-B-VEB-CAB-2021</v>
          </cell>
        </row>
        <row r="248">
          <cell r="H248" t="str">
            <v>K080730</v>
          </cell>
          <cell r="I248" t="str">
            <v>ECEJ</v>
          </cell>
          <cell r="J248" t="str">
            <v>EJ9N</v>
          </cell>
          <cell r="K248" t="str">
            <v>BCOB930046E701</v>
          </cell>
          <cell r="L248" t="str">
            <v>LOA-B-VEB</v>
          </cell>
          <cell r="M248" t="str">
            <v>EM Entr.mercancías</v>
          </cell>
          <cell r="N248" t="str">
            <v>77.095.23</v>
          </cell>
          <cell r="O248" t="str">
            <v>ENTRADA VIRTUAL MAT. LOA-CO-B-VEB-CAB-2021</v>
          </cell>
        </row>
        <row r="249">
          <cell r="H249" t="str">
            <v>K080730</v>
          </cell>
          <cell r="I249" t="str">
            <v>ECEJ</v>
          </cell>
          <cell r="J249" t="str">
            <v>EJ9N</v>
          </cell>
          <cell r="K249" t="str">
            <v>BCOB930046E701</v>
          </cell>
          <cell r="L249" t="str">
            <v>LOA-B-VEB</v>
          </cell>
          <cell r="M249" t="str">
            <v>EM Entr.mercancías</v>
          </cell>
          <cell r="N249" t="str">
            <v>77.095.23</v>
          </cell>
          <cell r="O249" t="str">
            <v>ENTRADA VIRTUAL MAT. LOA-CO-B-VEB-CAB-2021</v>
          </cell>
        </row>
        <row r="250">
          <cell r="H250" t="str">
            <v>K080730</v>
          </cell>
          <cell r="I250" t="str">
            <v>ECEJ</v>
          </cell>
          <cell r="J250" t="str">
            <v>EJ9N</v>
          </cell>
          <cell r="K250" t="str">
            <v>BCOB930046E701</v>
          </cell>
          <cell r="L250" t="str">
            <v>LOA-B-VEB</v>
          </cell>
          <cell r="M250" t="str">
            <v>EM Entr.mercancías</v>
          </cell>
          <cell r="N250" t="str">
            <v>77.095.23</v>
          </cell>
          <cell r="O250" t="str">
            <v>ENTRADA VIRTUAL MAT. LOA-CO-B-VEB-CAB-2021</v>
          </cell>
        </row>
        <row r="251">
          <cell r="H251" t="str">
            <v>135191-1</v>
          </cell>
          <cell r="I251" t="str">
            <v>ECEJ</v>
          </cell>
          <cell r="J251" t="str">
            <v>EJ9N</v>
          </cell>
          <cell r="K251" t="str">
            <v>BCOB930046E701</v>
          </cell>
          <cell r="L251" t="str">
            <v>LOA-B-VEB</v>
          </cell>
          <cell r="M251" t="str">
            <v>EM Entr.mercancías</v>
          </cell>
          <cell r="N251" t="str">
            <v>159.170.12</v>
          </cell>
          <cell r="O251" t="str">
            <v>ENTRADA VIRTUAL MAT. LOA-CO-B-VEB-CAB-2021</v>
          </cell>
        </row>
        <row r="252">
          <cell r="H252" t="str">
            <v>135191-1</v>
          </cell>
          <cell r="I252" t="str">
            <v>ECEJ</v>
          </cell>
          <cell r="J252" t="str">
            <v>EJ9N</v>
          </cell>
          <cell r="K252" t="str">
            <v>BCOB930046E701</v>
          </cell>
          <cell r="L252" t="str">
            <v>LOA-B-VEB</v>
          </cell>
          <cell r="M252" t="str">
            <v>EM Entr.mercancías</v>
          </cell>
          <cell r="N252" t="str">
            <v>164.074.47</v>
          </cell>
          <cell r="O252" t="str">
            <v>ENTRADA VIRTUAL MAT. LOA-CO-B-VEB-CAB-2021</v>
          </cell>
        </row>
        <row r="253">
          <cell r="H253" t="str">
            <v>WF0207700</v>
          </cell>
          <cell r="I253" t="str">
            <v>ECEJ</v>
          </cell>
          <cell r="J253" t="str">
            <v>EJ9N</v>
          </cell>
          <cell r="K253" t="str">
            <v>BCOB930046E701</v>
          </cell>
          <cell r="L253" t="str">
            <v>LOA-B-VEB</v>
          </cell>
          <cell r="M253" t="str">
            <v>EM Entr.mercancías</v>
          </cell>
          <cell r="N253" t="str">
            <v>317.024.15</v>
          </cell>
          <cell r="O253" t="str">
            <v>ENTRADA VIRTUAL MAT. LOA-CO-B-VEB-CAB-2021</v>
          </cell>
        </row>
        <row r="254">
          <cell r="H254" t="str">
            <v>WF0207700</v>
          </cell>
          <cell r="I254" t="str">
            <v>ECEJ</v>
          </cell>
          <cell r="J254" t="str">
            <v>EJ9N</v>
          </cell>
          <cell r="K254" t="str">
            <v>BCOB930046E701</v>
          </cell>
          <cell r="L254" t="str">
            <v>LOA-B-VEB</v>
          </cell>
          <cell r="M254" t="str">
            <v>EM Entr.mercancías</v>
          </cell>
          <cell r="N254" t="str">
            <v>326.792.30</v>
          </cell>
          <cell r="O254" t="str">
            <v>ENTRADA VIRTUAL MAT. LOA-CO-B-VEB-CAB-2021</v>
          </cell>
        </row>
        <row r="255">
          <cell r="H255" t="str">
            <v>WF0207700</v>
          </cell>
          <cell r="I255" t="str">
            <v>ECEJ</v>
          </cell>
          <cell r="J255" t="str">
            <v>EJ9N</v>
          </cell>
          <cell r="K255" t="str">
            <v>BCOB930046E701</v>
          </cell>
          <cell r="L255" t="str">
            <v>LOA-B-VEB</v>
          </cell>
          <cell r="M255" t="str">
            <v>EM Entr.mercancías</v>
          </cell>
          <cell r="N255" t="str">
            <v>317.024.15</v>
          </cell>
          <cell r="O255" t="str">
            <v>ENTRADA VIRTUAL MAT. LOA-CO-B-VEB-CAB-2021</v>
          </cell>
        </row>
        <row r="256">
          <cell r="H256" t="str">
            <v>WF0207700</v>
          </cell>
          <cell r="I256" t="str">
            <v>ECEJ</v>
          </cell>
          <cell r="J256" t="str">
            <v>EJ9N</v>
          </cell>
          <cell r="K256" t="str">
            <v>BCOB930046E701</v>
          </cell>
          <cell r="L256" t="str">
            <v>LOA-B-VEB</v>
          </cell>
          <cell r="M256" t="str">
            <v>EM Entr.mercancías</v>
          </cell>
          <cell r="N256" t="str">
            <v>326.792.30</v>
          </cell>
          <cell r="O256" t="str">
            <v>ENTRADA VIRTUAL MAT. LOA-CO-B-VEB-CAB-2021</v>
          </cell>
        </row>
        <row r="257">
          <cell r="H257" t="str">
            <v>12417332-002</v>
          </cell>
          <cell r="I257" t="str">
            <v>ECEJ</v>
          </cell>
          <cell r="J257" t="str">
            <v>EJ9N</v>
          </cell>
          <cell r="K257" t="str">
            <v>BCOB930046E701</v>
          </cell>
          <cell r="L257" t="str">
            <v>LOA-B-VEB</v>
          </cell>
          <cell r="M257" t="str">
            <v>EM Entr.mercancías</v>
          </cell>
          <cell r="N257" t="str">
            <v>11.957.50</v>
          </cell>
          <cell r="O257" t="str">
            <v>ENTRADA VIRTUAL MAT. LOA-CO-B-VEB-CAB-2021</v>
          </cell>
        </row>
        <row r="258">
          <cell r="H258" t="str">
            <v>12417332-002</v>
          </cell>
          <cell r="I258" t="str">
            <v>ECEJ</v>
          </cell>
          <cell r="J258" t="str">
            <v>EJ9N</v>
          </cell>
          <cell r="K258" t="str">
            <v>BCOB930046E701</v>
          </cell>
          <cell r="L258" t="str">
            <v>LOA-B-VEB</v>
          </cell>
          <cell r="M258" t="str">
            <v>EM Entr.mercancías</v>
          </cell>
          <cell r="N258" t="str">
            <v>12.325.93</v>
          </cell>
          <cell r="O258" t="str">
            <v>ENTRADA VIRTUAL MAT. LOA-CO-B-VEB-CAB-2021</v>
          </cell>
        </row>
        <row r="259">
          <cell r="H259" t="str">
            <v>12417332-001</v>
          </cell>
          <cell r="I259" t="str">
            <v>ECEJ</v>
          </cell>
          <cell r="J259" t="str">
            <v>EJ9N</v>
          </cell>
          <cell r="K259" t="str">
            <v>BCOB930046E701</v>
          </cell>
          <cell r="L259" t="str">
            <v>LOA-B-VEB</v>
          </cell>
          <cell r="M259" t="str">
            <v>EM Entr.mercancías</v>
          </cell>
          <cell r="N259" t="str">
            <v>9.922.77</v>
          </cell>
          <cell r="O259" t="str">
            <v>ENTRADA VIRTUAL MAT. LOA-CO-B-VEB-CAB-2021</v>
          </cell>
        </row>
        <row r="260">
          <cell r="H260" t="str">
            <v>12417332-001</v>
          </cell>
          <cell r="I260" t="str">
            <v>ECEJ</v>
          </cell>
          <cell r="J260" t="str">
            <v>EJ9N</v>
          </cell>
          <cell r="K260" t="str">
            <v>BCOB930046E701</v>
          </cell>
          <cell r="L260" t="str">
            <v>LOA-B-VEB</v>
          </cell>
          <cell r="M260" t="str">
            <v>EM Entr.mercancías</v>
          </cell>
          <cell r="N260" t="str">
            <v>9.626.16</v>
          </cell>
          <cell r="O260" t="str">
            <v>ENTRADA VIRTUAL MAT. LOA-CO-B-VEB-CAB-2021</v>
          </cell>
        </row>
        <row r="261">
          <cell r="H261" t="str">
            <v>1741</v>
          </cell>
          <cell r="I261" t="str">
            <v>ECEJ</v>
          </cell>
          <cell r="J261" t="str">
            <v>EJ9N</v>
          </cell>
          <cell r="K261" t="str">
            <v>BCOB930046E701</v>
          </cell>
          <cell r="L261" t="str">
            <v>LOA-B-VEB</v>
          </cell>
          <cell r="M261" t="str">
            <v>EM Entr.mercancías</v>
          </cell>
          <cell r="N261" t="str">
            <v>79.942.28</v>
          </cell>
          <cell r="O261" t="str">
            <v>ENTRADA VIRTUAL MAT. LOA-CO-B-VEB-CAB-2021</v>
          </cell>
        </row>
        <row r="262">
          <cell r="H262" t="str">
            <v>1741</v>
          </cell>
          <cell r="I262" t="str">
            <v>ECEJ</v>
          </cell>
          <cell r="J262" t="str">
            <v>EJ9N</v>
          </cell>
          <cell r="K262" t="str">
            <v>BCOB930046E701</v>
          </cell>
          <cell r="L262" t="str">
            <v>LOA-B-VEB</v>
          </cell>
          <cell r="M262" t="str">
            <v>EM Entr.mercancías</v>
          </cell>
          <cell r="N262" t="str">
            <v>82.405.46</v>
          </cell>
          <cell r="O262" t="str">
            <v>ENTRADA VIRTUAL MAT. LOA-CO-B-VEB-CAB-2021</v>
          </cell>
        </row>
        <row r="263">
          <cell r="H263" t="str">
            <v>063361</v>
          </cell>
          <cell r="I263" t="str">
            <v>ECEJ</v>
          </cell>
          <cell r="J263" t="str">
            <v>EJ9N</v>
          </cell>
          <cell r="K263" t="str">
            <v>BCOB930046E701</v>
          </cell>
          <cell r="L263" t="str">
            <v>LOA-B-VEB</v>
          </cell>
          <cell r="M263" t="str">
            <v>EM Entr.mercancías</v>
          </cell>
          <cell r="N263" t="str">
            <v>12.446.33</v>
          </cell>
          <cell r="O263" t="str">
            <v>ENTRADA VIRTUAL MAT. LOA-CO-B-VEB-CAB-2021</v>
          </cell>
        </row>
        <row r="264">
          <cell r="H264" t="str">
            <v>063361</v>
          </cell>
          <cell r="I264" t="str">
            <v>ECEJ</v>
          </cell>
          <cell r="J264" t="str">
            <v>EJ9N</v>
          </cell>
          <cell r="K264" t="str">
            <v>BCOB930046E701</v>
          </cell>
          <cell r="L264" t="str">
            <v>LOA-B-VEB</v>
          </cell>
          <cell r="M264" t="str">
            <v>EM Entr.mercancías</v>
          </cell>
          <cell r="N264" t="str">
            <v>12.829.82</v>
          </cell>
          <cell r="O264" t="str">
            <v>ENTRADA VIRTUAL MAT. LOA-CO-B-VEB-CAB-2021</v>
          </cell>
        </row>
        <row r="265">
          <cell r="H265" t="str">
            <v>119400</v>
          </cell>
          <cell r="I265" t="str">
            <v>ECEJ</v>
          </cell>
          <cell r="J265" t="str">
            <v>EJ9N</v>
          </cell>
          <cell r="K265" t="str">
            <v>BCOB930046E701</v>
          </cell>
          <cell r="L265" t="str">
            <v>LOA-B-VEB</v>
          </cell>
          <cell r="M265" t="str">
            <v>EM Entr.mercancías</v>
          </cell>
          <cell r="N265" t="str">
            <v>586.295.86</v>
          </cell>
          <cell r="O265" t="str">
            <v>ENTRADA VIRTUAL MAT. LOA-CO-B-VEB-CAB-2021</v>
          </cell>
        </row>
        <row r="266">
          <cell r="H266" t="str">
            <v>119400</v>
          </cell>
          <cell r="I266" t="str">
            <v>ECEJ</v>
          </cell>
          <cell r="J266" t="str">
            <v>EJ9N</v>
          </cell>
          <cell r="K266" t="str">
            <v>BCOB930046E701</v>
          </cell>
          <cell r="L266" t="str">
            <v>LOA-B-VEB</v>
          </cell>
          <cell r="M266" t="str">
            <v>EM Entr.mercancías</v>
          </cell>
          <cell r="N266" t="str">
            <v>568.770.88</v>
          </cell>
          <cell r="O266" t="str">
            <v>ENTRADA VIRTUAL MAT. LOA-CO-B-VEB-CAB-2021</v>
          </cell>
        </row>
        <row r="267">
          <cell r="H267" t="str">
            <v>135234</v>
          </cell>
          <cell r="I267" t="str">
            <v>ECEJ</v>
          </cell>
          <cell r="J267" t="str">
            <v>EJ9N</v>
          </cell>
          <cell r="K267" t="str">
            <v>BCOB930046E701</v>
          </cell>
          <cell r="L267" t="str">
            <v>LOA-B-VEB</v>
          </cell>
          <cell r="M267" t="str">
            <v>EM Entr.mercancías</v>
          </cell>
          <cell r="N267" t="str">
            <v>1.420.874.33</v>
          </cell>
          <cell r="O267" t="str">
            <v>ENTRADA VIRTUAL MAT. LOA-CO-B-VEB-CAB-2021</v>
          </cell>
        </row>
        <row r="268">
          <cell r="H268" t="str">
            <v>135234</v>
          </cell>
          <cell r="I268" t="str">
            <v>ECEJ</v>
          </cell>
          <cell r="J268" t="str">
            <v>EJ9N</v>
          </cell>
          <cell r="K268" t="str">
            <v>BCOB930046E701</v>
          </cell>
          <cell r="L268" t="str">
            <v>LOA-B-VEB</v>
          </cell>
          <cell r="M268" t="str">
            <v>EM Entr.mercancías</v>
          </cell>
          <cell r="N268" t="str">
            <v>1.464.654.35</v>
          </cell>
          <cell r="O268" t="str">
            <v>ENTRADA VIRTUAL MAT. LOA-CO-B-VEB-CAB-2021</v>
          </cell>
        </row>
        <row r="269">
          <cell r="H269" t="str">
            <v>135475</v>
          </cell>
          <cell r="I269" t="str">
            <v>ECEJ</v>
          </cell>
          <cell r="J269" t="str">
            <v>EJ9N</v>
          </cell>
          <cell r="K269" t="str">
            <v>BCOB930046E701</v>
          </cell>
          <cell r="L269" t="str">
            <v>LOA-B-VEB</v>
          </cell>
          <cell r="M269" t="str">
            <v>EM Entr.mercancías</v>
          </cell>
          <cell r="N269" t="str">
            <v>860.375.94</v>
          </cell>
          <cell r="O269" t="str">
            <v>ENTRADA VIRTUAL MAT. LOA-CO-B-VEB-CAB-2021</v>
          </cell>
        </row>
        <row r="270">
          <cell r="H270" t="str">
            <v>135475</v>
          </cell>
          <cell r="I270" t="str">
            <v>ECEJ</v>
          </cell>
          <cell r="J270" t="str">
            <v>EJ9N</v>
          </cell>
          <cell r="K270" t="str">
            <v>BCOB930046E701</v>
          </cell>
          <cell r="L270" t="str">
            <v>LOA-B-VEB</v>
          </cell>
          <cell r="M270" t="str">
            <v>EM Entr.mercancías</v>
          </cell>
          <cell r="N270" t="str">
            <v>886.885.86</v>
          </cell>
          <cell r="O270" t="str">
            <v>ENTRADA VIRTUAL MAT. LOA-CO-B-VEB-CAB-2021</v>
          </cell>
        </row>
        <row r="271">
          <cell r="H271" t="str">
            <v>136485</v>
          </cell>
          <cell r="I271" t="str">
            <v>ECEJ</v>
          </cell>
          <cell r="J271" t="str">
            <v>EJ9N</v>
          </cell>
          <cell r="K271" t="str">
            <v>BCOB930046E701</v>
          </cell>
          <cell r="L271" t="str">
            <v>LOA-B-VEB</v>
          </cell>
          <cell r="M271" t="str">
            <v>EM Entr.mercancías</v>
          </cell>
          <cell r="N271" t="str">
            <v>607.689.15</v>
          </cell>
          <cell r="O271" t="str">
            <v>ENTRADA VIRTUAL MAT. LOA-CO-B-VEB-CAB-2021</v>
          </cell>
        </row>
        <row r="272">
          <cell r="H272" t="str">
            <v>136485</v>
          </cell>
          <cell r="I272" t="str">
            <v>ECEJ</v>
          </cell>
          <cell r="J272" t="str">
            <v>EJ9N</v>
          </cell>
          <cell r="K272" t="str">
            <v>BCOB930046E701</v>
          </cell>
          <cell r="L272" t="str">
            <v>LOA-B-VEB</v>
          </cell>
          <cell r="M272" t="str">
            <v>EM Entr.mercancías</v>
          </cell>
          <cell r="N272" t="str">
            <v>626.413.29</v>
          </cell>
          <cell r="O272" t="str">
            <v>ENTRADA VIRTUAL MAT. LOA-CO-B-VEB-CAB-2021</v>
          </cell>
        </row>
        <row r="273">
          <cell r="H273" t="str">
            <v>HB9BL</v>
          </cell>
          <cell r="I273" t="str">
            <v>ECEJ</v>
          </cell>
          <cell r="J273" t="str">
            <v>EJ9N</v>
          </cell>
          <cell r="K273" t="str">
            <v>BCOB930046E701</v>
          </cell>
          <cell r="L273" t="str">
            <v>LOA-B-VEB</v>
          </cell>
          <cell r="M273" t="str">
            <v>EM Entr.mercancías</v>
          </cell>
          <cell r="N273" t="str">
            <v>22.946.39</v>
          </cell>
          <cell r="O273" t="str">
            <v>ENTRADA VIRTUAL MAT. LOA-CO-B-VEB-CAB-2021</v>
          </cell>
        </row>
        <row r="274">
          <cell r="H274" t="str">
            <v>HB9BL</v>
          </cell>
          <cell r="I274" t="str">
            <v>ECEJ</v>
          </cell>
          <cell r="J274" t="str">
            <v>EJ9N</v>
          </cell>
          <cell r="K274" t="str">
            <v>BCOB930046E701</v>
          </cell>
          <cell r="L274" t="str">
            <v>LOA-B-VEB</v>
          </cell>
          <cell r="M274" t="str">
            <v>EM Entr.mercancías</v>
          </cell>
          <cell r="N274" t="str">
            <v>22.946.39</v>
          </cell>
          <cell r="O274" t="str">
            <v>ENTRADA VIRTUAL MAT. LOA-CO-B-VEB-CAB-2021</v>
          </cell>
        </row>
        <row r="275">
          <cell r="H275" t="str">
            <v>HB9BL</v>
          </cell>
          <cell r="I275" t="str">
            <v>ECEJ</v>
          </cell>
          <cell r="J275" t="str">
            <v>EJ9N</v>
          </cell>
          <cell r="K275" t="str">
            <v>BCOB930046E701</v>
          </cell>
          <cell r="L275" t="str">
            <v>LOA-B-VEB</v>
          </cell>
          <cell r="M275" t="str">
            <v>EM Entr.mercancías</v>
          </cell>
          <cell r="N275" t="str">
            <v>22.260.50</v>
          </cell>
          <cell r="O275" t="str">
            <v>ENTRADA VIRTUAL MAT. LOA-CO-B-VEB-CAB-2021</v>
          </cell>
        </row>
        <row r="276">
          <cell r="H276" t="str">
            <v>HB9BL</v>
          </cell>
          <cell r="I276" t="str">
            <v>ECEJ</v>
          </cell>
          <cell r="J276" t="str">
            <v>EJ9N</v>
          </cell>
          <cell r="K276" t="str">
            <v>BCOB930046E701</v>
          </cell>
          <cell r="L276" t="str">
            <v>LOA-B-VEB</v>
          </cell>
          <cell r="M276" t="str">
            <v>EM Entr.mercancías</v>
          </cell>
          <cell r="N276" t="str">
            <v>22.260.50</v>
          </cell>
          <cell r="O276" t="str">
            <v>ENTRADA VIRTUAL MAT. LOA-CO-B-VEB-CAB-2021</v>
          </cell>
        </row>
        <row r="277">
          <cell r="H277" t="str">
            <v>12514957</v>
          </cell>
          <cell r="I277" t="str">
            <v>ECEJ</v>
          </cell>
          <cell r="J277" t="str">
            <v>EJ9N</v>
          </cell>
          <cell r="K277" t="str">
            <v>BCOB930046E701</v>
          </cell>
          <cell r="L277" t="str">
            <v>LOA-B-VEB</v>
          </cell>
          <cell r="M277" t="str">
            <v>EM Entr.mercancías</v>
          </cell>
          <cell r="N277" t="str">
            <v>593.466.61</v>
          </cell>
          <cell r="O277" t="str">
            <v>ENTRADA VIRTUAL MAT. LOA-CO-B-VEB-CAB-2021</v>
          </cell>
        </row>
        <row r="278">
          <cell r="H278" t="str">
            <v>12514957</v>
          </cell>
          <cell r="I278" t="str">
            <v>ECEJ</v>
          </cell>
          <cell r="J278" t="str">
            <v>EJ9N</v>
          </cell>
          <cell r="K278" t="str">
            <v>BCOB930046E701</v>
          </cell>
          <cell r="L278" t="str">
            <v>LOA-B-VEB</v>
          </cell>
          <cell r="M278" t="str">
            <v>EM Entr.mercancías</v>
          </cell>
          <cell r="N278" t="str">
            <v>575.727.29</v>
          </cell>
          <cell r="O278" t="str">
            <v>ENTRADA VIRTUAL MAT. LOA-CO-B-VEB-CAB-2021</v>
          </cell>
        </row>
        <row r="279">
          <cell r="H279" t="str">
            <v>12514957</v>
          </cell>
          <cell r="I279" t="str">
            <v>ECEJ</v>
          </cell>
          <cell r="J279" t="str">
            <v>EJ9N</v>
          </cell>
          <cell r="K279" t="str">
            <v>BCOB930046E701</v>
          </cell>
          <cell r="L279" t="str">
            <v>LOA-B-VEB</v>
          </cell>
          <cell r="M279" t="str">
            <v>EM Entr.mercancías</v>
          </cell>
          <cell r="N279" t="str">
            <v>575.727.28</v>
          </cell>
          <cell r="O279" t="str">
            <v>ENTRADA VIRTUAL MAT. LOA-CO-B-VEB-CAB-2021</v>
          </cell>
        </row>
        <row r="280">
          <cell r="H280" t="str">
            <v>12514957</v>
          </cell>
          <cell r="I280" t="str">
            <v>ECEJ</v>
          </cell>
          <cell r="J280" t="str">
            <v>EJ9N</v>
          </cell>
          <cell r="K280" t="str">
            <v>BCOB930046E701</v>
          </cell>
          <cell r="L280" t="str">
            <v>LOA-B-VEB</v>
          </cell>
          <cell r="M280" t="str">
            <v>EM Entr.mercancías</v>
          </cell>
          <cell r="N280" t="str">
            <v>593.466.61</v>
          </cell>
          <cell r="O280" t="str">
            <v>ENTRADA VIRTUAL MAT. LOA-CO-B-VEB-CAB-2021</v>
          </cell>
        </row>
        <row r="281">
          <cell r="H281" t="str">
            <v>216632</v>
          </cell>
          <cell r="I281" t="str">
            <v>ECEJ</v>
          </cell>
          <cell r="J281" t="str">
            <v>EJ9N</v>
          </cell>
          <cell r="K281" t="str">
            <v>BCOB930046E701</v>
          </cell>
          <cell r="L281" t="str">
            <v>LOA-B-VEB</v>
          </cell>
          <cell r="M281" t="str">
            <v>EM Entr.mercancías</v>
          </cell>
          <cell r="N281" t="str">
            <v>8.914.98</v>
          </cell>
          <cell r="O281" t="str">
            <v>ENTRADA VIRTUAL MAT. LOA-CO-B-VEB-CAB-2021</v>
          </cell>
        </row>
        <row r="282">
          <cell r="H282" t="str">
            <v>216632</v>
          </cell>
          <cell r="I282" t="str">
            <v>ECEJ</v>
          </cell>
          <cell r="J282" t="str">
            <v>EJ9N</v>
          </cell>
          <cell r="K282" t="str">
            <v>BCOB930046E701</v>
          </cell>
          <cell r="L282" t="str">
            <v>LOA-B-VEB</v>
          </cell>
          <cell r="M282" t="str">
            <v>EM Entr.mercancías</v>
          </cell>
          <cell r="N282" t="str">
            <v>8.648.51</v>
          </cell>
          <cell r="O282" t="str">
            <v>ENTRADA VIRTUAL MAT. LOA-CO-B-VEB-CAB-2021</v>
          </cell>
        </row>
        <row r="283">
          <cell r="H283" t="str">
            <v>12525440</v>
          </cell>
          <cell r="I283" t="str">
            <v>ECEJ</v>
          </cell>
          <cell r="J283" t="str">
            <v>EJ9N</v>
          </cell>
          <cell r="K283" t="str">
            <v>BCOB930046E701</v>
          </cell>
          <cell r="L283" t="str">
            <v>LOA-B-VEB</v>
          </cell>
          <cell r="M283" t="str">
            <v>EM Entr.mercancías</v>
          </cell>
          <cell r="N283" t="str">
            <v>1.385.931.16</v>
          </cell>
          <cell r="O283" t="str">
            <v>ENTRADA VIRTUAL MAT. LOA-CO-B-VEB-CAB-2021</v>
          </cell>
        </row>
        <row r="284">
          <cell r="H284" t="str">
            <v>12525440</v>
          </cell>
          <cell r="I284" t="str">
            <v>ECEJ</v>
          </cell>
          <cell r="J284" t="str">
            <v>EJ9N</v>
          </cell>
          <cell r="K284" t="str">
            <v>BCOB930046E701</v>
          </cell>
          <cell r="L284" t="str">
            <v>LOA-B-VEB</v>
          </cell>
          <cell r="M284" t="str">
            <v>EM Entr.mercancías</v>
          </cell>
          <cell r="N284" t="str">
            <v>1.344.504.26</v>
          </cell>
          <cell r="O284" t="str">
            <v>ENTRADA VIRTUAL MAT. LOA-CO-B-VEB-CAB-2021</v>
          </cell>
        </row>
        <row r="285">
          <cell r="H285" t="str">
            <v>132108-22</v>
          </cell>
          <cell r="I285" t="str">
            <v>ECEJ</v>
          </cell>
          <cell r="J285" t="str">
            <v>EJ9N</v>
          </cell>
          <cell r="K285" t="str">
            <v>BCOB930046E701</v>
          </cell>
          <cell r="L285" t="str">
            <v>LOA-B-VEB</v>
          </cell>
          <cell r="M285" t="str">
            <v>EM Entr.mercancías</v>
          </cell>
          <cell r="N285" t="str">
            <v>168.232.25</v>
          </cell>
          <cell r="O285" t="str">
            <v>ENTRADA VIRTUAL MAT. LOA-CO-B-VEB-CAB-2021</v>
          </cell>
        </row>
        <row r="286">
          <cell r="H286" t="str">
            <v>132108-22</v>
          </cell>
          <cell r="I286" t="str">
            <v>ECEJ</v>
          </cell>
          <cell r="J286" t="str">
            <v>EJ9N</v>
          </cell>
          <cell r="K286" t="str">
            <v>BCOB930046E701</v>
          </cell>
          <cell r="L286" t="str">
            <v>LOA-B-VEB</v>
          </cell>
          <cell r="M286" t="str">
            <v>EM Entr.mercancías</v>
          </cell>
          <cell r="N286" t="str">
            <v>173.415.82</v>
          </cell>
          <cell r="O286" t="str">
            <v>ENTRADA VIRTUAL MAT. LOA-CO-B-VEB-CAB-2021</v>
          </cell>
        </row>
        <row r="287">
          <cell r="H287" t="str">
            <v>132108-22</v>
          </cell>
          <cell r="I287" t="str">
            <v>ECEJ</v>
          </cell>
          <cell r="J287" t="str">
            <v>EJ9N</v>
          </cell>
          <cell r="K287" t="str">
            <v>BCOB930046E701</v>
          </cell>
          <cell r="L287" t="str">
            <v>LOA-B-VEB</v>
          </cell>
          <cell r="M287" t="str">
            <v>EM Entr.mercancías</v>
          </cell>
          <cell r="N287" t="str">
            <v>173.415.82</v>
          </cell>
          <cell r="O287" t="str">
            <v>ENTRADA VIRTUAL MAT. LOA-CO-B-VEB-CAB-2021</v>
          </cell>
        </row>
        <row r="288">
          <cell r="H288" t="str">
            <v>132108-22</v>
          </cell>
          <cell r="I288" t="str">
            <v>ECEJ</v>
          </cell>
          <cell r="J288" t="str">
            <v>EJ9N</v>
          </cell>
          <cell r="K288" t="str">
            <v>BCOB930046E701</v>
          </cell>
          <cell r="L288" t="str">
            <v>LOA-B-VEB</v>
          </cell>
          <cell r="M288" t="str">
            <v>EM Entr.mercancías</v>
          </cell>
          <cell r="N288" t="str">
            <v>168.232.24</v>
          </cell>
          <cell r="O288" t="str">
            <v>ENTRADA VIRTUAL MAT. LOA-CO-B-VEB-CAB-2021</v>
          </cell>
        </row>
        <row r="289">
          <cell r="H289" t="str">
            <v>134182-4</v>
          </cell>
          <cell r="I289" t="str">
            <v>ECEJ</v>
          </cell>
          <cell r="J289" t="str">
            <v>EJ9N</v>
          </cell>
          <cell r="K289" t="str">
            <v>FV.780000004</v>
          </cell>
          <cell r="L289" t="str">
            <v>CTO 009/20</v>
          </cell>
          <cell r="M289" t="str">
            <v>EM Entr.mercancías</v>
          </cell>
          <cell r="N289" t="str">
            <v>726.443.12</v>
          </cell>
          <cell r="O289" t="str">
            <v>ENTRADA VIRTUAL MAT. CTO 009-SUADQ-CAB-2020</v>
          </cell>
        </row>
        <row r="290">
          <cell r="H290" t="str">
            <v>134182-4</v>
          </cell>
          <cell r="I290" t="str">
            <v>ECEJ</v>
          </cell>
          <cell r="J290" t="str">
            <v>EJ9N</v>
          </cell>
          <cell r="K290" t="str">
            <v>BCOB930046E701</v>
          </cell>
          <cell r="L290" t="str">
            <v>LOA-B-VEB</v>
          </cell>
          <cell r="M290" t="str">
            <v>EM Entr.mercancías</v>
          </cell>
          <cell r="N290" t="str">
            <v>517.069.07</v>
          </cell>
          <cell r="O290" t="str">
            <v>ENTRADA VIRTUAL MAT. LOA-CO-B-VEB-CAB-2021</v>
          </cell>
        </row>
        <row r="291">
          <cell r="H291" t="str">
            <v>134182-4</v>
          </cell>
          <cell r="I291" t="str">
            <v>ECEJ</v>
          </cell>
          <cell r="J291" t="str">
            <v>EJ9N</v>
          </cell>
          <cell r="K291" t="str">
            <v>FV.780000004</v>
          </cell>
          <cell r="L291" t="str">
            <v>CTO 009/20</v>
          </cell>
          <cell r="M291" t="str">
            <v>EM Entr.mercancías</v>
          </cell>
          <cell r="N291">
            <v>190.26</v>
          </cell>
          <cell r="O291" t="str">
            <v>ENTRADA VIRTUAL MAT. CTO 009-SUADQ-CAB-2020</v>
          </cell>
        </row>
        <row r="292">
          <cell r="H292" t="str">
            <v>134182-4</v>
          </cell>
          <cell r="I292" t="str">
            <v>ECEJ</v>
          </cell>
          <cell r="J292" t="str">
            <v>EJ9N</v>
          </cell>
          <cell r="K292" t="str">
            <v>BCOB930046E701</v>
          </cell>
          <cell r="L292" t="str">
            <v>LOA-B-VEB</v>
          </cell>
          <cell r="M292" t="str">
            <v>EM Entr.mercancías</v>
          </cell>
          <cell r="N292" t="str">
            <v>501.613.35</v>
          </cell>
          <cell r="O292" t="str">
            <v>ENTRADA VIRTUAL MAT. LOA-CO-B-VEB-CAB-2021</v>
          </cell>
        </row>
        <row r="293">
          <cell r="H293" t="str">
            <v>134182-4</v>
          </cell>
          <cell r="I293" t="str">
            <v>ECEJ</v>
          </cell>
          <cell r="J293" t="str">
            <v>EJ9N</v>
          </cell>
          <cell r="K293" t="str">
            <v>FV.780000004</v>
          </cell>
          <cell r="L293" t="str">
            <v>CTO 009/20</v>
          </cell>
          <cell r="M293" t="str">
            <v>EM Entr.mercancías</v>
          </cell>
          <cell r="N293">
            <v>190.26</v>
          </cell>
          <cell r="O293" t="str">
            <v>ENTRADA VIRTUAL MAT. CTO 009-SUADQ-ART-2020</v>
          </cell>
        </row>
        <row r="294">
          <cell r="H294" t="str">
            <v>135191-26</v>
          </cell>
          <cell r="I294" t="str">
            <v>ECEJ</v>
          </cell>
          <cell r="J294" t="str">
            <v>EJ9N</v>
          </cell>
          <cell r="K294" t="str">
            <v>BCOB930046E701</v>
          </cell>
          <cell r="L294" t="str">
            <v>LOA-B-VEB</v>
          </cell>
          <cell r="M294" t="str">
            <v>EM Entr.mercancías</v>
          </cell>
          <cell r="N294" t="str">
            <v>314.203.99</v>
          </cell>
          <cell r="O294" t="str">
            <v>ENTRADA VIRTUAL MAT. LOA-CO-B-VEB-CAB-2021</v>
          </cell>
        </row>
        <row r="295">
          <cell r="H295" t="str">
            <v>135191-26</v>
          </cell>
          <cell r="I295" t="str">
            <v>ECEJ</v>
          </cell>
          <cell r="J295" t="str">
            <v>EJ9N</v>
          </cell>
          <cell r="K295" t="str">
            <v>BCOB930046E701</v>
          </cell>
          <cell r="L295" t="str">
            <v>LOA-B-VEB</v>
          </cell>
          <cell r="M295" t="str">
            <v>EM Entr.mercancías</v>
          </cell>
          <cell r="N295" t="str">
            <v>323.885.24</v>
          </cell>
          <cell r="O295" t="str">
            <v>ENTRADA VIRTUAL MAT. LOA-CO-B-VEB-CAB-2021</v>
          </cell>
        </row>
        <row r="296">
          <cell r="H296" t="str">
            <v>135191-26</v>
          </cell>
          <cell r="I296" t="str">
            <v>ECEJ</v>
          </cell>
          <cell r="J296" t="str">
            <v>EJ9N</v>
          </cell>
          <cell r="K296" t="str">
            <v>BCOB930046E701</v>
          </cell>
          <cell r="L296" t="str">
            <v>LOA-B-VEB</v>
          </cell>
          <cell r="M296" t="str">
            <v>EM Entr.mercancías</v>
          </cell>
          <cell r="N296" t="str">
            <v>314.203.98</v>
          </cell>
          <cell r="O296" t="str">
            <v>ENTRADA VIRTUAL MAT. LOA-CO-B-VEB-CAB-2021</v>
          </cell>
        </row>
        <row r="297">
          <cell r="H297" t="str">
            <v>135191-26</v>
          </cell>
          <cell r="I297" t="str">
            <v>ECEJ</v>
          </cell>
          <cell r="J297" t="str">
            <v>EJ9N</v>
          </cell>
          <cell r="K297" t="str">
            <v>BCOB930046E701</v>
          </cell>
          <cell r="L297" t="str">
            <v>LOA-B-VEB</v>
          </cell>
          <cell r="M297" t="str">
            <v>EM Entr.mercancías</v>
          </cell>
          <cell r="N297" t="str">
            <v>323.885.25</v>
          </cell>
          <cell r="O297" t="str">
            <v>ENTRADA VIRTUAL MAT. LOA-CO-B-VEB-CAB-2021</v>
          </cell>
        </row>
        <row r="298">
          <cell r="H298" t="str">
            <v>135191-4</v>
          </cell>
          <cell r="I298" t="str">
            <v>ECEJ</v>
          </cell>
          <cell r="J298" t="str">
            <v>EJ9N</v>
          </cell>
          <cell r="K298" t="str">
            <v>BCOB930046E701</v>
          </cell>
          <cell r="L298" t="str">
            <v>LOA-B-VEB</v>
          </cell>
          <cell r="M298" t="str">
            <v>EM Entr.mercancías</v>
          </cell>
          <cell r="N298" t="str">
            <v>447.541.39</v>
          </cell>
          <cell r="O298" t="str">
            <v>ENTRADA VIRTUAL MAT. LOA-CO-B-VEB-CAB-2021</v>
          </cell>
        </row>
        <row r="299">
          <cell r="H299" t="str">
            <v>135191-4</v>
          </cell>
          <cell r="I299" t="str">
            <v>ECEJ</v>
          </cell>
          <cell r="J299" t="str">
            <v>EJ9N</v>
          </cell>
          <cell r="K299" t="str">
            <v>BCOB930046E701</v>
          </cell>
          <cell r="L299" t="str">
            <v>LOA-B-VEB</v>
          </cell>
          <cell r="M299" t="str">
            <v>EM Entr.mercancías</v>
          </cell>
          <cell r="N299" t="str">
            <v>461.331.04</v>
          </cell>
          <cell r="O299" t="str">
            <v>ENTRADA VIRTUAL MAT. LOA-CO-B-VEB-CAB-2021</v>
          </cell>
        </row>
        <row r="300">
          <cell r="H300" t="str">
            <v>135257-28</v>
          </cell>
          <cell r="I300" t="str">
            <v>ECEJ</v>
          </cell>
          <cell r="J300" t="str">
            <v>EJ9N</v>
          </cell>
          <cell r="K300" t="str">
            <v>BCOB930046E701</v>
          </cell>
          <cell r="L300" t="str">
            <v>LOA-B-VEB</v>
          </cell>
          <cell r="M300" t="str">
            <v>EM Entr.mercancías</v>
          </cell>
          <cell r="N300" t="str">
            <v>12.287.383.70</v>
          </cell>
          <cell r="O300" t="str">
            <v>ENTRADA VIRTUAL MAT. LOA-CO-B-VEB-CAB-2021</v>
          </cell>
        </row>
        <row r="301">
          <cell r="H301" t="str">
            <v>135257-28</v>
          </cell>
          <cell r="I301" t="str">
            <v>ECEJ</v>
          </cell>
          <cell r="J301" t="str">
            <v>EJ9N</v>
          </cell>
          <cell r="K301" t="str">
            <v>BCOB930046E701</v>
          </cell>
          <cell r="L301" t="str">
            <v>LOA-B-VEB</v>
          </cell>
          <cell r="M301" t="str">
            <v>EM Entr.mercancías</v>
          </cell>
          <cell r="N301" t="str">
            <v>12.287.383.70</v>
          </cell>
          <cell r="O301" t="str">
            <v>ENTRADA VIRTUAL MAT. LOA-CO-B-VEB-CAB-2021</v>
          </cell>
        </row>
        <row r="302">
          <cell r="H302" t="str">
            <v>135257-28</v>
          </cell>
          <cell r="I302" t="str">
            <v>ECEJ</v>
          </cell>
          <cell r="J302" t="str">
            <v>EJ9N</v>
          </cell>
          <cell r="K302" t="str">
            <v>BCOB930046E701</v>
          </cell>
          <cell r="L302" t="str">
            <v>LOA-B-VEB</v>
          </cell>
          <cell r="M302" t="str">
            <v>EM Entr.mercancías</v>
          </cell>
          <cell r="N302" t="str">
            <v>12.665.982.90</v>
          </cell>
          <cell r="O302" t="str">
            <v>ENTRADA VIRTUAL MAT. LOA-CO-B-VEB-CAB-2021</v>
          </cell>
        </row>
        <row r="303">
          <cell r="H303" t="str">
            <v>135257-28</v>
          </cell>
          <cell r="I303" t="str">
            <v>ECEJ</v>
          </cell>
          <cell r="J303" t="str">
            <v>EJ9N</v>
          </cell>
          <cell r="K303" t="str">
            <v>BCOB930046E701</v>
          </cell>
          <cell r="L303" t="str">
            <v>LOA-B-VEB</v>
          </cell>
          <cell r="M303" t="str">
            <v>EM Entr.mercancías</v>
          </cell>
          <cell r="N303" t="str">
            <v>12.665.982.90</v>
          </cell>
          <cell r="O303" t="str">
            <v>ENTRADA VIRTUAL MAT. LOA-CO-B-VEB-CAB-2021</v>
          </cell>
        </row>
        <row r="304">
          <cell r="H304" t="str">
            <v>135257-28</v>
          </cell>
          <cell r="I304" t="str">
            <v>ECEJ</v>
          </cell>
          <cell r="J304" t="str">
            <v>EJ9N</v>
          </cell>
          <cell r="K304" t="str">
            <v>BCOB930046E701</v>
          </cell>
          <cell r="L304" t="str">
            <v>LOA-B-VEB</v>
          </cell>
          <cell r="M304" t="str">
            <v>EM Entr.mercancías</v>
          </cell>
          <cell r="N304" t="str">
            <v>12.665.982.90</v>
          </cell>
          <cell r="O304" t="str">
            <v>ENTRADA VIRTUAL MAT. LOA-CO-B-VEB-CAB-2021</v>
          </cell>
        </row>
        <row r="305">
          <cell r="H305" t="str">
            <v>135257-28</v>
          </cell>
          <cell r="I305" t="str">
            <v>ECEJ</v>
          </cell>
          <cell r="J305" t="str">
            <v>EJ9N</v>
          </cell>
          <cell r="K305" t="str">
            <v>BCOB930046E701</v>
          </cell>
          <cell r="L305" t="str">
            <v>LOA-B-VEB</v>
          </cell>
          <cell r="M305" t="str">
            <v>EM Entr.mercancías</v>
          </cell>
          <cell r="N305" t="str">
            <v>12.287.383.70</v>
          </cell>
          <cell r="O305" t="str">
            <v>ENTRADA VIRTUAL MAT. LOA-CO-B-VEB-CAB-2021</v>
          </cell>
        </row>
        <row r="306">
          <cell r="H306" t="str">
            <v>135257-29</v>
          </cell>
          <cell r="I306" t="str">
            <v>ECEJ</v>
          </cell>
          <cell r="J306" t="str">
            <v>EJ9N</v>
          </cell>
          <cell r="K306" t="str">
            <v>BCOB930046E701</v>
          </cell>
          <cell r="L306" t="str">
            <v>LOA-B-VEB</v>
          </cell>
          <cell r="M306" t="str">
            <v>EM Entr.mercancías</v>
          </cell>
          <cell r="N306" t="str">
            <v>27.051.737.12</v>
          </cell>
          <cell r="O306" t="str">
            <v>ENTRADA VIRTUAL MAT. LOA-CO-B-VEB-CAB-2021</v>
          </cell>
        </row>
        <row r="307">
          <cell r="H307" t="str">
            <v>135257-29</v>
          </cell>
          <cell r="I307" t="str">
            <v>ECEJ</v>
          </cell>
          <cell r="J307" t="str">
            <v>EJ9N</v>
          </cell>
          <cell r="K307" t="str">
            <v>BCOB930046E701</v>
          </cell>
          <cell r="L307" t="str">
            <v>LOA-B-VEB</v>
          </cell>
          <cell r="M307" t="str">
            <v>EM Entr.mercancías</v>
          </cell>
          <cell r="N307" t="str">
            <v>27.051.737.12</v>
          </cell>
          <cell r="O307" t="str">
            <v>ENTRADA VIRTUAL MAT. LOA-CO-B-VEB-CAB-2021</v>
          </cell>
        </row>
        <row r="308">
          <cell r="H308" t="str">
            <v>135257-29</v>
          </cell>
          <cell r="I308" t="str">
            <v>ECEJ</v>
          </cell>
          <cell r="J308" t="str">
            <v>EJ9N</v>
          </cell>
          <cell r="K308" t="str">
            <v>BCOB930046E701</v>
          </cell>
          <cell r="L308" t="str">
            <v>LOA-B-VEB</v>
          </cell>
          <cell r="M308" t="str">
            <v>EM Entr.mercancías</v>
          </cell>
          <cell r="N308" t="str">
            <v>27.885.255.98</v>
          </cell>
          <cell r="O308" t="str">
            <v>ENTRADA VIRTUAL MAT. LOA-CO-B-VEB-CAB-2021</v>
          </cell>
        </row>
        <row r="309">
          <cell r="H309" t="str">
            <v>135257-29</v>
          </cell>
          <cell r="I309" t="str">
            <v>ECEJ</v>
          </cell>
          <cell r="J309" t="str">
            <v>EJ9N</v>
          </cell>
          <cell r="K309" t="str">
            <v>BCOB930046E701</v>
          </cell>
          <cell r="L309" t="str">
            <v>LOA-B-VEB</v>
          </cell>
          <cell r="M309" t="str">
            <v>EM Entr.mercancías</v>
          </cell>
          <cell r="N309" t="str">
            <v>27.885.255.98</v>
          </cell>
          <cell r="O309" t="str">
            <v>ENTRADA VIRTUAL MAT. LOA-CO-B-VEB-CAB-2021</v>
          </cell>
        </row>
        <row r="310">
          <cell r="H310" t="str">
            <v>135257-32</v>
          </cell>
          <cell r="I310" t="str">
            <v>ECEJ</v>
          </cell>
          <cell r="J310" t="str">
            <v>EJ9N</v>
          </cell>
          <cell r="K310" t="str">
            <v>BCOB930046E701</v>
          </cell>
          <cell r="L310" t="str">
            <v>LOA-B-VEB</v>
          </cell>
          <cell r="M310" t="str">
            <v>EM Entr.mercancías</v>
          </cell>
          <cell r="N310" t="str">
            <v>10.940.584.65</v>
          </cell>
          <cell r="O310" t="str">
            <v>ENTRADA VIRTUAL MAT. LOA-CO-B-VEB-CAB-2021</v>
          </cell>
        </row>
        <row r="311">
          <cell r="H311" t="str">
            <v>135257-32</v>
          </cell>
          <cell r="I311" t="str">
            <v>ECEJ</v>
          </cell>
          <cell r="J311" t="str">
            <v>EJ9N</v>
          </cell>
          <cell r="K311" t="str">
            <v>BCOB930046E701</v>
          </cell>
          <cell r="L311" t="str">
            <v>LOA-B-VEB</v>
          </cell>
          <cell r="M311" t="str">
            <v>EM Entr.mercancías</v>
          </cell>
          <cell r="N311" t="str">
            <v>10.613.559.37</v>
          </cell>
          <cell r="O311" t="str">
            <v>ENTRADA VIRTUAL MAT. LOA-CO-B-VEB-CAB-2021</v>
          </cell>
        </row>
        <row r="312">
          <cell r="H312" t="str">
            <v>135257-35</v>
          </cell>
          <cell r="I312" t="str">
            <v>ECEJ</v>
          </cell>
          <cell r="J312" t="str">
            <v>EJ9N</v>
          </cell>
          <cell r="K312" t="str">
            <v>BCOB930046E701</v>
          </cell>
          <cell r="L312" t="str">
            <v>LOA-B-VEB</v>
          </cell>
          <cell r="M312" t="str">
            <v>EM Entr.mercancías</v>
          </cell>
          <cell r="N312" t="str">
            <v>9.171.515.00</v>
          </cell>
          <cell r="O312" t="str">
            <v>ENTRADA VIRTUAL MAT. LOA-CO-B-VEB-CAB-2021</v>
          </cell>
        </row>
        <row r="313">
          <cell r="H313" t="str">
            <v>135257-35</v>
          </cell>
          <cell r="I313" t="str">
            <v>ECEJ</v>
          </cell>
          <cell r="J313" t="str">
            <v>EJ9N</v>
          </cell>
          <cell r="K313" t="str">
            <v>BCOB930046E701</v>
          </cell>
          <cell r="L313" t="str">
            <v>LOA-B-VEB</v>
          </cell>
          <cell r="M313" t="str">
            <v>EM Entr.mercancías</v>
          </cell>
          <cell r="N313" t="str">
            <v>9.454.107.97</v>
          </cell>
          <cell r="O313" t="str">
            <v>ENTRADA VIRTUAL MAT. LOA-CO-B-VEB-CAB-2021</v>
          </cell>
        </row>
        <row r="314">
          <cell r="H314" t="str">
            <v>135257-35</v>
          </cell>
          <cell r="I314" t="str">
            <v>ECEJ</v>
          </cell>
          <cell r="J314" t="str">
            <v>EJ9N</v>
          </cell>
          <cell r="K314" t="str">
            <v>BCOB930046E701</v>
          </cell>
          <cell r="L314" t="str">
            <v>LOA-B-VEB</v>
          </cell>
          <cell r="M314" t="str">
            <v>EM Entr.mercancías</v>
          </cell>
          <cell r="N314" t="str">
            <v>9.171.515.00</v>
          </cell>
          <cell r="O314" t="str">
            <v>ENTRADA VIRTUAL MAT. LOA-CO-B-VEB-CAB-2021</v>
          </cell>
        </row>
        <row r="315">
          <cell r="H315" t="str">
            <v>135257-35</v>
          </cell>
          <cell r="I315" t="str">
            <v>ECEJ</v>
          </cell>
          <cell r="J315" t="str">
            <v>EJ9N</v>
          </cell>
          <cell r="K315" t="str">
            <v>BCOB930046E701</v>
          </cell>
          <cell r="L315" t="str">
            <v>LOA-B-VEB</v>
          </cell>
          <cell r="M315" t="str">
            <v>EM Entr.mercancías</v>
          </cell>
          <cell r="N315" t="str">
            <v>9.454.107.97</v>
          </cell>
          <cell r="O315" t="str">
            <v>ENTRADA VIRTUAL MAT. LOA-CO-B-VEB-CAB-2021</v>
          </cell>
        </row>
        <row r="316">
          <cell r="H316" t="str">
            <v>135257-35</v>
          </cell>
          <cell r="I316" t="str">
            <v>ECEJ</v>
          </cell>
          <cell r="J316" t="str">
            <v>EJ9N</v>
          </cell>
          <cell r="K316" t="str">
            <v>BCOB930046E701</v>
          </cell>
          <cell r="L316" t="str">
            <v>LOA-B-VEB</v>
          </cell>
          <cell r="M316" t="str">
            <v>EM Entr.mercancías</v>
          </cell>
          <cell r="N316" t="str">
            <v>9.454.107.97</v>
          </cell>
          <cell r="O316" t="str">
            <v>ENTRADA VIRTUAL MAT. LOA-CO-B-VEB-CAB-2021</v>
          </cell>
        </row>
        <row r="317">
          <cell r="H317" t="str">
            <v>135257-35</v>
          </cell>
          <cell r="I317" t="str">
            <v>ECEJ</v>
          </cell>
          <cell r="J317" t="str">
            <v>EJ9N</v>
          </cell>
          <cell r="K317" t="str">
            <v>BCOB930046E701</v>
          </cell>
          <cell r="L317" t="str">
            <v>LOA-B-VEB</v>
          </cell>
          <cell r="M317" t="str">
            <v>EM Entr.mercancías</v>
          </cell>
          <cell r="N317" t="str">
            <v>9.171.515.00</v>
          </cell>
          <cell r="O317" t="str">
            <v>ENTRADA VIRTUAL MAT. LOA-CO-B-VEB-CAB-2021</v>
          </cell>
        </row>
        <row r="318">
          <cell r="H318" t="str">
            <v>135257-36</v>
          </cell>
          <cell r="I318" t="str">
            <v>ECEJ</v>
          </cell>
          <cell r="J318" t="str">
            <v>EJ9N</v>
          </cell>
          <cell r="K318" t="str">
            <v>BCOB930046E701</v>
          </cell>
          <cell r="L318" t="str">
            <v>LOA-B-VEB</v>
          </cell>
          <cell r="M318" t="str">
            <v>EM Entr.mercancías</v>
          </cell>
          <cell r="N318" t="str">
            <v>8.123.488.46</v>
          </cell>
          <cell r="O318" t="str">
            <v>ENTRADA VIRTUAL MAT. LOA-CO-B-VEB-CAB-2021</v>
          </cell>
        </row>
        <row r="319">
          <cell r="H319" t="str">
            <v>135257-36</v>
          </cell>
          <cell r="I319" t="str">
            <v>ECEJ</v>
          </cell>
          <cell r="J319" t="str">
            <v>EJ9N</v>
          </cell>
          <cell r="K319" t="str">
            <v>BCOB930046E701</v>
          </cell>
          <cell r="L319" t="str">
            <v>LOA-B-VEB</v>
          </cell>
          <cell r="M319" t="str">
            <v>EM Entr.mercancías</v>
          </cell>
          <cell r="N319" t="str">
            <v>8.123.488.46</v>
          </cell>
          <cell r="O319" t="str">
            <v>ENTRADA VIRTUAL MAT. LOA-CO-B-VEB-CAB-2021</v>
          </cell>
        </row>
        <row r="320">
          <cell r="H320" t="str">
            <v>135257-36</v>
          </cell>
          <cell r="I320" t="str">
            <v>ECEJ</v>
          </cell>
          <cell r="J320" t="str">
            <v>EJ9N</v>
          </cell>
          <cell r="K320" t="str">
            <v>BCOB930046E701</v>
          </cell>
          <cell r="L320" t="str">
            <v>LOA-B-VEB</v>
          </cell>
          <cell r="M320" t="str">
            <v>EM Entr.mercancías</v>
          </cell>
          <cell r="N320" t="str">
            <v>7.880.669.08</v>
          </cell>
          <cell r="O320" t="str">
            <v>ENTRADA VIRTUAL MAT. LOA-CO-B-VEB-CAB-2021</v>
          </cell>
        </row>
        <row r="321">
          <cell r="H321" t="str">
            <v>135257-36</v>
          </cell>
          <cell r="I321" t="str">
            <v>ECEJ</v>
          </cell>
          <cell r="J321" t="str">
            <v>EJ9N</v>
          </cell>
          <cell r="K321" t="str">
            <v>BCOB930046E701</v>
          </cell>
          <cell r="L321" t="str">
            <v>LOA-B-VEB</v>
          </cell>
          <cell r="M321" t="str">
            <v>EM Entr.mercancías</v>
          </cell>
          <cell r="N321" t="str">
            <v>7.880.669.08</v>
          </cell>
          <cell r="O321" t="str">
            <v>ENTRADA VIRTUAL MAT. LOA-CO-B-VEB-CAB-2021</v>
          </cell>
        </row>
        <row r="322">
          <cell r="H322" t="str">
            <v>135257-36</v>
          </cell>
          <cell r="I322" t="str">
            <v>ECEJ</v>
          </cell>
          <cell r="J322" t="str">
            <v>EJ9N</v>
          </cell>
          <cell r="K322" t="str">
            <v>BCOB930046E701</v>
          </cell>
          <cell r="L322" t="str">
            <v>LOA-B-VEB</v>
          </cell>
          <cell r="M322" t="str">
            <v>EM Entr.mercancías</v>
          </cell>
          <cell r="N322" t="str">
            <v>7.880.669.08</v>
          </cell>
          <cell r="O322" t="str">
            <v>ENTRADA VIRTUAL MAT. LOA-CO-B-VEB-CAB-2021</v>
          </cell>
        </row>
        <row r="323">
          <cell r="H323" t="str">
            <v>135257-36</v>
          </cell>
          <cell r="I323" t="str">
            <v>ECEJ</v>
          </cell>
          <cell r="J323" t="str">
            <v>EJ9N</v>
          </cell>
          <cell r="K323" t="str">
            <v>BCOB930046E701</v>
          </cell>
          <cell r="L323" t="str">
            <v>LOA-B-VEB</v>
          </cell>
          <cell r="M323" t="str">
            <v>EM Entr.mercancías</v>
          </cell>
          <cell r="N323" t="str">
            <v>8.123.488.46</v>
          </cell>
          <cell r="O323" t="str">
            <v>ENTRADA VIRTUAL MAT. LOA-CO-B-VEB-CAB-2021</v>
          </cell>
        </row>
        <row r="324">
          <cell r="H324" t="str">
            <v>135257-37</v>
          </cell>
          <cell r="I324" t="str">
            <v>ECEJ</v>
          </cell>
          <cell r="J324" t="str">
            <v>EJ9N</v>
          </cell>
          <cell r="K324" t="str">
            <v>BCOB930046E701</v>
          </cell>
          <cell r="L324" t="str">
            <v>LOA-B-VEB</v>
          </cell>
          <cell r="M324" t="str">
            <v>EM Entr.mercancías</v>
          </cell>
          <cell r="N324" t="str">
            <v>9.416.794.15</v>
          </cell>
          <cell r="O324" t="str">
            <v>ENTRADA VIRTUAL MAT. LOA-CO-B-VEB-CAB-2021</v>
          </cell>
        </row>
        <row r="325">
          <cell r="H325" t="str">
            <v>135257-37</v>
          </cell>
          <cell r="I325" t="str">
            <v>ECEJ</v>
          </cell>
          <cell r="J325" t="str">
            <v>EJ9N</v>
          </cell>
          <cell r="K325" t="str">
            <v>BCOB930046E701</v>
          </cell>
          <cell r="L325" t="str">
            <v>LOA-B-VEB</v>
          </cell>
          <cell r="M325" t="str">
            <v>EM Entr.mercancías</v>
          </cell>
          <cell r="N325" t="str">
            <v>9.706.944.67</v>
          </cell>
          <cell r="O325" t="str">
            <v>ENTRADA VIRTUAL MAT. LOA-CO-B-VEB-CAB-2021</v>
          </cell>
        </row>
        <row r="326">
          <cell r="H326" t="str">
            <v>135257-37</v>
          </cell>
          <cell r="I326" t="str">
            <v>ECEJ</v>
          </cell>
          <cell r="J326" t="str">
            <v>EJ9N</v>
          </cell>
          <cell r="K326" t="str">
            <v>BCOB930046E701</v>
          </cell>
          <cell r="L326" t="str">
            <v>LOA-B-VEB</v>
          </cell>
          <cell r="M326" t="str">
            <v>EM Entr.mercancías</v>
          </cell>
          <cell r="N326" t="str">
            <v>9.706.944.67</v>
          </cell>
          <cell r="O326" t="str">
            <v>ENTRADA VIRTUAL MAT. LOA-CO-B-VEB-CAB-2021</v>
          </cell>
        </row>
        <row r="327">
          <cell r="H327" t="str">
            <v>135257-37</v>
          </cell>
          <cell r="I327" t="str">
            <v>ECEJ</v>
          </cell>
          <cell r="J327" t="str">
            <v>EJ9N</v>
          </cell>
          <cell r="K327" t="str">
            <v>BCOB930046E701</v>
          </cell>
          <cell r="L327" t="str">
            <v>LOA-B-VEB</v>
          </cell>
          <cell r="M327" t="str">
            <v>EM Entr.mercancías</v>
          </cell>
          <cell r="N327" t="str">
            <v>9.416.794.15</v>
          </cell>
          <cell r="O327" t="str">
            <v>ENTRADA VIRTUAL MAT. LOA-CO-B-VEB-CAB-2021</v>
          </cell>
        </row>
        <row r="328">
          <cell r="H328" t="str">
            <v>135257-37</v>
          </cell>
          <cell r="I328" t="str">
            <v>ECEJ</v>
          </cell>
          <cell r="J328" t="str">
            <v>EJ9N</v>
          </cell>
          <cell r="K328" t="str">
            <v>BCOB930046E701</v>
          </cell>
          <cell r="L328" t="str">
            <v>LOA-B-VEB</v>
          </cell>
          <cell r="M328" t="str">
            <v>EM Entr.mercancías</v>
          </cell>
          <cell r="N328" t="str">
            <v>9.416.794.15</v>
          </cell>
          <cell r="O328" t="str">
            <v>ENTRADA VIRTUAL MAT. LOA-CO-B-VEB-CAB-2021</v>
          </cell>
        </row>
        <row r="329">
          <cell r="H329" t="str">
            <v>135257-37</v>
          </cell>
          <cell r="I329" t="str">
            <v>ECEJ</v>
          </cell>
          <cell r="J329" t="str">
            <v>EJ9N</v>
          </cell>
          <cell r="K329" t="str">
            <v>BCOB930046E701</v>
          </cell>
          <cell r="L329" t="str">
            <v>LOA-B-VEB</v>
          </cell>
          <cell r="M329" t="str">
            <v>EM Entr.mercancías</v>
          </cell>
          <cell r="N329" t="str">
            <v>9.706.944.67</v>
          </cell>
          <cell r="O329" t="str">
            <v>ENTRADA VIRTUAL MAT. LOA-CO-B-VEB-CAB-2021</v>
          </cell>
        </row>
        <row r="330">
          <cell r="H330" t="str">
            <v>135257-40</v>
          </cell>
          <cell r="I330" t="str">
            <v>ECEJ</v>
          </cell>
          <cell r="J330" t="str">
            <v>EJ9N</v>
          </cell>
          <cell r="K330" t="str">
            <v>BCOB930046E701</v>
          </cell>
          <cell r="L330" t="str">
            <v>LOA-B-VEB</v>
          </cell>
          <cell r="M330" t="str">
            <v>EM Entr.mercancías</v>
          </cell>
          <cell r="N330" t="str">
            <v>18.207.436.47</v>
          </cell>
          <cell r="O330" t="str">
            <v>ENTRADA VIRTUAL MAT. LOA-CO-B-VEB-CAB-2021</v>
          </cell>
        </row>
        <row r="331">
          <cell r="H331" t="str">
            <v>135257-40</v>
          </cell>
          <cell r="I331" t="str">
            <v>ECEJ</v>
          </cell>
          <cell r="J331" t="str">
            <v>EJ9N</v>
          </cell>
          <cell r="K331" t="str">
            <v>BCOB930046E701</v>
          </cell>
          <cell r="L331" t="str">
            <v>LOA-B-VEB</v>
          </cell>
          <cell r="M331" t="str">
            <v>EM Entr.mercancías</v>
          </cell>
          <cell r="N331" t="str">
            <v>18.768.444.49</v>
          </cell>
          <cell r="O331" t="str">
            <v>ENTRADA VIRTUAL MAT. LOA-CO-B-VEB-CAB-2021</v>
          </cell>
        </row>
        <row r="332">
          <cell r="H332" t="str">
            <v>135257-40</v>
          </cell>
          <cell r="I332" t="str">
            <v>ECEJ</v>
          </cell>
          <cell r="J332" t="str">
            <v>EJ9N</v>
          </cell>
          <cell r="K332" t="str">
            <v>BCOB930046E701</v>
          </cell>
          <cell r="L332" t="str">
            <v>LOA-B-VEB</v>
          </cell>
          <cell r="M332" t="str">
            <v>EM Entr.mercancías</v>
          </cell>
          <cell r="N332" t="str">
            <v>18.207.436.47</v>
          </cell>
          <cell r="O332" t="str">
            <v>ENTRADA VIRTUAL MAT. LOA-CO-B-VEB-CAB-2021</v>
          </cell>
        </row>
        <row r="333">
          <cell r="H333" t="str">
            <v>135257-40</v>
          </cell>
          <cell r="I333" t="str">
            <v>ECEJ</v>
          </cell>
          <cell r="J333" t="str">
            <v>EJ9N</v>
          </cell>
          <cell r="K333" t="str">
            <v>BCOB930046E701</v>
          </cell>
          <cell r="L333" t="str">
            <v>LOA-B-VEB</v>
          </cell>
          <cell r="M333" t="str">
            <v>EM Entr.mercancías</v>
          </cell>
          <cell r="N333" t="str">
            <v>18.207.436.47</v>
          </cell>
          <cell r="O333" t="str">
            <v>ENTRADA VIRTUAL MAT. LOA-CO-B-VEB-CAB-2021</v>
          </cell>
        </row>
        <row r="334">
          <cell r="H334" t="str">
            <v>135257-40</v>
          </cell>
          <cell r="I334" t="str">
            <v>ECEJ</v>
          </cell>
          <cell r="J334" t="str">
            <v>EJ9N</v>
          </cell>
          <cell r="K334" t="str">
            <v>BCOB930046E701</v>
          </cell>
          <cell r="L334" t="str">
            <v>LOA-B-VEB</v>
          </cell>
          <cell r="M334" t="str">
            <v>EM Entr.mercancías</v>
          </cell>
          <cell r="N334" t="str">
            <v>18.768.444.49</v>
          </cell>
          <cell r="O334" t="str">
            <v>ENTRADA VIRTUAL MAT. LOA-CO-B-VEB-CAB-2021</v>
          </cell>
        </row>
        <row r="335">
          <cell r="H335" t="str">
            <v>135257-40</v>
          </cell>
          <cell r="I335" t="str">
            <v>ECEJ</v>
          </cell>
          <cell r="J335" t="str">
            <v>EJ9N</v>
          </cell>
          <cell r="K335" t="str">
            <v>BCOB930046E701</v>
          </cell>
          <cell r="L335" t="str">
            <v>LOA-B-VEB</v>
          </cell>
          <cell r="M335" t="str">
            <v>EM Entr.mercancías</v>
          </cell>
          <cell r="N335" t="str">
            <v>18.768.444.49</v>
          </cell>
          <cell r="O335" t="str">
            <v>ENTRADA VIRTUAL MAT. LOA-CO-B-VEB-CAB-2021</v>
          </cell>
        </row>
        <row r="336">
          <cell r="H336" t="str">
            <v>135257-41</v>
          </cell>
          <cell r="I336" t="str">
            <v>ECEJ</v>
          </cell>
          <cell r="J336" t="str">
            <v>EJ9N</v>
          </cell>
          <cell r="K336" t="str">
            <v>FV.1254435</v>
          </cell>
          <cell r="L336" t="str">
            <v>CTO 009/20</v>
          </cell>
          <cell r="M336" t="str">
            <v>EM Entr.mercancías</v>
          </cell>
          <cell r="N336" t="str">
            <v>15.202.118.58</v>
          </cell>
          <cell r="O336" t="str">
            <v>ENTRADA VIRTUAL MAT. CTO 009-SUADQ-CAB-2020</v>
          </cell>
        </row>
        <row r="337">
          <cell r="H337" t="str">
            <v>135257-41</v>
          </cell>
          <cell r="I337" t="str">
            <v>ECEJ</v>
          </cell>
          <cell r="J337" t="str">
            <v>EJ9N</v>
          </cell>
          <cell r="K337" t="str">
            <v>FV.1254435</v>
          </cell>
          <cell r="L337" t="str">
            <v>CTO 009/20</v>
          </cell>
          <cell r="M337" t="str">
            <v>EM Entr.mercancías</v>
          </cell>
          <cell r="N337" t="str">
            <v>3.970.89</v>
          </cell>
          <cell r="O337" t="str">
            <v>ENTRADA VIRTUAL MAT. CTO 009-SUADQ-CAB-2020</v>
          </cell>
        </row>
        <row r="338">
          <cell r="H338" t="str">
            <v>135257-41</v>
          </cell>
          <cell r="I338" t="str">
            <v>ECEJ</v>
          </cell>
          <cell r="J338" t="str">
            <v>EJ9N</v>
          </cell>
          <cell r="K338" t="str">
            <v>FV.1254435</v>
          </cell>
          <cell r="L338" t="str">
            <v>CTO 009/20</v>
          </cell>
          <cell r="M338" t="str">
            <v>EM Entr.mercancías</v>
          </cell>
          <cell r="N338" t="str">
            <v>3.998.79</v>
          </cell>
          <cell r="O338" t="str">
            <v>ENTRADA VIRTUAL MAT. CTO 009-SUADQ-CAB-2020</v>
          </cell>
        </row>
        <row r="339">
          <cell r="H339" t="str">
            <v>135257-42</v>
          </cell>
          <cell r="I339" t="str">
            <v>ECEJ</v>
          </cell>
          <cell r="J339" t="str">
            <v>EJ9N</v>
          </cell>
          <cell r="K339" t="str">
            <v>FV.1254435</v>
          </cell>
          <cell r="L339" t="str">
            <v>CTO 009/20</v>
          </cell>
          <cell r="M339" t="str">
            <v>EM Entr.mercancías</v>
          </cell>
          <cell r="N339" t="str">
            <v>2.519.99</v>
          </cell>
          <cell r="O339" t="str">
            <v>ENTRADA VIRTUAL MAT. CTO 009-SUADQ-CAB-2020</v>
          </cell>
        </row>
        <row r="340">
          <cell r="H340" t="str">
            <v>135257-42</v>
          </cell>
          <cell r="I340" t="str">
            <v>ECEJ</v>
          </cell>
          <cell r="J340" t="str">
            <v>EJ9N</v>
          </cell>
          <cell r="K340" t="str">
            <v>FV.1254435</v>
          </cell>
          <cell r="L340" t="str">
            <v>CTO 009/20</v>
          </cell>
          <cell r="M340" t="str">
            <v>EM Entr.mercancías</v>
          </cell>
          <cell r="N340" t="str">
            <v>9.684.877.38</v>
          </cell>
          <cell r="O340" t="str">
            <v>ENTRADA VIRTUAL MAT. CTO 009-SUADQ-CAB-2020</v>
          </cell>
        </row>
        <row r="341">
          <cell r="H341" t="str">
            <v>135257-42</v>
          </cell>
          <cell r="I341" t="str">
            <v>ECEJ</v>
          </cell>
          <cell r="J341" t="str">
            <v>EJ9N</v>
          </cell>
          <cell r="K341" t="str">
            <v>FV.1254435</v>
          </cell>
          <cell r="L341" t="str">
            <v>CTO 009/20</v>
          </cell>
          <cell r="M341" t="str">
            <v>EM Entr.mercancías</v>
          </cell>
          <cell r="N341" t="str">
            <v>2.527.53</v>
          </cell>
          <cell r="O341" t="str">
            <v>ENTRADA VIRTUAL MAT. CTO 009-SUADQ-CAB-2020</v>
          </cell>
        </row>
        <row r="342">
          <cell r="H342" t="str">
            <v>135257-45</v>
          </cell>
          <cell r="I342" t="str">
            <v>ECEJ</v>
          </cell>
          <cell r="J342" t="str">
            <v>EJ9N</v>
          </cell>
          <cell r="K342" t="str">
            <v>BCOB930046E701</v>
          </cell>
          <cell r="L342" t="str">
            <v>LOA-B-VEB</v>
          </cell>
          <cell r="M342" t="str">
            <v>EM Entr.mercancías</v>
          </cell>
          <cell r="N342" t="str">
            <v>9.744.610.13</v>
          </cell>
          <cell r="O342" t="str">
            <v>ENTRADA VIRTUAL MAT. LOA-CO-B-VEB-CAB-2021</v>
          </cell>
        </row>
        <row r="343">
          <cell r="H343" t="str">
            <v>135257-45</v>
          </cell>
          <cell r="I343" t="str">
            <v>ECEJ</v>
          </cell>
          <cell r="J343" t="str">
            <v>EJ9N</v>
          </cell>
          <cell r="K343" t="str">
            <v>FV.1254435</v>
          </cell>
          <cell r="L343" t="str">
            <v>CTO 009/20</v>
          </cell>
          <cell r="M343" t="str">
            <v>EM Entr.mercancías</v>
          </cell>
          <cell r="N343" t="str">
            <v>5.803.61</v>
          </cell>
          <cell r="O343" t="str">
            <v>ENTRADA VIRTUAL MAT. CTO 009-SUADQ-CAB-2020</v>
          </cell>
        </row>
        <row r="344">
          <cell r="H344" t="str">
            <v>135257-45</v>
          </cell>
          <cell r="I344" t="str">
            <v>ECEJ</v>
          </cell>
          <cell r="J344" t="str">
            <v>EJ9N</v>
          </cell>
          <cell r="K344" t="str">
            <v>FV.1254435</v>
          </cell>
          <cell r="L344" t="str">
            <v>CTO 009/20</v>
          </cell>
          <cell r="M344" t="str">
            <v>EM Entr.mercancías</v>
          </cell>
          <cell r="N344" t="str">
            <v>22.157.278.84</v>
          </cell>
          <cell r="O344" t="str">
            <v>ENTRADA VIRTUAL MAT. CTO 009-SUADQ-CAB-2020</v>
          </cell>
        </row>
        <row r="345">
          <cell r="H345" t="str">
            <v>135257-45</v>
          </cell>
          <cell r="I345" t="str">
            <v>ECEJ</v>
          </cell>
          <cell r="J345" t="str">
            <v>EJ9N</v>
          </cell>
          <cell r="K345" t="str">
            <v>BCOB930046E701</v>
          </cell>
          <cell r="L345" t="str">
            <v>LOA-B-VEB</v>
          </cell>
          <cell r="M345" t="str">
            <v>EM Entr.mercancías</v>
          </cell>
          <cell r="N345" t="str">
            <v>10.044.861.32</v>
          </cell>
          <cell r="O345" t="str">
            <v>ENTRADA VIRTUAL MAT. LOA-CO-B-VEB-CAB-2021</v>
          </cell>
        </row>
        <row r="346">
          <cell r="H346" t="str">
            <v>135257-45</v>
          </cell>
          <cell r="I346" t="str">
            <v>ECEJ</v>
          </cell>
          <cell r="J346" t="str">
            <v>EJ9N</v>
          </cell>
          <cell r="K346" t="str">
            <v>FV.1254435</v>
          </cell>
          <cell r="L346" t="str">
            <v>CTO 009/20</v>
          </cell>
          <cell r="M346" t="str">
            <v>EM Entr.mercancías</v>
          </cell>
          <cell r="N346" t="str">
            <v>5.809.56</v>
          </cell>
          <cell r="O346" t="str">
            <v>ENTRADA VIRTUAL MAT. CTO 009-SUADQ-CAB-2020</v>
          </cell>
        </row>
        <row r="347">
          <cell r="H347" t="str">
            <v>135257-45</v>
          </cell>
          <cell r="I347" t="str">
            <v>ECEJ</v>
          </cell>
          <cell r="J347" t="str">
            <v>EJ9N</v>
          </cell>
          <cell r="K347" t="str">
            <v>BCOB930046E701</v>
          </cell>
          <cell r="L347" t="str">
            <v>LOA-B-VEB</v>
          </cell>
          <cell r="M347" t="str">
            <v>EM Entr.mercancías</v>
          </cell>
          <cell r="N347" t="str">
            <v>9.744.610.13</v>
          </cell>
          <cell r="O347" t="str">
            <v>ENTRADA VIRTUAL MAT. LOA-CO-B-VEB-CAB-2021</v>
          </cell>
        </row>
        <row r="348">
          <cell r="H348" t="str">
            <v>135257-45</v>
          </cell>
          <cell r="I348" t="str">
            <v>ECEJ</v>
          </cell>
          <cell r="J348" t="str">
            <v>EJ9N</v>
          </cell>
          <cell r="K348" t="str">
            <v>BCOB930046E701</v>
          </cell>
          <cell r="L348" t="str">
            <v>LOA-B-VEB</v>
          </cell>
          <cell r="M348" t="str">
            <v>EM Entr.mercancías</v>
          </cell>
          <cell r="N348" t="str">
            <v>9.744.610.13</v>
          </cell>
          <cell r="O348" t="str">
            <v>ENTRADA VIRTUAL MAT. LOA-CO-B-VEB-CAB-2021</v>
          </cell>
        </row>
        <row r="349">
          <cell r="H349" t="str">
            <v>135257-45</v>
          </cell>
          <cell r="I349" t="str">
            <v>ECEJ</v>
          </cell>
          <cell r="J349" t="str">
            <v>EJ9N</v>
          </cell>
          <cell r="K349" t="str">
            <v>BCOB930046E701</v>
          </cell>
          <cell r="L349" t="str">
            <v>LOA-B-VEB</v>
          </cell>
          <cell r="M349" t="str">
            <v>EM Entr.mercancías</v>
          </cell>
          <cell r="N349" t="str">
            <v>10.044.861.32</v>
          </cell>
          <cell r="O349" t="str">
            <v>ENTRADA VIRTUAL MAT. LOA-CO-B-VEB-CAB-2021</v>
          </cell>
        </row>
        <row r="350">
          <cell r="H350" t="str">
            <v>135257-45</v>
          </cell>
          <cell r="I350" t="str">
            <v>ECEJ</v>
          </cell>
          <cell r="J350" t="str">
            <v>EJ9N</v>
          </cell>
          <cell r="K350" t="str">
            <v>BCOB930046E701</v>
          </cell>
          <cell r="L350" t="str">
            <v>LOA-B-VEB</v>
          </cell>
          <cell r="M350" t="str">
            <v>EM Entr.mercancías</v>
          </cell>
          <cell r="N350" t="str">
            <v>10.044.861.32</v>
          </cell>
          <cell r="O350" t="str">
            <v>ENTRADA VIRTUAL MAT. LOA-CO-B-VEB-CAB-2021</v>
          </cell>
        </row>
        <row r="351">
          <cell r="H351" t="str">
            <v>135257-49</v>
          </cell>
          <cell r="I351" t="str">
            <v>ECEJ</v>
          </cell>
          <cell r="J351" t="str">
            <v>EJ9N</v>
          </cell>
          <cell r="K351" t="str">
            <v>BCOB930046E701</v>
          </cell>
          <cell r="L351" t="str">
            <v>LOA-B-VEB</v>
          </cell>
          <cell r="M351" t="str">
            <v>EM Entr.mercancías</v>
          </cell>
          <cell r="N351" t="str">
            <v>1.324.537.50</v>
          </cell>
          <cell r="O351" t="str">
            <v>ENTRADA VIRTUAL MAT. LOA-CO-B-VEB-CAB-2021</v>
          </cell>
        </row>
        <row r="352">
          <cell r="H352" t="str">
            <v>135257-49</v>
          </cell>
          <cell r="I352" t="str">
            <v>ECEJ</v>
          </cell>
          <cell r="J352" t="str">
            <v>EJ9N</v>
          </cell>
          <cell r="K352" t="str">
            <v>BCOB930046E701</v>
          </cell>
          <cell r="L352" t="str">
            <v>LOA-B-VEB</v>
          </cell>
          <cell r="M352" t="str">
            <v>EM Entr.mercancías</v>
          </cell>
          <cell r="N352" t="str">
            <v>1.365.349.18</v>
          </cell>
          <cell r="O352" t="str">
            <v>ENTRADA VIRTUAL MAT. LOA-CO-B-VEB-CAB-2021</v>
          </cell>
        </row>
        <row r="353">
          <cell r="H353" t="str">
            <v>135257-49</v>
          </cell>
          <cell r="I353" t="str">
            <v>ECEJ</v>
          </cell>
          <cell r="J353" t="str">
            <v>EJ9N</v>
          </cell>
          <cell r="K353" t="str">
            <v>BCOB930046E701</v>
          </cell>
          <cell r="L353" t="str">
            <v>LOA-B-VEB</v>
          </cell>
          <cell r="M353" t="str">
            <v>EM Entr.mercancías</v>
          </cell>
          <cell r="N353" t="str">
            <v>1.324.537.50</v>
          </cell>
          <cell r="O353" t="str">
            <v>ENTRADA VIRTUAL MAT. LOA-CO-B-VEB-CAB-2021</v>
          </cell>
        </row>
        <row r="354">
          <cell r="H354" t="str">
            <v>135257-49</v>
          </cell>
          <cell r="I354" t="str">
            <v>ECEJ</v>
          </cell>
          <cell r="J354" t="str">
            <v>EJ9N</v>
          </cell>
          <cell r="K354" t="str">
            <v>BCOB930046E701</v>
          </cell>
          <cell r="L354" t="str">
            <v>LOA-B-VEB</v>
          </cell>
          <cell r="M354" t="str">
            <v>EM Entr.mercancías</v>
          </cell>
          <cell r="N354" t="str">
            <v>1.365.349.18</v>
          </cell>
          <cell r="O354" t="str">
            <v>ENTRADA VIRTUAL MAT. LOA-CO-B-VEB-CAB-2021</v>
          </cell>
        </row>
        <row r="355">
          <cell r="H355" t="str">
            <v>135257-50</v>
          </cell>
          <cell r="I355" t="str">
            <v>ECEJ</v>
          </cell>
          <cell r="J355" t="str">
            <v>EJ9N</v>
          </cell>
          <cell r="K355" t="str">
            <v>FV.1254435</v>
          </cell>
          <cell r="L355" t="str">
            <v>CTO 009/20</v>
          </cell>
          <cell r="M355" t="str">
            <v>EM Entr.mercancías</v>
          </cell>
          <cell r="N355" t="str">
            <v>23.785.609.54</v>
          </cell>
          <cell r="O355" t="str">
            <v>ENTRADA VIRTUAL MAT. CTO 009-SUADQ-CAB-2020</v>
          </cell>
        </row>
        <row r="356">
          <cell r="H356" t="str">
            <v>135257-50</v>
          </cell>
          <cell r="I356" t="str">
            <v>ECEJ</v>
          </cell>
          <cell r="J356" t="str">
            <v>EJ9N</v>
          </cell>
          <cell r="K356" t="str">
            <v>FV.1254435</v>
          </cell>
          <cell r="L356" t="str">
            <v>CTO 009/20</v>
          </cell>
          <cell r="M356" t="str">
            <v>EM Entr.mercancías</v>
          </cell>
          <cell r="N356" t="str">
            <v>6.223.60</v>
          </cell>
          <cell r="O356" t="str">
            <v>ENTRADA VIRTUAL MAT. CTO 009-SUADQ-CAB-2020</v>
          </cell>
        </row>
        <row r="357">
          <cell r="H357" t="str">
            <v>135257-50</v>
          </cell>
          <cell r="I357" t="str">
            <v>ECEJ</v>
          </cell>
          <cell r="J357" t="str">
            <v>EJ9N</v>
          </cell>
          <cell r="K357" t="str">
            <v>FV.1254435</v>
          </cell>
          <cell r="L357" t="str">
            <v>CTO 009/20</v>
          </cell>
          <cell r="M357" t="str">
            <v>EM Entr.mercancías</v>
          </cell>
          <cell r="N357" t="str">
            <v>6.224.53</v>
          </cell>
          <cell r="O357" t="str">
            <v>ENTRADA VIRTUAL MAT. CTO 009-SUADQ-CAB-2020</v>
          </cell>
        </row>
        <row r="358">
          <cell r="H358" t="str">
            <v>135257-53</v>
          </cell>
          <cell r="I358" t="str">
            <v>ECEJ</v>
          </cell>
          <cell r="J358" t="str">
            <v>EJ9N</v>
          </cell>
          <cell r="K358" t="str">
            <v>BCOB930046E701</v>
          </cell>
          <cell r="L358" t="str">
            <v>LOA-B-VEB</v>
          </cell>
          <cell r="M358" t="str">
            <v>EM Entr.mercancías</v>
          </cell>
          <cell r="N358" t="str">
            <v>18.387.852.19</v>
          </cell>
          <cell r="O358" t="str">
            <v>ENTRADA VIRTUAL MAT. LOA-CO-B-VEB-CAB-2021</v>
          </cell>
        </row>
        <row r="359">
          <cell r="H359" t="str">
            <v>135257-53</v>
          </cell>
          <cell r="I359" t="str">
            <v>ECEJ</v>
          </cell>
          <cell r="J359" t="str">
            <v>EJ9N</v>
          </cell>
          <cell r="K359" t="str">
            <v>BCOB930046E701</v>
          </cell>
          <cell r="L359" t="str">
            <v>LOA-B-VEB</v>
          </cell>
          <cell r="M359" t="str">
            <v>EM Entr.mercancías</v>
          </cell>
          <cell r="N359" t="str">
            <v>18.387.852.19</v>
          </cell>
          <cell r="O359" t="str">
            <v>ENTRADA VIRTUAL MAT. LOA-CO-B-VEB-CAB-2021</v>
          </cell>
        </row>
        <row r="360">
          <cell r="H360" t="str">
            <v>135257-53</v>
          </cell>
          <cell r="I360" t="str">
            <v>ECEJ</v>
          </cell>
          <cell r="J360" t="str">
            <v>EJ9N</v>
          </cell>
          <cell r="K360" t="str">
            <v>BCOB930046E701</v>
          </cell>
          <cell r="L360" t="str">
            <v>LOA-B-VEB</v>
          </cell>
          <cell r="M360" t="str">
            <v>EM Entr.mercancías</v>
          </cell>
          <cell r="N360" t="str">
            <v>17.838.220.46</v>
          </cell>
          <cell r="O360" t="str">
            <v>ENTRADA VIRTUAL MAT. LOA-CO-B-VEB-CAB-2021</v>
          </cell>
        </row>
        <row r="361">
          <cell r="H361" t="str">
            <v>135257-53</v>
          </cell>
          <cell r="I361" t="str">
            <v>ECEJ</v>
          </cell>
          <cell r="J361" t="str">
            <v>EJ9N</v>
          </cell>
          <cell r="K361" t="str">
            <v>BCOB930046E701</v>
          </cell>
          <cell r="L361" t="str">
            <v>LOA-B-VEB</v>
          </cell>
          <cell r="M361" t="str">
            <v>EM Entr.mercancías</v>
          </cell>
          <cell r="N361" t="str">
            <v>17.838.220.46</v>
          </cell>
          <cell r="O361" t="str">
            <v>ENTRADA VIRTUAL MAT. LOA-CO-B-VEB-CAB-2021</v>
          </cell>
        </row>
        <row r="362">
          <cell r="H362" t="str">
            <v>135257-55</v>
          </cell>
          <cell r="I362" t="str">
            <v>ECEJ</v>
          </cell>
          <cell r="J362" t="str">
            <v>EJ9N</v>
          </cell>
          <cell r="K362" t="str">
            <v>BCOB930046E701</v>
          </cell>
          <cell r="L362" t="str">
            <v>LOA-B-VEB</v>
          </cell>
          <cell r="M362" t="str">
            <v>EM Entr.mercancías</v>
          </cell>
          <cell r="N362" t="str">
            <v>13.463.843.73</v>
          </cell>
          <cell r="O362" t="str">
            <v>ENTRADA VIRTUAL MAT. LOA-CO-B-VEB-CAB-2021</v>
          </cell>
        </row>
        <row r="363">
          <cell r="H363" t="str">
            <v>135257-55</v>
          </cell>
          <cell r="I363" t="str">
            <v>ECEJ</v>
          </cell>
          <cell r="J363" t="str">
            <v>EJ9N</v>
          </cell>
          <cell r="K363" t="str">
            <v>BCOB930046E701</v>
          </cell>
          <cell r="L363" t="str">
            <v>LOA-B-VEB</v>
          </cell>
          <cell r="M363" t="str">
            <v>EM Entr.mercancías</v>
          </cell>
          <cell r="N363" t="str">
            <v>13.463.843.73</v>
          </cell>
          <cell r="O363" t="str">
            <v>ENTRADA VIRTUAL MAT. LOA-CO-B-VEB-CAB-2021</v>
          </cell>
        </row>
        <row r="364">
          <cell r="H364" t="str">
            <v>135257-55</v>
          </cell>
          <cell r="I364" t="str">
            <v>ECEJ</v>
          </cell>
          <cell r="J364" t="str">
            <v>EJ9N</v>
          </cell>
          <cell r="K364" t="str">
            <v>BCOB930046E701</v>
          </cell>
          <cell r="L364" t="str">
            <v>LOA-B-VEB</v>
          </cell>
          <cell r="M364" t="str">
            <v>EM Entr.mercancías</v>
          </cell>
          <cell r="N364" t="str">
            <v>13.878.692.05</v>
          </cell>
          <cell r="O364" t="str">
            <v>ENTRADA VIRTUAL MAT. LOA-CO-B-VEB-CAB-2021</v>
          </cell>
        </row>
        <row r="365">
          <cell r="H365" t="str">
            <v>135257-55</v>
          </cell>
          <cell r="I365" t="str">
            <v>ECEJ</v>
          </cell>
          <cell r="J365" t="str">
            <v>EJ9N</v>
          </cell>
          <cell r="K365" t="str">
            <v>BCOB930046E701</v>
          </cell>
          <cell r="L365" t="str">
            <v>LOA-B-VEB</v>
          </cell>
          <cell r="M365" t="str">
            <v>EM Entr.mercancías</v>
          </cell>
          <cell r="N365" t="str">
            <v>13.463.843.73</v>
          </cell>
          <cell r="O365" t="str">
            <v>ENTRADA VIRTUAL MAT. LOA-CO-B-VEB-CAB-2021</v>
          </cell>
        </row>
        <row r="366">
          <cell r="H366" t="str">
            <v>135257-55</v>
          </cell>
          <cell r="I366" t="str">
            <v>ECEJ</v>
          </cell>
          <cell r="J366" t="str">
            <v>EJ9N</v>
          </cell>
          <cell r="K366" t="str">
            <v>BCOB930046E701</v>
          </cell>
          <cell r="L366" t="str">
            <v>LOA-B-VEB</v>
          </cell>
          <cell r="M366" t="str">
            <v>EM Entr.mercancías</v>
          </cell>
          <cell r="N366" t="str">
            <v>13.878.692.05</v>
          </cell>
          <cell r="O366" t="str">
            <v>ENTRADA VIRTUAL MAT. LOA-CO-B-VEB-CAB-2021</v>
          </cell>
        </row>
        <row r="367">
          <cell r="H367" t="str">
            <v>135257-55</v>
          </cell>
          <cell r="I367" t="str">
            <v>ECEJ</v>
          </cell>
          <cell r="J367" t="str">
            <v>EJ9N</v>
          </cell>
          <cell r="K367" t="str">
            <v>BCOB930046E701</v>
          </cell>
          <cell r="L367" t="str">
            <v>LOA-B-VEB</v>
          </cell>
          <cell r="M367" t="str">
            <v>EM Entr.mercancías</v>
          </cell>
          <cell r="N367" t="str">
            <v>13.878.692.05</v>
          </cell>
          <cell r="O367" t="str">
            <v>ENTRADA VIRTUAL MAT. LOA-CO-B-VEB-CAB-2021</v>
          </cell>
        </row>
        <row r="368">
          <cell r="H368" t="str">
            <v>135257-58</v>
          </cell>
          <cell r="I368" t="str">
            <v>ECEJ</v>
          </cell>
          <cell r="J368" t="str">
            <v>EJ9N</v>
          </cell>
          <cell r="K368" t="str">
            <v>BCOB930046E701</v>
          </cell>
          <cell r="L368" t="str">
            <v>LOA-B-VEB</v>
          </cell>
          <cell r="M368" t="str">
            <v>EM Entr.mercancías</v>
          </cell>
          <cell r="N368" t="str">
            <v>14.699.723.31</v>
          </cell>
          <cell r="O368" t="str">
            <v>ENTRADA VIRTUAL MAT. LOA-CO-B-VEB-CAB-2021</v>
          </cell>
        </row>
        <row r="369">
          <cell r="H369" t="str">
            <v>135257-58</v>
          </cell>
          <cell r="I369" t="str">
            <v>ECEJ</v>
          </cell>
          <cell r="J369" t="str">
            <v>EJ9N</v>
          </cell>
          <cell r="K369" t="str">
            <v>BCOB930046E701</v>
          </cell>
          <cell r="L369" t="str">
            <v>LOA-B-VEB</v>
          </cell>
          <cell r="M369" t="str">
            <v>EM Entr.mercancías</v>
          </cell>
          <cell r="N369" t="str">
            <v>14.260.333.53</v>
          </cell>
          <cell r="O369" t="str">
            <v>ENTRADA VIRTUAL MAT. LOA-CO-B-VEB-CAB-2021</v>
          </cell>
        </row>
        <row r="370">
          <cell r="H370" t="str">
            <v>135257-58</v>
          </cell>
          <cell r="I370" t="str">
            <v>ECEJ</v>
          </cell>
          <cell r="J370" t="str">
            <v>EJ9N</v>
          </cell>
          <cell r="K370" t="str">
            <v>BCOB930046E701</v>
          </cell>
          <cell r="L370" t="str">
            <v>LOA-B-VEB</v>
          </cell>
          <cell r="M370" t="str">
            <v>EM Entr.mercancías</v>
          </cell>
          <cell r="N370" t="str">
            <v>14.260.333.53</v>
          </cell>
          <cell r="O370" t="str">
            <v>ENTRADA VIRTUAL MAT. LOA-CO-B-VEB-CAB-2021</v>
          </cell>
        </row>
        <row r="371">
          <cell r="H371" t="str">
            <v>135257-58</v>
          </cell>
          <cell r="I371" t="str">
            <v>ECEJ</v>
          </cell>
          <cell r="J371" t="str">
            <v>EJ9N</v>
          </cell>
          <cell r="K371" t="str">
            <v>BCOB930046E701</v>
          </cell>
          <cell r="L371" t="str">
            <v>LOA-B-VEB</v>
          </cell>
          <cell r="M371" t="str">
            <v>EM Entr.mercancías</v>
          </cell>
          <cell r="N371" t="str">
            <v>14.699.723.31</v>
          </cell>
          <cell r="O371" t="str">
            <v>ENTRADA VIRTUAL MAT. LOA-CO-B-VEB-CAB-2021</v>
          </cell>
        </row>
        <row r="372">
          <cell r="H372" t="str">
            <v>135257-59</v>
          </cell>
          <cell r="I372" t="str">
            <v>ECEJ</v>
          </cell>
          <cell r="J372" t="str">
            <v>EJ9N</v>
          </cell>
          <cell r="K372" t="str">
            <v>BCOB930046E701</v>
          </cell>
          <cell r="L372" t="str">
            <v>LOA-B-VEB</v>
          </cell>
          <cell r="M372" t="str">
            <v>EM Entr.mercancías</v>
          </cell>
          <cell r="N372" t="str">
            <v>6.650.578.06</v>
          </cell>
          <cell r="O372" t="str">
            <v>ENTRADA VIRTUAL MAT. LOA-CO-B-VEB-CAB-2021</v>
          </cell>
        </row>
        <row r="373">
          <cell r="H373" t="str">
            <v>135257-59</v>
          </cell>
          <cell r="I373" t="str">
            <v>ECEJ</v>
          </cell>
          <cell r="J373" t="str">
            <v>EJ9N</v>
          </cell>
          <cell r="K373" t="str">
            <v>BCOB930046E701</v>
          </cell>
          <cell r="L373" t="str">
            <v>LOA-B-VEB</v>
          </cell>
          <cell r="M373" t="str">
            <v>EM Entr.mercancías</v>
          </cell>
          <cell r="N373" t="str">
            <v>6.451.785.48</v>
          </cell>
          <cell r="O373" t="str">
            <v>ENTRADA VIRTUAL MAT. LOA-CO-B-VEB-CAB-2021</v>
          </cell>
        </row>
        <row r="374">
          <cell r="H374" t="str">
            <v>135257-59</v>
          </cell>
          <cell r="I374" t="str">
            <v>ECEJ</v>
          </cell>
          <cell r="J374" t="str">
            <v>EJ9N</v>
          </cell>
          <cell r="K374" t="str">
            <v>BCOB930046E701</v>
          </cell>
          <cell r="L374" t="str">
            <v>LOA-B-VEB</v>
          </cell>
          <cell r="M374" t="str">
            <v>EM Entr.mercancías</v>
          </cell>
          <cell r="N374" t="str">
            <v>6.650.578.06</v>
          </cell>
          <cell r="O374" t="str">
            <v>ENTRADA VIRTUAL MAT. LOA-CO-B-VEB-CAB-2021</v>
          </cell>
        </row>
        <row r="375">
          <cell r="H375" t="str">
            <v>135257-59</v>
          </cell>
          <cell r="I375" t="str">
            <v>ECEJ</v>
          </cell>
          <cell r="J375" t="str">
            <v>EJ9N</v>
          </cell>
          <cell r="K375" t="str">
            <v>BCOB930046E701</v>
          </cell>
          <cell r="L375" t="str">
            <v>LOA-B-VEB</v>
          </cell>
          <cell r="M375" t="str">
            <v>EM Entr.mercancías</v>
          </cell>
          <cell r="N375" t="str">
            <v>6.650.578.06</v>
          </cell>
          <cell r="O375" t="str">
            <v>ENTRADA VIRTUAL MAT. LOA-CO-B-VEB-CAB-2021</v>
          </cell>
        </row>
        <row r="376">
          <cell r="H376" t="str">
            <v>135257-59</v>
          </cell>
          <cell r="I376" t="str">
            <v>ECEJ</v>
          </cell>
          <cell r="J376" t="str">
            <v>EJ9N</v>
          </cell>
          <cell r="K376" t="str">
            <v>BCOB930046E701</v>
          </cell>
          <cell r="L376" t="str">
            <v>LOA-B-VEB</v>
          </cell>
          <cell r="M376" t="str">
            <v>EM Entr.mercancías</v>
          </cell>
          <cell r="N376" t="str">
            <v>6.451.785.48</v>
          </cell>
          <cell r="O376" t="str">
            <v>ENTRADA VIRTUAL MAT. LOA-CO-B-VEB-CAB-2021</v>
          </cell>
        </row>
        <row r="377">
          <cell r="H377" t="str">
            <v>135257-59</v>
          </cell>
          <cell r="I377" t="str">
            <v>ECEJ</v>
          </cell>
          <cell r="J377" t="str">
            <v>EJ9N</v>
          </cell>
          <cell r="K377" t="str">
            <v>BCOB930046E701</v>
          </cell>
          <cell r="L377" t="str">
            <v>LOA-B-VEB</v>
          </cell>
          <cell r="M377" t="str">
            <v>EM Entr.mercancías</v>
          </cell>
          <cell r="N377" t="str">
            <v>6.451.785.48</v>
          </cell>
          <cell r="O377" t="str">
            <v>ENTRADA VIRTUAL MAT. LOA-CO-B-VEB-CAB-2021</v>
          </cell>
        </row>
        <row r="378">
          <cell r="H378" t="str">
            <v>135257-62</v>
          </cell>
          <cell r="I378" t="str">
            <v>ECEJ</v>
          </cell>
          <cell r="J378" t="str">
            <v>EJ9N</v>
          </cell>
          <cell r="K378" t="str">
            <v>BCOB930046E701</v>
          </cell>
          <cell r="L378" t="str">
            <v>LOA-B-VEB</v>
          </cell>
          <cell r="M378" t="str">
            <v>EM Entr.mercancías</v>
          </cell>
          <cell r="N378" t="str">
            <v>13.512.480.01</v>
          </cell>
          <cell r="O378" t="str">
            <v>ENTRADA VIRTUAL MAT. LOA-CO-B-VEB-CAB-2021</v>
          </cell>
        </row>
        <row r="379">
          <cell r="H379" t="str">
            <v>135257-62</v>
          </cell>
          <cell r="I379" t="str">
            <v>ECEJ</v>
          </cell>
          <cell r="J379" t="str">
            <v>EJ9N</v>
          </cell>
          <cell r="K379" t="str">
            <v>BCOB930046E701</v>
          </cell>
          <cell r="L379" t="str">
            <v>LOA-B-VEB</v>
          </cell>
          <cell r="M379" t="str">
            <v>EM Entr.mercancías</v>
          </cell>
          <cell r="N379" t="str">
            <v>13.108.578.15</v>
          </cell>
          <cell r="O379" t="str">
            <v>ENTRADA VIRTUAL MAT. LOA-CO-B-VEB-CAB-2021</v>
          </cell>
        </row>
        <row r="380">
          <cell r="H380" t="str">
            <v>135257-62</v>
          </cell>
          <cell r="I380" t="str">
            <v>ECEJ</v>
          </cell>
          <cell r="J380" t="str">
            <v>EJ9N</v>
          </cell>
          <cell r="K380" t="str">
            <v>BCOB930046E701</v>
          </cell>
          <cell r="L380" t="str">
            <v>LOA-B-VEB</v>
          </cell>
          <cell r="M380" t="str">
            <v>EM Entr.mercancías</v>
          </cell>
          <cell r="N380" t="str">
            <v>13.108.578.15</v>
          </cell>
          <cell r="O380" t="str">
            <v>ENTRADA VIRTUAL MAT. LOA-CO-B-VEB-CAB-2021</v>
          </cell>
        </row>
        <row r="381">
          <cell r="H381" t="str">
            <v>135257-62</v>
          </cell>
          <cell r="I381" t="str">
            <v>ECEJ</v>
          </cell>
          <cell r="J381" t="str">
            <v>EJ9N</v>
          </cell>
          <cell r="K381" t="str">
            <v>BCOB930046E701</v>
          </cell>
          <cell r="L381" t="str">
            <v>LOA-B-VEB</v>
          </cell>
          <cell r="M381" t="str">
            <v>EM Entr.mercancías</v>
          </cell>
          <cell r="N381" t="str">
            <v>13.108.578.15</v>
          </cell>
          <cell r="O381" t="str">
            <v>ENTRADA VIRTUAL MAT. LOA-CO-B-VEB-CAB-2021</v>
          </cell>
        </row>
        <row r="382">
          <cell r="H382" t="str">
            <v>135257-62</v>
          </cell>
          <cell r="I382" t="str">
            <v>ECEJ</v>
          </cell>
          <cell r="J382" t="str">
            <v>EJ9N</v>
          </cell>
          <cell r="K382" t="str">
            <v>FV.1254435</v>
          </cell>
          <cell r="L382" t="str">
            <v>CTO 009/20</v>
          </cell>
          <cell r="M382" t="str">
            <v>EM Entr.mercancías</v>
          </cell>
          <cell r="N382" t="str">
            <v>5.922.73</v>
          </cell>
          <cell r="O382" t="str">
            <v>ENTRADA VIRTUAL MAT. CTO 009-SUADQ-CAB-2020</v>
          </cell>
        </row>
        <row r="383">
          <cell r="H383" t="str">
            <v>135257-62</v>
          </cell>
          <cell r="I383" t="str">
            <v>ECEJ</v>
          </cell>
          <cell r="J383" t="str">
            <v>EJ9N</v>
          </cell>
          <cell r="K383" t="str">
            <v>FV.1254435</v>
          </cell>
          <cell r="L383" t="str">
            <v>CTO 009/20</v>
          </cell>
          <cell r="M383" t="str">
            <v>EM Entr.mercancías</v>
          </cell>
          <cell r="N383" t="str">
            <v>5.918.15</v>
          </cell>
          <cell r="O383" t="str">
            <v>ENTRADA VIRTUAL MAT. CTO 009-SUADQ-CAB-2020</v>
          </cell>
        </row>
        <row r="384">
          <cell r="H384" t="str">
            <v>135257-62</v>
          </cell>
          <cell r="I384" t="str">
            <v>ECEJ</v>
          </cell>
          <cell r="J384" t="str">
            <v>EJ9N</v>
          </cell>
          <cell r="K384" t="str">
            <v>BCOB930046E701</v>
          </cell>
          <cell r="L384" t="str">
            <v>LOA-B-VEB</v>
          </cell>
          <cell r="M384" t="str">
            <v>EM Entr.mercancías</v>
          </cell>
          <cell r="N384" t="str">
            <v>13.512.480.01</v>
          </cell>
          <cell r="O384" t="str">
            <v>ENTRADA VIRTUAL MAT. LOA-CO-B-VEB-CAB-2021</v>
          </cell>
        </row>
        <row r="385">
          <cell r="H385" t="str">
            <v>135257-62</v>
          </cell>
          <cell r="I385" t="str">
            <v>ECEJ</v>
          </cell>
          <cell r="J385" t="str">
            <v>EJ9N</v>
          </cell>
          <cell r="K385" t="str">
            <v>FV.1254435</v>
          </cell>
          <cell r="L385" t="str">
            <v>CTO 009/20</v>
          </cell>
          <cell r="M385" t="str">
            <v>EM Entr.mercancías</v>
          </cell>
          <cell r="N385" t="str">
            <v>22.548.372.97</v>
          </cell>
          <cell r="O385" t="str">
            <v>ENTRADA VIRTUAL MAT. CTO 009-SUADQ-CAB-2020</v>
          </cell>
        </row>
        <row r="386">
          <cell r="H386" t="str">
            <v>135257-62</v>
          </cell>
          <cell r="I386" t="str">
            <v>ECEJ</v>
          </cell>
          <cell r="J386" t="str">
            <v>EJ9N</v>
          </cell>
          <cell r="K386" t="str">
            <v>BCOB930046E701</v>
          </cell>
          <cell r="L386" t="str">
            <v>LOA-B-VEB</v>
          </cell>
          <cell r="M386" t="str">
            <v>EM Entr.mercancías</v>
          </cell>
          <cell r="N386" t="str">
            <v>13.512.480.01</v>
          </cell>
          <cell r="O386" t="str">
            <v>ENTRADA VIRTUAL MAT. LOA-CO-B-VEB-CAB-2021</v>
          </cell>
        </row>
        <row r="387">
          <cell r="H387" t="str">
            <v>135257-66</v>
          </cell>
          <cell r="I387" t="str">
            <v>ECEJ</v>
          </cell>
          <cell r="J387" t="str">
            <v>EJ9N</v>
          </cell>
          <cell r="K387" t="str">
            <v>FV.1254435</v>
          </cell>
          <cell r="L387" t="str">
            <v>CTO 009/20</v>
          </cell>
          <cell r="M387" t="str">
            <v>EM Entr.mercancías</v>
          </cell>
          <cell r="N387" t="str">
            <v>8.743.59</v>
          </cell>
          <cell r="O387" t="str">
            <v>ENTRADA VIRTUAL MAT. CTO 009-SUADQ-CAB-2020</v>
          </cell>
        </row>
        <row r="388">
          <cell r="H388" t="str">
            <v>135257-66</v>
          </cell>
          <cell r="I388" t="str">
            <v>ECEJ</v>
          </cell>
          <cell r="J388" t="str">
            <v>EJ9N</v>
          </cell>
          <cell r="K388" t="str">
            <v>BCOB930046E701</v>
          </cell>
          <cell r="L388" t="str">
            <v>LOA-B-VEB</v>
          </cell>
          <cell r="M388" t="str">
            <v>EM Entr.mercancías</v>
          </cell>
          <cell r="N388" t="str">
            <v>16.686.239.47</v>
          </cell>
          <cell r="O388" t="str">
            <v>ENTRADA VIRTUAL MAT. LOA-CO-B-VEB-CAB-2021</v>
          </cell>
        </row>
        <row r="389">
          <cell r="H389" t="str">
            <v>135257-66</v>
          </cell>
          <cell r="I389" t="str">
            <v>ECEJ</v>
          </cell>
          <cell r="J389" t="str">
            <v>EJ9N</v>
          </cell>
          <cell r="K389" t="str">
            <v>BCOB930046E701</v>
          </cell>
          <cell r="L389" t="str">
            <v>LOA-B-VEB</v>
          </cell>
          <cell r="M389" t="str">
            <v>EM Entr.mercancías</v>
          </cell>
          <cell r="N389" t="str">
            <v>17.200.376.33</v>
          </cell>
          <cell r="O389" t="str">
            <v>ENTRADA VIRTUAL MAT. LOA-CO-B-VEB-CAB-2021</v>
          </cell>
        </row>
        <row r="390">
          <cell r="H390" t="str">
            <v>135257-66</v>
          </cell>
          <cell r="I390" t="str">
            <v>ECEJ</v>
          </cell>
          <cell r="J390" t="str">
            <v>EJ9N</v>
          </cell>
          <cell r="K390" t="str">
            <v>FV.1254435</v>
          </cell>
          <cell r="L390" t="str">
            <v>CTO 009/20</v>
          </cell>
          <cell r="M390" t="str">
            <v>EM Entr.mercancías</v>
          </cell>
          <cell r="N390" t="str">
            <v>8.752.06</v>
          </cell>
          <cell r="O390" t="str">
            <v>ENTRADA VIRTUAL MAT. CTO 009-SUADQ-CAB-2020</v>
          </cell>
        </row>
        <row r="391">
          <cell r="H391" t="str">
            <v>135257-66</v>
          </cell>
          <cell r="I391" t="str">
            <v>ECEJ</v>
          </cell>
          <cell r="J391" t="str">
            <v>EJ9N</v>
          </cell>
          <cell r="K391" t="str">
            <v>BCOB930046E701</v>
          </cell>
          <cell r="L391" t="str">
            <v>LOA-B-VEB</v>
          </cell>
          <cell r="M391" t="str">
            <v>EM Entr.mercancías</v>
          </cell>
          <cell r="N391" t="str">
            <v>16.686.239.47</v>
          </cell>
          <cell r="O391" t="str">
            <v>ENTRADA VIRTUAL MAT. LOA-CO-B-VEB-CAB-2021</v>
          </cell>
        </row>
        <row r="392">
          <cell r="H392" t="str">
            <v>135257-66</v>
          </cell>
          <cell r="I392" t="str">
            <v>ECEJ</v>
          </cell>
          <cell r="J392" t="str">
            <v>EJ9N</v>
          </cell>
          <cell r="K392" t="str">
            <v>BCOB930046E701</v>
          </cell>
          <cell r="L392" t="str">
            <v>LOA-B-VEB</v>
          </cell>
          <cell r="M392" t="str">
            <v>EM Entr.mercancías</v>
          </cell>
          <cell r="N392" t="str">
            <v>16.686.239.47</v>
          </cell>
          <cell r="O392" t="str">
            <v>ENTRADA VIRTUAL MAT. LOA-CO-B-VEB-CAB-2021</v>
          </cell>
        </row>
        <row r="393">
          <cell r="H393" t="str">
            <v>135257-66</v>
          </cell>
          <cell r="I393" t="str">
            <v>ECEJ</v>
          </cell>
          <cell r="J393" t="str">
            <v>EJ9N</v>
          </cell>
          <cell r="K393" t="str">
            <v>BCOB930046E701</v>
          </cell>
          <cell r="L393" t="str">
            <v>LOA-B-VEB</v>
          </cell>
          <cell r="M393" t="str">
            <v>EM Entr.mercancías</v>
          </cell>
          <cell r="N393" t="str">
            <v>17.200.376.33</v>
          </cell>
          <cell r="O393" t="str">
            <v>ENTRADA VIRTUAL MAT. LOA-CO-B-VEB-CAB-2021</v>
          </cell>
        </row>
        <row r="394">
          <cell r="H394" t="str">
            <v>135257-66</v>
          </cell>
          <cell r="I394" t="str">
            <v>ECEJ</v>
          </cell>
          <cell r="J394" t="str">
            <v>EJ9N</v>
          </cell>
          <cell r="K394" t="str">
            <v>FV.1254435</v>
          </cell>
          <cell r="L394" t="str">
            <v>CTO 009/20</v>
          </cell>
          <cell r="M394" t="str">
            <v>EM Entr.mercancías</v>
          </cell>
          <cell r="N394" t="str">
            <v>33.404.967.30</v>
          </cell>
          <cell r="O394" t="str">
            <v>ENTRADA VIRTUAL MAT. CTO 009-SUADQ-CAB-2020</v>
          </cell>
        </row>
        <row r="395">
          <cell r="H395" t="str">
            <v>135257-66</v>
          </cell>
          <cell r="I395" t="str">
            <v>ECEJ</v>
          </cell>
          <cell r="J395" t="str">
            <v>EJ9N</v>
          </cell>
          <cell r="K395" t="str">
            <v>BCOB930046E701</v>
          </cell>
          <cell r="L395" t="str">
            <v>LOA-B-VEB</v>
          </cell>
          <cell r="M395" t="str">
            <v>EM Entr.mercancías</v>
          </cell>
          <cell r="N395" t="str">
            <v>17.200.376.33</v>
          </cell>
          <cell r="O395" t="str">
            <v>ENTRADA VIRTUAL MAT. LOA-CO-B-VEB-CAB-2021</v>
          </cell>
        </row>
        <row r="396">
          <cell r="H396" t="str">
            <v>135257-68</v>
          </cell>
          <cell r="I396" t="str">
            <v>ECEJ</v>
          </cell>
          <cell r="J396" t="str">
            <v>EJ9N</v>
          </cell>
          <cell r="K396" t="str">
            <v>FV.1254435</v>
          </cell>
          <cell r="L396" t="str">
            <v>CTO 009/20</v>
          </cell>
          <cell r="M396" t="str">
            <v>EM Entr.mercancías</v>
          </cell>
          <cell r="N396" t="str">
            <v>15.537.047.58</v>
          </cell>
          <cell r="O396" t="str">
            <v>ENTRADA VIRTUAL MAT. CTO 009-SUADQ-CAB-2020</v>
          </cell>
        </row>
        <row r="397">
          <cell r="H397" t="str">
            <v>135257-68</v>
          </cell>
          <cell r="I397" t="str">
            <v>ECEJ</v>
          </cell>
          <cell r="J397" t="str">
            <v>EJ9N</v>
          </cell>
          <cell r="K397" t="str">
            <v>FV.1254435</v>
          </cell>
          <cell r="L397" t="str">
            <v>CTO 009/20</v>
          </cell>
          <cell r="M397" t="str">
            <v>EM Entr.mercancías</v>
          </cell>
          <cell r="N397" t="str">
            <v>4.074.24</v>
          </cell>
          <cell r="O397" t="str">
            <v>ENTRADA VIRTUAL MAT. CTO 009-SUADQ-CAB-2020</v>
          </cell>
        </row>
        <row r="398">
          <cell r="H398" t="str">
            <v>135257-68</v>
          </cell>
          <cell r="I398" t="str">
            <v>ECEJ</v>
          </cell>
          <cell r="J398" t="str">
            <v>EJ9N</v>
          </cell>
          <cell r="K398" t="str">
            <v>FV.1254435</v>
          </cell>
          <cell r="L398" t="str">
            <v>CTO 009/20</v>
          </cell>
          <cell r="M398" t="str">
            <v>EM Entr.mercancías</v>
          </cell>
          <cell r="N398" t="str">
            <v>4.085.43</v>
          </cell>
          <cell r="O398" t="str">
            <v>ENTRADA VIRTUAL MAT. CTO 009-SUADQ-CAB-2020</v>
          </cell>
        </row>
        <row r="399">
          <cell r="H399" t="str">
            <v>135257-69</v>
          </cell>
          <cell r="I399" t="str">
            <v>ECEJ</v>
          </cell>
          <cell r="J399" t="str">
            <v>EJ9N</v>
          </cell>
          <cell r="K399" t="str">
            <v>FV.1254435</v>
          </cell>
          <cell r="L399" t="str">
            <v>CTO 009/20</v>
          </cell>
          <cell r="M399" t="str">
            <v>EM Entr.mercancías</v>
          </cell>
          <cell r="N399" t="str">
            <v>13.583.218.74</v>
          </cell>
          <cell r="O399" t="str">
            <v>ENTRADA VIRTUAL MAT. CTO 009-SUADQ-CAB-2020</v>
          </cell>
        </row>
        <row r="400">
          <cell r="H400" t="str">
            <v>135257-69</v>
          </cell>
          <cell r="I400" t="str">
            <v>ECEJ</v>
          </cell>
          <cell r="J400" t="str">
            <v>EJ9N</v>
          </cell>
          <cell r="K400" t="str">
            <v>BCOB930046E701</v>
          </cell>
          <cell r="L400" t="str">
            <v>LOA-B-VEB</v>
          </cell>
          <cell r="M400" t="str">
            <v>EM Entr.mercancías</v>
          </cell>
          <cell r="N400" t="str">
            <v>12.533.382.20</v>
          </cell>
          <cell r="O400" t="str">
            <v>ENTRADA VIRTUAL MAT. LOA-CO-B-VEB-CAB-2021</v>
          </cell>
        </row>
        <row r="401">
          <cell r="H401" t="str">
            <v>135257-69</v>
          </cell>
          <cell r="I401" t="str">
            <v>ECEJ</v>
          </cell>
          <cell r="J401" t="str">
            <v>EJ9N</v>
          </cell>
          <cell r="K401" t="str">
            <v>BCOB930046E701</v>
          </cell>
          <cell r="L401" t="str">
            <v>LOA-B-VEB</v>
          </cell>
          <cell r="M401" t="str">
            <v>EM Entr.mercancías</v>
          </cell>
          <cell r="N401" t="str">
            <v>12.158.746.57</v>
          </cell>
          <cell r="O401" t="str">
            <v>ENTRADA VIRTUAL MAT. LOA-CO-B-VEB-CAB-2021</v>
          </cell>
        </row>
        <row r="402">
          <cell r="H402" t="str">
            <v>135257-69</v>
          </cell>
          <cell r="I402" t="str">
            <v>ECEJ</v>
          </cell>
          <cell r="J402" t="str">
            <v>EJ9N</v>
          </cell>
          <cell r="K402" t="str">
            <v>FV.1254435</v>
          </cell>
          <cell r="L402" t="str">
            <v>CTO 009/20</v>
          </cell>
          <cell r="M402" t="str">
            <v>EM Entr.mercancías</v>
          </cell>
          <cell r="N402" t="str">
            <v>3.546.09</v>
          </cell>
          <cell r="O402" t="str">
            <v>ENTRADA VIRTUAL MAT. CTO 009-SUADQ-CAB-2020</v>
          </cell>
        </row>
        <row r="403">
          <cell r="H403" t="str">
            <v>135257-69</v>
          </cell>
          <cell r="I403" t="str">
            <v>ECEJ</v>
          </cell>
          <cell r="J403" t="str">
            <v>EJ9N</v>
          </cell>
          <cell r="K403" t="str">
            <v>BCOB930046E701</v>
          </cell>
          <cell r="L403" t="str">
            <v>LOA-B-VEB</v>
          </cell>
          <cell r="M403" t="str">
            <v>EM Entr.mercancías</v>
          </cell>
          <cell r="N403" t="str">
            <v>12.533.382.20</v>
          </cell>
          <cell r="O403" t="str">
            <v>ENTRADA VIRTUAL MAT. LOA-CO-B-VEB-CAB-2021</v>
          </cell>
        </row>
        <row r="404">
          <cell r="H404" t="str">
            <v>135257-69</v>
          </cell>
          <cell r="I404" t="str">
            <v>ECEJ</v>
          </cell>
          <cell r="J404" t="str">
            <v>EJ9N</v>
          </cell>
          <cell r="K404" t="str">
            <v>FV.1254435</v>
          </cell>
          <cell r="L404" t="str">
            <v>CTO 009/20</v>
          </cell>
          <cell r="M404" t="str">
            <v>EM Entr.mercancías</v>
          </cell>
          <cell r="N404" t="str">
            <v>3.550.89</v>
          </cell>
          <cell r="O404" t="str">
            <v>ENTRADA VIRTUAL MAT. CTO 009-SUADQ-CAB-2020</v>
          </cell>
        </row>
        <row r="405">
          <cell r="H405" t="str">
            <v>135257-69</v>
          </cell>
          <cell r="I405" t="str">
            <v>ECEJ</v>
          </cell>
          <cell r="J405" t="str">
            <v>EJ9N</v>
          </cell>
          <cell r="K405" t="str">
            <v>BCOB930046E701</v>
          </cell>
          <cell r="L405" t="str">
            <v>LOA-B-VEB</v>
          </cell>
          <cell r="M405" t="str">
            <v>EM Entr.mercancías</v>
          </cell>
          <cell r="N405" t="str">
            <v>12.158.746.57</v>
          </cell>
          <cell r="O405" t="str">
            <v>ENTRADA VIRTUAL MAT. LOA-CO-B-VEB-CAB-2021</v>
          </cell>
        </row>
        <row r="406">
          <cell r="H406" t="str">
            <v>135257-75</v>
          </cell>
          <cell r="I406" t="str">
            <v>ECEJ</v>
          </cell>
          <cell r="J406" t="str">
            <v>EJ9N</v>
          </cell>
          <cell r="K406" t="str">
            <v>BCOB930046E701</v>
          </cell>
          <cell r="L406" t="str">
            <v>LOA-B-VEB</v>
          </cell>
          <cell r="M406" t="str">
            <v>EM Entr.mercancías</v>
          </cell>
          <cell r="N406" t="str">
            <v>12.859.914.80</v>
          </cell>
          <cell r="O406" t="str">
            <v>ENTRADA VIRTUAL MAT. LOA-CO-B-VEB-CAB-2021</v>
          </cell>
        </row>
        <row r="407">
          <cell r="H407" t="str">
            <v>135257-75</v>
          </cell>
          <cell r="I407" t="str">
            <v>ECEJ</v>
          </cell>
          <cell r="J407" t="str">
            <v>EJ9N</v>
          </cell>
          <cell r="K407" t="str">
            <v>FV.1254435</v>
          </cell>
          <cell r="L407" t="str">
            <v>CTO 009/20</v>
          </cell>
          <cell r="M407" t="str">
            <v>EM Entr.mercancías</v>
          </cell>
          <cell r="N407" t="str">
            <v>3.583.82</v>
          </cell>
          <cell r="O407" t="str">
            <v>ENTRADA VIRTUAL MAT. CTO 009-SUADQ-CAB-2020</v>
          </cell>
        </row>
        <row r="408">
          <cell r="H408" t="str">
            <v>135257-75</v>
          </cell>
          <cell r="I408" t="str">
            <v>ECEJ</v>
          </cell>
          <cell r="J408" t="str">
            <v>EJ9N</v>
          </cell>
          <cell r="K408" t="str">
            <v>BCOB930046E701</v>
          </cell>
          <cell r="L408" t="str">
            <v>LOA-B-VEB</v>
          </cell>
          <cell r="M408" t="str">
            <v>EM Entr.mercancías</v>
          </cell>
          <cell r="N408" t="str">
            <v>12.859.914.80</v>
          </cell>
          <cell r="O408" t="str">
            <v>ENTRADA VIRTUAL MAT. LOA-CO-B-VEB-CAB-2021</v>
          </cell>
        </row>
        <row r="409">
          <cell r="H409" t="str">
            <v>135257-75</v>
          </cell>
          <cell r="I409" t="str">
            <v>ECEJ</v>
          </cell>
          <cell r="J409" t="str">
            <v>EJ9N</v>
          </cell>
          <cell r="K409" t="str">
            <v>FV.1254435</v>
          </cell>
          <cell r="L409" t="str">
            <v>CTO 009/20</v>
          </cell>
          <cell r="M409" t="str">
            <v>EM Entr.mercancías</v>
          </cell>
          <cell r="N409" t="str">
            <v>13.649.502.00</v>
          </cell>
          <cell r="O409" t="str">
            <v>ENTRADA VIRTUAL MAT. CTO 009-SUADQ-CAB-2020</v>
          </cell>
        </row>
        <row r="410">
          <cell r="H410" t="str">
            <v>135257-75</v>
          </cell>
          <cell r="I410" t="str">
            <v>ECEJ</v>
          </cell>
          <cell r="J410" t="str">
            <v>EJ9N</v>
          </cell>
          <cell r="K410" t="str">
            <v>BCOB930046E701</v>
          </cell>
          <cell r="L410" t="str">
            <v>LOA-B-VEB</v>
          </cell>
          <cell r="M410" t="str">
            <v>EM Entr.mercancías</v>
          </cell>
          <cell r="N410" t="str">
            <v>13.256.154.84</v>
          </cell>
          <cell r="O410" t="str">
            <v>ENTRADA VIRTUAL MAT. LOA-CO-B-VEB-CAB-2021</v>
          </cell>
        </row>
        <row r="411">
          <cell r="H411" t="str">
            <v>135257-75</v>
          </cell>
          <cell r="I411" t="str">
            <v>ECEJ</v>
          </cell>
          <cell r="J411" t="str">
            <v>EJ9N</v>
          </cell>
          <cell r="K411" t="str">
            <v>FV.1254435</v>
          </cell>
          <cell r="L411" t="str">
            <v>CTO 009/20</v>
          </cell>
          <cell r="M411" t="str">
            <v>EM Entr.mercancías</v>
          </cell>
          <cell r="N411" t="str">
            <v>3.589.07</v>
          </cell>
          <cell r="O411" t="str">
            <v>ENTRADA VIRTUAL MAT. CTO 009-SUADQ-CAB-2020</v>
          </cell>
        </row>
        <row r="412">
          <cell r="H412" t="str">
            <v>135257-75</v>
          </cell>
          <cell r="I412" t="str">
            <v>ECEJ</v>
          </cell>
          <cell r="J412" t="str">
            <v>EJ9N</v>
          </cell>
          <cell r="K412" t="str">
            <v>BCOB930046E701</v>
          </cell>
          <cell r="L412" t="str">
            <v>LOA-B-VEB</v>
          </cell>
          <cell r="M412" t="str">
            <v>EM Entr.mercancías</v>
          </cell>
          <cell r="N412" t="str">
            <v>13.256.154.84</v>
          </cell>
          <cell r="O412" t="str">
            <v>ENTRADA VIRTUAL MAT. LOA-CO-B-VEB-CAB-2021</v>
          </cell>
        </row>
        <row r="413">
          <cell r="H413" t="str">
            <v>135257-79</v>
          </cell>
          <cell r="I413" t="str">
            <v>ECEJ</v>
          </cell>
          <cell r="J413" t="str">
            <v>EJ9N</v>
          </cell>
          <cell r="K413" t="str">
            <v>BCOB930046E701</v>
          </cell>
          <cell r="L413" t="str">
            <v>LOA-B-VEB</v>
          </cell>
          <cell r="M413" t="str">
            <v>EM Entr.mercancías</v>
          </cell>
          <cell r="N413" t="str">
            <v>6.279.443.40</v>
          </cell>
          <cell r="O413" t="str">
            <v>ENTRADA VIRTUAL MAT. LOA-CO-B-VEB-CAB-2021</v>
          </cell>
        </row>
        <row r="414">
          <cell r="H414" t="str">
            <v>135257-79</v>
          </cell>
          <cell r="I414" t="str">
            <v>ECEJ</v>
          </cell>
          <cell r="J414" t="str">
            <v>EJ9N</v>
          </cell>
          <cell r="K414" t="str">
            <v>BCOB930046E701</v>
          </cell>
          <cell r="L414" t="str">
            <v>LOA-B-VEB</v>
          </cell>
          <cell r="M414" t="str">
            <v>EM Entr.mercancías</v>
          </cell>
          <cell r="N414" t="str">
            <v>6.279.443.40</v>
          </cell>
          <cell r="O414" t="str">
            <v>ENTRADA VIRTUAL MAT. LOA-CO-B-VEB-CAB-2021</v>
          </cell>
        </row>
        <row r="415">
          <cell r="H415" t="str">
            <v>135257-79</v>
          </cell>
          <cell r="I415" t="str">
            <v>ECEJ</v>
          </cell>
          <cell r="J415" t="str">
            <v>EJ9N</v>
          </cell>
          <cell r="K415" t="str">
            <v>BCOB930046E701</v>
          </cell>
          <cell r="L415" t="str">
            <v>LOA-B-VEB</v>
          </cell>
          <cell r="M415" t="str">
            <v>EM Entr.mercancías</v>
          </cell>
          <cell r="N415" t="str">
            <v>6.091.744.41</v>
          </cell>
          <cell r="O415" t="str">
            <v>ENTRADA VIRTUAL MAT. LOA-CO-B-VEB-CAB-2021</v>
          </cell>
        </row>
        <row r="416">
          <cell r="H416" t="str">
            <v>135257-79</v>
          </cell>
          <cell r="I416" t="str">
            <v>ECEJ</v>
          </cell>
          <cell r="J416" t="str">
            <v>EJ9N</v>
          </cell>
          <cell r="K416" t="str">
            <v>BCOB930046E701</v>
          </cell>
          <cell r="L416" t="str">
            <v>LOA-B-VEB</v>
          </cell>
          <cell r="M416" t="str">
            <v>EM Entr.mercancías</v>
          </cell>
          <cell r="N416" t="str">
            <v>6.091.744.41</v>
          </cell>
          <cell r="O416" t="str">
            <v>ENTRADA VIRTUAL MAT. LOA-CO-B-VEB-CAB-2021</v>
          </cell>
        </row>
        <row r="417">
          <cell r="H417" t="str">
            <v>135257-96</v>
          </cell>
          <cell r="I417" t="str">
            <v>ECEJ</v>
          </cell>
          <cell r="J417" t="str">
            <v>EJ9N</v>
          </cell>
          <cell r="K417" t="str">
            <v>FV.1254435</v>
          </cell>
          <cell r="L417" t="str">
            <v>CTO 009/20</v>
          </cell>
          <cell r="M417" t="str">
            <v>EM Entr.mercancías</v>
          </cell>
          <cell r="N417" t="str">
            <v>2.074.84</v>
          </cell>
          <cell r="O417" t="str">
            <v>ENTRADA VIRTUAL MAT. CTO 009-SUADQ-CAB-2020</v>
          </cell>
        </row>
        <row r="418">
          <cell r="H418" t="str">
            <v>135257-96</v>
          </cell>
          <cell r="I418" t="str">
            <v>ECEJ</v>
          </cell>
          <cell r="J418" t="str">
            <v>EJ9N</v>
          </cell>
          <cell r="K418" t="str">
            <v>FV.1254435</v>
          </cell>
          <cell r="L418" t="str">
            <v>CTO 009/20</v>
          </cell>
          <cell r="M418" t="str">
            <v>EM Entr.mercancías</v>
          </cell>
          <cell r="N418" t="str">
            <v>7.886.065.85</v>
          </cell>
          <cell r="O418" t="str">
            <v>ENTRADA VIRTUAL MAT. CTO 009-SUADQ-CAB-2020</v>
          </cell>
        </row>
        <row r="419">
          <cell r="H419" t="str">
            <v>135257-96</v>
          </cell>
          <cell r="I419" t="str">
            <v>ECEJ</v>
          </cell>
          <cell r="J419" t="str">
            <v>EJ9N</v>
          </cell>
          <cell r="K419" t="str">
            <v>BCOB930046E701</v>
          </cell>
          <cell r="L419" t="str">
            <v>LOA-B-VEB</v>
          </cell>
          <cell r="M419" t="str">
            <v>EM Entr.mercancías</v>
          </cell>
          <cell r="N419" t="str">
            <v>7.393.457.37</v>
          </cell>
          <cell r="O419" t="str">
            <v>ENTRADA VIRTUAL MAT. LOA-CO-B-VEB-CAB-2021</v>
          </cell>
        </row>
        <row r="420">
          <cell r="H420" t="str">
            <v>135257-96</v>
          </cell>
          <cell r="I420" t="str">
            <v>ECEJ</v>
          </cell>
          <cell r="J420" t="str">
            <v>EJ9N</v>
          </cell>
          <cell r="K420" t="str">
            <v>BCOB930046E701</v>
          </cell>
          <cell r="L420" t="str">
            <v>LOA-B-VEB</v>
          </cell>
          <cell r="M420" t="str">
            <v>EM Entr.mercancías</v>
          </cell>
          <cell r="N420" t="str">
            <v>7.621.264.78</v>
          </cell>
          <cell r="O420" t="str">
            <v>ENTRADA VIRTUAL MAT. LOA-CO-B-VEB-CAB-2021</v>
          </cell>
        </row>
        <row r="421">
          <cell r="H421" t="str">
            <v>135257-96</v>
          </cell>
          <cell r="I421" t="str">
            <v>ECEJ</v>
          </cell>
          <cell r="J421" t="str">
            <v>EJ9N</v>
          </cell>
          <cell r="K421" t="str">
            <v>BCOB930046E701</v>
          </cell>
          <cell r="L421" t="str">
            <v>LOA-B-VEB</v>
          </cell>
          <cell r="M421" t="str">
            <v>EM Entr.mercancías</v>
          </cell>
          <cell r="N421" t="str">
            <v>7.621.264.78</v>
          </cell>
          <cell r="O421" t="str">
            <v>ENTRADA VIRTUAL MAT. LOA-CO-B-VEB-CAB-2021</v>
          </cell>
        </row>
        <row r="422">
          <cell r="H422" t="str">
            <v>135257-96</v>
          </cell>
          <cell r="I422" t="str">
            <v>ECEJ</v>
          </cell>
          <cell r="J422" t="str">
            <v>EJ9N</v>
          </cell>
          <cell r="K422" t="str">
            <v>BCOB930046E701</v>
          </cell>
          <cell r="L422" t="str">
            <v>LOA-B-VEB</v>
          </cell>
          <cell r="M422" t="str">
            <v>EM Entr.mercancías</v>
          </cell>
          <cell r="N422" t="str">
            <v>7.393.457.37</v>
          </cell>
          <cell r="O422" t="str">
            <v>ENTRADA VIRTUAL MAT. LOA-CO-B-VEB-CAB-2021</v>
          </cell>
        </row>
        <row r="423">
          <cell r="H423" t="str">
            <v>135257-96</v>
          </cell>
          <cell r="I423" t="str">
            <v>ECEJ</v>
          </cell>
          <cell r="J423" t="str">
            <v>EJ9N</v>
          </cell>
          <cell r="K423" t="str">
            <v>FV.1254435</v>
          </cell>
          <cell r="L423" t="str">
            <v>CTO 009/20</v>
          </cell>
          <cell r="M423" t="str">
            <v>EM Entr.mercancías</v>
          </cell>
          <cell r="N423" t="str">
            <v>2.061.81</v>
          </cell>
          <cell r="O423" t="str">
            <v>ENTRADA VIRTUAL MAT. CTO 009-SUADQ-CAB-2020</v>
          </cell>
        </row>
        <row r="424">
          <cell r="H424" t="str">
            <v>135257-97</v>
          </cell>
          <cell r="I424" t="str">
            <v>ECEJ</v>
          </cell>
          <cell r="J424" t="str">
            <v>EJ9N</v>
          </cell>
          <cell r="K424" t="str">
            <v>BCOB930046E701</v>
          </cell>
          <cell r="L424" t="str">
            <v>LOA-B-VEB</v>
          </cell>
          <cell r="M424" t="str">
            <v>EM Entr.mercancías</v>
          </cell>
          <cell r="N424" t="str">
            <v>8.634.975.98</v>
          </cell>
          <cell r="O424" t="str">
            <v>ENTRADA VIRTUAL MAT. LOA-CO-B-VEB-CAB-2021</v>
          </cell>
        </row>
        <row r="425">
          <cell r="H425" t="str">
            <v>135257-97</v>
          </cell>
          <cell r="I425" t="str">
            <v>ECEJ</v>
          </cell>
          <cell r="J425" t="str">
            <v>EJ9N</v>
          </cell>
          <cell r="K425" t="str">
            <v>BCOB930046E701</v>
          </cell>
          <cell r="L425" t="str">
            <v>LOA-B-VEB</v>
          </cell>
          <cell r="M425" t="str">
            <v>EM Entr.mercancías</v>
          </cell>
          <cell r="N425" t="str">
            <v>8.376.867.71</v>
          </cell>
          <cell r="O425" t="str">
            <v>ENTRADA VIRTUAL MAT. LOA-CO-B-VEB-CAB-2021</v>
          </cell>
        </row>
        <row r="426">
          <cell r="H426" t="str">
            <v>135257-97</v>
          </cell>
          <cell r="I426" t="str">
            <v>ECEJ</v>
          </cell>
          <cell r="J426" t="str">
            <v>EJ9N</v>
          </cell>
          <cell r="K426" t="str">
            <v>BCOB930046E701</v>
          </cell>
          <cell r="L426" t="str">
            <v>LOA-B-VEB</v>
          </cell>
          <cell r="M426" t="str">
            <v>EM Entr.mercancías</v>
          </cell>
          <cell r="N426" t="str">
            <v>8.376.867.71</v>
          </cell>
          <cell r="O426" t="str">
            <v>ENTRADA VIRTUAL MAT. LOA-CO-B-VEB-CAB-2021</v>
          </cell>
        </row>
        <row r="427">
          <cell r="H427" t="str">
            <v>135257-97</v>
          </cell>
          <cell r="I427" t="str">
            <v>ECEJ</v>
          </cell>
          <cell r="J427" t="str">
            <v>EJ9N</v>
          </cell>
          <cell r="K427" t="str">
            <v>BCOB930046E701</v>
          </cell>
          <cell r="L427" t="str">
            <v>LOA-B-VEB</v>
          </cell>
          <cell r="M427" t="str">
            <v>EM Entr.mercancías</v>
          </cell>
          <cell r="N427" t="str">
            <v>8.634.975.98</v>
          </cell>
          <cell r="O427" t="str">
            <v>ENTRADA VIRTUAL MAT. LOA-CO-B-VEB-CAB-2021</v>
          </cell>
        </row>
        <row r="428">
          <cell r="H428" t="str">
            <v>135257-98</v>
          </cell>
          <cell r="I428" t="str">
            <v>ECEJ</v>
          </cell>
          <cell r="J428" t="str">
            <v>EJ9N</v>
          </cell>
          <cell r="K428" t="str">
            <v>FV.1254435</v>
          </cell>
          <cell r="L428" t="str">
            <v>CTO 009/20</v>
          </cell>
          <cell r="M428" t="str">
            <v>EM Entr.mercancías</v>
          </cell>
          <cell r="N428" t="str">
            <v>1.961.67</v>
          </cell>
          <cell r="O428" t="str">
            <v>ENTRADA VIRTUAL MAT. CTO 009-SUADQ-CAB-2020</v>
          </cell>
        </row>
        <row r="429">
          <cell r="H429" t="str">
            <v>135257-98</v>
          </cell>
          <cell r="I429" t="str">
            <v>ECEJ</v>
          </cell>
          <cell r="J429" t="str">
            <v>EJ9N</v>
          </cell>
          <cell r="K429" t="str">
            <v>FV.1254435</v>
          </cell>
          <cell r="L429" t="str">
            <v>CTO 009/20</v>
          </cell>
          <cell r="M429" t="str">
            <v>EM Entr.mercancías</v>
          </cell>
          <cell r="N429" t="str">
            <v>7.429.261.19</v>
          </cell>
          <cell r="O429" t="str">
            <v>ENTRADA VIRTUAL MAT. CTO 009-SUADQ-CAB-2020</v>
          </cell>
        </row>
        <row r="430">
          <cell r="H430" t="str">
            <v>135257-98</v>
          </cell>
          <cell r="I430" t="str">
            <v>ECEJ</v>
          </cell>
          <cell r="J430" t="str">
            <v>EJ9N</v>
          </cell>
          <cell r="K430" t="str">
            <v>FV.1254435</v>
          </cell>
          <cell r="L430" t="str">
            <v>CTO 009/20</v>
          </cell>
          <cell r="M430" t="str">
            <v>EM Entr.mercancías</v>
          </cell>
          <cell r="N430" t="str">
            <v>1.947.26</v>
          </cell>
          <cell r="O430" t="str">
            <v>ENTRADA VIRTUAL MAT. CTO 009-SUADQ-CAB-2020</v>
          </cell>
        </row>
        <row r="431">
          <cell r="H431" t="str">
            <v>136243-4</v>
          </cell>
          <cell r="I431" t="str">
            <v>ECEJ</v>
          </cell>
          <cell r="J431" t="str">
            <v>EJ9N</v>
          </cell>
          <cell r="K431" t="str">
            <v>BCOB930046E701</v>
          </cell>
          <cell r="L431" t="str">
            <v>LOA-B-VEB</v>
          </cell>
          <cell r="M431" t="str">
            <v>EM Entr.mercancías</v>
          </cell>
          <cell r="N431" t="str">
            <v>508.193.73</v>
          </cell>
          <cell r="O431" t="str">
            <v>ENTRADA VIRTUAL MAT. LOA-CO-B-VEB-CAB-2021</v>
          </cell>
        </row>
        <row r="432">
          <cell r="H432" t="str">
            <v>136243-4</v>
          </cell>
          <cell r="I432" t="str">
            <v>ECEJ</v>
          </cell>
          <cell r="J432" t="str">
            <v>EJ9N</v>
          </cell>
          <cell r="K432" t="str">
            <v>BCOB930046E701</v>
          </cell>
          <cell r="L432" t="str">
            <v>LOA-B-VEB</v>
          </cell>
          <cell r="M432" t="str">
            <v>EM Entr.mercancías</v>
          </cell>
          <cell r="N432" t="str">
            <v>508.193.73</v>
          </cell>
          <cell r="O432" t="str">
            <v>ENTRADA VIRTUAL MAT. LOA-CO-B-VEB-CAB-2021</v>
          </cell>
        </row>
        <row r="433">
          <cell r="H433" t="str">
            <v>136243-4</v>
          </cell>
          <cell r="I433" t="str">
            <v>ECEJ</v>
          </cell>
          <cell r="J433" t="str">
            <v>EJ9N</v>
          </cell>
          <cell r="K433" t="str">
            <v>BCOB930046E701</v>
          </cell>
          <cell r="L433" t="str">
            <v>LOA-B-VEB</v>
          </cell>
          <cell r="M433" t="str">
            <v>EM Entr.mercancías</v>
          </cell>
          <cell r="N433" t="str">
            <v>523.852.21</v>
          </cell>
          <cell r="O433" t="str">
            <v>ENTRADA VIRTUAL MAT. LOA-CO-B-VEB-CAB-2021</v>
          </cell>
        </row>
        <row r="434">
          <cell r="H434" t="str">
            <v>136243-4</v>
          </cell>
          <cell r="I434" t="str">
            <v>ECEJ</v>
          </cell>
          <cell r="J434" t="str">
            <v>EJ9N</v>
          </cell>
          <cell r="K434" t="str">
            <v>BCOB930046E701</v>
          </cell>
          <cell r="L434" t="str">
            <v>LOA-B-VEB</v>
          </cell>
          <cell r="M434" t="str">
            <v>EM Entr.mercancías</v>
          </cell>
          <cell r="N434" t="str">
            <v>523.852.21</v>
          </cell>
          <cell r="O434" t="str">
            <v>ENTRADA VIRTUAL MAT. LOA-CO-B-VEB-CAB-2021</v>
          </cell>
        </row>
        <row r="435">
          <cell r="H435" t="str">
            <v>136463-1</v>
          </cell>
          <cell r="I435" t="str">
            <v>ECEJ</v>
          </cell>
          <cell r="J435" t="str">
            <v>EJ9N</v>
          </cell>
          <cell r="K435" t="str">
            <v>BCOB930046E701</v>
          </cell>
          <cell r="L435" t="str">
            <v>LOA-B-VEB</v>
          </cell>
          <cell r="M435" t="str">
            <v>EM Entr.mercancías</v>
          </cell>
          <cell r="N435" t="str">
            <v>767.231.28</v>
          </cell>
          <cell r="O435" t="str">
            <v>ENTRADA VIRTUAL MAT. LOA-CO-B-VEB-CAB-2021</v>
          </cell>
        </row>
        <row r="436">
          <cell r="H436" t="str">
            <v>136463-1</v>
          </cell>
          <cell r="I436" t="str">
            <v>ECEJ</v>
          </cell>
          <cell r="J436" t="str">
            <v>EJ9N</v>
          </cell>
          <cell r="K436" t="str">
            <v>BCOB930046E701</v>
          </cell>
          <cell r="L436" t="str">
            <v>LOA-B-VEB</v>
          </cell>
          <cell r="M436" t="str">
            <v>EM Entr.mercancías</v>
          </cell>
          <cell r="N436" t="str">
            <v>744.297.95</v>
          </cell>
          <cell r="O436" t="str">
            <v>ENTRADA VIRTUAL MAT. LOA-CO-B-VEB-CAB-2021</v>
          </cell>
        </row>
        <row r="437">
          <cell r="H437" t="str">
            <v>136463-4</v>
          </cell>
          <cell r="I437" t="str">
            <v>ECEJ</v>
          </cell>
          <cell r="J437" t="str">
            <v>EJ9N</v>
          </cell>
          <cell r="K437" t="str">
            <v>BCOB930046E701</v>
          </cell>
          <cell r="L437" t="str">
            <v>LOA-B-VEB</v>
          </cell>
          <cell r="M437" t="str">
            <v>EM Entr.mercancías</v>
          </cell>
          <cell r="N437" t="str">
            <v>360.940.57</v>
          </cell>
          <cell r="O437" t="str">
            <v>ENTRADA VIRTUAL MAT. LOA-CO-B-VEB-CAB-2021</v>
          </cell>
        </row>
        <row r="438">
          <cell r="H438" t="str">
            <v>136463-4</v>
          </cell>
          <cell r="I438" t="str">
            <v>ECEJ</v>
          </cell>
          <cell r="J438" t="str">
            <v>EJ9N</v>
          </cell>
          <cell r="K438" t="str">
            <v>BCOB930046E701</v>
          </cell>
          <cell r="L438" t="str">
            <v>LOA-B-VEB</v>
          </cell>
          <cell r="M438" t="str">
            <v>EM Entr.mercancías</v>
          </cell>
          <cell r="N438" t="str">
            <v>350.151.69</v>
          </cell>
          <cell r="O438" t="str">
            <v>ENTRADA VIRTUAL MAT. LOA-CO-B-VEB-CAB-2021</v>
          </cell>
        </row>
        <row r="439">
          <cell r="H439" t="str">
            <v>300-24ST</v>
          </cell>
          <cell r="I439" t="str">
            <v>ECEJ</v>
          </cell>
          <cell r="J439" t="str">
            <v>EJ9N</v>
          </cell>
          <cell r="K439" t="str">
            <v>BCOB930046E701</v>
          </cell>
          <cell r="L439" t="str">
            <v>LOA-B-VEB</v>
          </cell>
          <cell r="M439" t="str">
            <v>EM Entr.mercancías</v>
          </cell>
          <cell r="N439" t="str">
            <v>94.945.56</v>
          </cell>
          <cell r="O439" t="str">
            <v>ENTRADA VIRTUAL MAT. LOA-CO-B-VEB-CAB-2021</v>
          </cell>
        </row>
        <row r="440">
          <cell r="H440" t="str">
            <v>300-24ST</v>
          </cell>
          <cell r="I440" t="str">
            <v>ECEJ</v>
          </cell>
          <cell r="J440" t="str">
            <v>EJ9N</v>
          </cell>
          <cell r="K440" t="str">
            <v>BCOB930046E701</v>
          </cell>
          <cell r="L440" t="str">
            <v>LOA-B-VEB</v>
          </cell>
          <cell r="M440" t="str">
            <v>EM Entr.mercancías</v>
          </cell>
          <cell r="N440" t="str">
            <v>97.871.02</v>
          </cell>
          <cell r="O440" t="str">
            <v>ENTRADA VIRTUAL MAT. LOA-CO-B-VEB-CAB-2021</v>
          </cell>
        </row>
        <row r="441">
          <cell r="H441" t="str">
            <v>300-24ST</v>
          </cell>
          <cell r="I441" t="str">
            <v>ECEJ</v>
          </cell>
          <cell r="J441" t="str">
            <v>EJ9N</v>
          </cell>
          <cell r="K441" t="str">
            <v>BCOB930046E701</v>
          </cell>
          <cell r="L441" t="str">
            <v>LOA-B-VEB</v>
          </cell>
          <cell r="M441" t="str">
            <v>EM Entr.mercancías</v>
          </cell>
          <cell r="N441" t="str">
            <v>97.871.02</v>
          </cell>
          <cell r="O441" t="str">
            <v>ENTRADA VIRTUAL MAT. LOA-CO-B-VEB-CAB-2021</v>
          </cell>
        </row>
        <row r="442">
          <cell r="H442" t="str">
            <v>300-24ST</v>
          </cell>
          <cell r="I442" t="str">
            <v>ECEJ</v>
          </cell>
          <cell r="J442" t="str">
            <v>EJ9N</v>
          </cell>
          <cell r="K442" t="str">
            <v>BCOB930046E701</v>
          </cell>
          <cell r="L442" t="str">
            <v>LOA-B-VEB</v>
          </cell>
          <cell r="M442" t="str">
            <v>EM Entr.mercancías</v>
          </cell>
          <cell r="N442" t="str">
            <v>94.945.56</v>
          </cell>
          <cell r="O442" t="str">
            <v>ENTRADA VIRTUAL MAT. LOA-CO-B-VEB-CAB-2021</v>
          </cell>
        </row>
        <row r="443">
          <cell r="H443" t="str">
            <v>300-24ST</v>
          </cell>
          <cell r="I443" t="str">
            <v>ECEJ</v>
          </cell>
          <cell r="J443" t="str">
            <v>EJ9N</v>
          </cell>
          <cell r="K443" t="str">
            <v>BCOB930046E701</v>
          </cell>
          <cell r="L443" t="str">
            <v>LOA-B-VEB</v>
          </cell>
          <cell r="M443" t="str">
            <v>EM Entr.mercancías</v>
          </cell>
          <cell r="N443" t="str">
            <v>94.945.56</v>
          </cell>
          <cell r="O443" t="str">
            <v>ENTRADA VIRTUAL MAT. LOA-CO-B-VEB-CAB-2021</v>
          </cell>
        </row>
        <row r="444">
          <cell r="H444" t="str">
            <v>300-24ST</v>
          </cell>
          <cell r="I444" t="str">
            <v>ECEJ</v>
          </cell>
          <cell r="J444" t="str">
            <v>EJ9N</v>
          </cell>
          <cell r="K444" t="str">
            <v>BCOB930046E701</v>
          </cell>
          <cell r="L444" t="str">
            <v>LOA-B-VEB</v>
          </cell>
          <cell r="M444" t="str">
            <v>EM Entr.mercancías</v>
          </cell>
          <cell r="N444" t="str">
            <v>97.871.02</v>
          </cell>
          <cell r="O444" t="str">
            <v>ENTRADA VIRTUAL MAT. LOA-CO-B-VEB-CAB-2021</v>
          </cell>
        </row>
        <row r="445">
          <cell r="H445" t="str">
            <v>3901432</v>
          </cell>
          <cell r="I445" t="str">
            <v>ECEJ</v>
          </cell>
          <cell r="J445" t="str">
            <v>EJ9N</v>
          </cell>
          <cell r="K445" t="str">
            <v>BCOB930046E701</v>
          </cell>
          <cell r="L445" t="str">
            <v>LOA-B-VEB</v>
          </cell>
          <cell r="M445" t="str">
            <v>EM Entr.mercancías</v>
          </cell>
          <cell r="N445" t="str">
            <v>35.646.89</v>
          </cell>
          <cell r="O445" t="str">
            <v>ENTRADA VIRTUAL MAT. LOA-CO-B-VEB-CAB-2021</v>
          </cell>
        </row>
        <row r="446">
          <cell r="H446" t="str">
            <v>3901432</v>
          </cell>
          <cell r="I446" t="str">
            <v>ECEJ</v>
          </cell>
          <cell r="J446" t="str">
            <v>EJ9N</v>
          </cell>
          <cell r="K446" t="str">
            <v>BCOB930046E701</v>
          </cell>
          <cell r="L446" t="str">
            <v>LOA-B-VEB</v>
          </cell>
          <cell r="M446" t="str">
            <v>EM Entr.mercancías</v>
          </cell>
          <cell r="N446" t="str">
            <v>35.646.89</v>
          </cell>
          <cell r="O446" t="str">
            <v>ENTRADA VIRTUAL MAT. LOA-CO-B-VEB-CAB-2021</v>
          </cell>
        </row>
        <row r="447">
          <cell r="H447" t="str">
            <v>3901432</v>
          </cell>
          <cell r="I447" t="str">
            <v>ECEJ</v>
          </cell>
          <cell r="J447" t="str">
            <v>EJ9N</v>
          </cell>
          <cell r="K447" t="str">
            <v>BCOB930046E701</v>
          </cell>
          <cell r="L447" t="str">
            <v>LOA-B-VEB</v>
          </cell>
          <cell r="M447" t="str">
            <v>EM Entr.mercancías</v>
          </cell>
          <cell r="N447" t="str">
            <v>36.745.24</v>
          </cell>
          <cell r="O447" t="str">
            <v>ENTRADA VIRTUAL MAT. LOA-CO-B-VEB-CAB-2021</v>
          </cell>
        </row>
        <row r="448">
          <cell r="H448" t="str">
            <v>3901432</v>
          </cell>
          <cell r="I448" t="str">
            <v>ECEJ</v>
          </cell>
          <cell r="J448" t="str">
            <v>EJ9N</v>
          </cell>
          <cell r="K448" t="str">
            <v>BCOB930046E701</v>
          </cell>
          <cell r="L448" t="str">
            <v>LOA-B-VEB</v>
          </cell>
          <cell r="M448" t="str">
            <v>EM Entr.mercancías</v>
          </cell>
          <cell r="N448" t="str">
            <v>36.745.24</v>
          </cell>
          <cell r="O448" t="str">
            <v>ENTRADA VIRTUAL MAT. LOA-CO-B-VEB-CAB-2021</v>
          </cell>
        </row>
        <row r="449">
          <cell r="H449" t="str">
            <v>4-2 RA-B</v>
          </cell>
          <cell r="I449" t="str">
            <v>ECEJ</v>
          </cell>
          <cell r="J449" t="str">
            <v>EJ9N</v>
          </cell>
          <cell r="K449" t="str">
            <v>BCOB930046E701</v>
          </cell>
          <cell r="L449" t="str">
            <v>LOA-B-VEB</v>
          </cell>
          <cell r="M449" t="str">
            <v>EM Entr.mercancías</v>
          </cell>
          <cell r="N449" t="str">
            <v>15.775.65</v>
          </cell>
          <cell r="O449" t="str">
            <v>ENTRADA VIRTUAL MAT. LOA-CO-B-VEB-CAB-2021</v>
          </cell>
        </row>
        <row r="450">
          <cell r="H450" t="str">
            <v>4-2 RA-B</v>
          </cell>
          <cell r="I450" t="str">
            <v>ECEJ</v>
          </cell>
          <cell r="J450" t="str">
            <v>EJ9N</v>
          </cell>
          <cell r="K450" t="str">
            <v>BCOB930046E701</v>
          </cell>
          <cell r="L450" t="str">
            <v>LOA-B-VEB</v>
          </cell>
          <cell r="M450" t="str">
            <v>EM Entr.mercancías</v>
          </cell>
          <cell r="N450" t="str">
            <v>15.304.10</v>
          </cell>
          <cell r="O450" t="str">
            <v>ENTRADA VIRTUAL MAT. LOA-CO-B-VEB-CAB-2021</v>
          </cell>
        </row>
        <row r="451">
          <cell r="H451" t="str">
            <v>4-2 RA-B</v>
          </cell>
          <cell r="I451" t="str">
            <v>ECEJ</v>
          </cell>
          <cell r="J451" t="str">
            <v>EJ9N</v>
          </cell>
          <cell r="K451" t="str">
            <v>BCOB930046E701</v>
          </cell>
          <cell r="L451" t="str">
            <v>LOA-B-VEB</v>
          </cell>
          <cell r="M451" t="str">
            <v>EM Entr.mercancías</v>
          </cell>
          <cell r="N451" t="str">
            <v>15.775.65</v>
          </cell>
          <cell r="O451" t="str">
            <v>ENTRADA VIRTUAL MAT. LOA-CO-B-VEB-CAB-2021</v>
          </cell>
        </row>
        <row r="452">
          <cell r="H452" t="str">
            <v>4-2 RA-B</v>
          </cell>
          <cell r="I452" t="str">
            <v>ECEJ</v>
          </cell>
          <cell r="J452" t="str">
            <v>EJ9N</v>
          </cell>
          <cell r="K452" t="str">
            <v>BCOB930046E701</v>
          </cell>
          <cell r="L452" t="str">
            <v>LOA-B-VEB</v>
          </cell>
          <cell r="M452" t="str">
            <v>EM Entr.mercancías</v>
          </cell>
          <cell r="N452" t="str">
            <v>15.304.10</v>
          </cell>
          <cell r="O452" t="str">
            <v>ENTRADA VIRTUAL MAT. LOA-CO-B-VEB-CAB-2021</v>
          </cell>
        </row>
        <row r="453">
          <cell r="H453" t="str">
            <v>5-808X</v>
          </cell>
          <cell r="I453" t="str">
            <v>ECEJ</v>
          </cell>
          <cell r="J453" t="str">
            <v>EJ9N</v>
          </cell>
          <cell r="K453" t="str">
            <v>BCOB930046E701</v>
          </cell>
          <cell r="L453" t="str">
            <v>LOA-B-VEB</v>
          </cell>
          <cell r="M453" t="str">
            <v>EM Entr.mercancías</v>
          </cell>
          <cell r="N453" t="str">
            <v>179.625.71</v>
          </cell>
          <cell r="O453" t="str">
            <v>ENTRADA VIRTUAL MAT. LOA-CO-B-VEB-CAB-2021</v>
          </cell>
        </row>
        <row r="454">
          <cell r="H454" t="str">
            <v>5-808X</v>
          </cell>
          <cell r="I454" t="str">
            <v>ECEJ</v>
          </cell>
          <cell r="J454" t="str">
            <v>EJ9N</v>
          </cell>
          <cell r="K454" t="str">
            <v>BCOB930046E701</v>
          </cell>
          <cell r="L454" t="str">
            <v>LOA-B-VEB</v>
          </cell>
          <cell r="M454" t="str">
            <v>EM Entr.mercancías</v>
          </cell>
          <cell r="N454" t="str">
            <v>185.160.34</v>
          </cell>
          <cell r="O454" t="str">
            <v>ENTRADA VIRTUAL MAT. LOA-CO-B-VEB-CAB-2021</v>
          </cell>
        </row>
        <row r="455">
          <cell r="H455" t="str">
            <v>5-808X</v>
          </cell>
          <cell r="I455" t="str">
            <v>ECEJ</v>
          </cell>
          <cell r="J455" t="str">
            <v>EJ9N</v>
          </cell>
          <cell r="K455" t="str">
            <v>BCOB930046E701</v>
          </cell>
          <cell r="L455" t="str">
            <v>LOA-B-VEB</v>
          </cell>
          <cell r="M455" t="str">
            <v>EM Entr.mercancías</v>
          </cell>
          <cell r="N455" t="str">
            <v>185.160.34</v>
          </cell>
          <cell r="O455" t="str">
            <v>ENTRADA VIRTUAL MAT. LOA-CO-B-VEB-CAB-2021</v>
          </cell>
        </row>
        <row r="456">
          <cell r="H456" t="str">
            <v>5-808X</v>
          </cell>
          <cell r="I456" t="str">
            <v>ECEJ</v>
          </cell>
          <cell r="J456" t="str">
            <v>EJ9N</v>
          </cell>
          <cell r="K456" t="str">
            <v>BCOB930046E701</v>
          </cell>
          <cell r="L456" t="str">
            <v>LOA-B-VEB</v>
          </cell>
          <cell r="M456" t="str">
            <v>EM Entr.mercancías</v>
          </cell>
          <cell r="N456" t="str">
            <v>179.625.71</v>
          </cell>
          <cell r="O456" t="str">
            <v>ENTRADA VIRTUAL MAT. LOA-CO-B-VEB-CAB-2021</v>
          </cell>
        </row>
        <row r="457">
          <cell r="H457" t="str">
            <v>676704.</v>
          </cell>
          <cell r="I457" t="str">
            <v>ECEJ</v>
          </cell>
          <cell r="J457" t="str">
            <v>EJ9N</v>
          </cell>
          <cell r="K457" t="str">
            <v>BCOB930046E701</v>
          </cell>
          <cell r="L457" t="str">
            <v>LOA-B-VEB</v>
          </cell>
          <cell r="M457" t="str">
            <v>EM Entr.mercancías</v>
          </cell>
          <cell r="N457" t="str">
            <v>5.094.409.47</v>
          </cell>
          <cell r="O457" t="str">
            <v>ENTRADA VIRTUAL MAT. LOA-CO-B-VEB-CAB-2021</v>
          </cell>
        </row>
        <row r="458">
          <cell r="H458" t="str">
            <v>676704.</v>
          </cell>
          <cell r="I458" t="str">
            <v>ECEJ</v>
          </cell>
          <cell r="J458" t="str">
            <v>EJ9N</v>
          </cell>
          <cell r="K458" t="str">
            <v>BCOB930046E701</v>
          </cell>
          <cell r="L458" t="str">
            <v>LOA-B-VEB</v>
          </cell>
          <cell r="M458" t="str">
            <v>EM Entr.mercancías</v>
          </cell>
          <cell r="N458" t="str">
            <v>4.942.132.35</v>
          </cell>
          <cell r="O458" t="str">
            <v>ENTRADA VIRTUAL MAT. LOA-CO-B-VEB-CAB-2021</v>
          </cell>
        </row>
        <row r="459">
          <cell r="H459" t="str">
            <v>676704.</v>
          </cell>
          <cell r="I459" t="str">
            <v>ECEJ</v>
          </cell>
          <cell r="J459" t="str">
            <v>EJ9N</v>
          </cell>
          <cell r="K459" t="str">
            <v>BCOB930046E701</v>
          </cell>
          <cell r="L459" t="str">
            <v>LOA-B-VEB</v>
          </cell>
          <cell r="M459" t="str">
            <v>EM Entr.mercancías</v>
          </cell>
          <cell r="N459" t="str">
            <v>4.942.132.35</v>
          </cell>
          <cell r="O459" t="str">
            <v>ENTRADA VIRTUAL MAT. LOA-CO-B-VEB-CAB-2021</v>
          </cell>
        </row>
        <row r="460">
          <cell r="H460" t="str">
            <v>676704.</v>
          </cell>
          <cell r="I460" t="str">
            <v>ECEJ</v>
          </cell>
          <cell r="J460" t="str">
            <v>EJ9N</v>
          </cell>
          <cell r="K460" t="str">
            <v>BCOB930046E701</v>
          </cell>
          <cell r="L460" t="str">
            <v>LOA-B-VEB</v>
          </cell>
          <cell r="M460" t="str">
            <v>EM Entr.mercancías</v>
          </cell>
          <cell r="N460" t="str">
            <v>5.094.409.47</v>
          </cell>
          <cell r="O460" t="str">
            <v>ENTRADA VIRTUAL MAT. LOA-CO-B-VEB-CAB-2021</v>
          </cell>
        </row>
        <row r="461">
          <cell r="H461" t="str">
            <v>676704.</v>
          </cell>
          <cell r="I461" t="str">
            <v>ECEJ</v>
          </cell>
          <cell r="J461" t="str">
            <v>EJ9N</v>
          </cell>
          <cell r="K461" t="str">
            <v>BCOB930046E701</v>
          </cell>
          <cell r="L461" t="str">
            <v>LOA-B-VEB</v>
          </cell>
          <cell r="M461" t="str">
            <v>EM Entr.mercancías</v>
          </cell>
          <cell r="N461" t="str">
            <v>4.288.117.29</v>
          </cell>
          <cell r="O461" t="str">
            <v>ENTRADA VIRTUAL MAT. LOA-CO-B-VEB-CAB-2021</v>
          </cell>
        </row>
        <row r="462">
          <cell r="H462" t="str">
            <v>676704.</v>
          </cell>
          <cell r="I462" t="str">
            <v>ECEJ</v>
          </cell>
          <cell r="J462" t="str">
            <v>EJ9N</v>
          </cell>
          <cell r="K462" t="str">
            <v>BCOB930046E701</v>
          </cell>
          <cell r="L462" t="str">
            <v>LOA-B-VEB</v>
          </cell>
          <cell r="M462" t="str">
            <v>EM Entr.mercancías</v>
          </cell>
          <cell r="N462" t="str">
            <v>4.420.242.87</v>
          </cell>
          <cell r="O462" t="str">
            <v>ENTRADA VIRTUAL MAT. LOA-CO-B-VEB-CAB-2021</v>
          </cell>
        </row>
        <row r="463">
          <cell r="H463" t="str">
            <v>836-10</v>
          </cell>
          <cell r="I463" t="str">
            <v>ECEJ</v>
          </cell>
          <cell r="J463" t="str">
            <v>EJ9N</v>
          </cell>
          <cell r="K463" t="str">
            <v>BCOB930046E701</v>
          </cell>
          <cell r="L463" t="str">
            <v>LOA-B-VEB</v>
          </cell>
          <cell r="M463" t="str">
            <v>EM Entr.mercancías</v>
          </cell>
          <cell r="N463" t="str">
            <v>19.109.08</v>
          </cell>
          <cell r="O463" t="str">
            <v>ENTRADA VIRTUAL MAT. LOA-CO-B-VEB-CAB-2021</v>
          </cell>
        </row>
        <row r="464">
          <cell r="H464" t="str">
            <v>836-10</v>
          </cell>
          <cell r="I464" t="str">
            <v>ECEJ</v>
          </cell>
          <cell r="J464" t="str">
            <v>EJ9N</v>
          </cell>
          <cell r="K464" t="str">
            <v>BCOB930046E701</v>
          </cell>
          <cell r="L464" t="str">
            <v>LOA-B-VEB</v>
          </cell>
          <cell r="M464" t="str">
            <v>EM Entr.mercancías</v>
          </cell>
          <cell r="N464" t="str">
            <v>19.109.07</v>
          </cell>
          <cell r="O464" t="str">
            <v>ENTRADA VIRTUAL MAT. LOA-CO-B-VEB-CAB-2021</v>
          </cell>
        </row>
        <row r="465">
          <cell r="H465" t="str">
            <v>836-10</v>
          </cell>
          <cell r="I465" t="str">
            <v>ECEJ</v>
          </cell>
          <cell r="J465" t="str">
            <v>EJ9N</v>
          </cell>
          <cell r="K465" t="str">
            <v>BCOB930046E701</v>
          </cell>
          <cell r="L465" t="str">
            <v>LOA-B-VEB</v>
          </cell>
          <cell r="M465" t="str">
            <v>EM Entr.mercancías</v>
          </cell>
          <cell r="N465" t="str">
            <v>18.537.89</v>
          </cell>
          <cell r="O465" t="str">
            <v>ENTRADA VIRTUAL MAT. LOA-CO-B-VEB-CAB-2021</v>
          </cell>
        </row>
        <row r="466">
          <cell r="H466" t="str">
            <v>836-10</v>
          </cell>
          <cell r="I466" t="str">
            <v>ECEJ</v>
          </cell>
          <cell r="J466" t="str">
            <v>EJ9N</v>
          </cell>
          <cell r="K466" t="str">
            <v>BCOB930046E701</v>
          </cell>
          <cell r="L466" t="str">
            <v>LOA-B-VEB</v>
          </cell>
          <cell r="M466" t="str">
            <v>EM Entr.mercancías</v>
          </cell>
          <cell r="N466" t="str">
            <v>18.537.88</v>
          </cell>
          <cell r="O466" t="str">
            <v>ENTRADA VIRTUAL MAT. LOA-CO-B-VEB-CAB-2021</v>
          </cell>
        </row>
        <row r="467">
          <cell r="H467" t="str">
            <v>95815K83</v>
          </cell>
          <cell r="I467" t="str">
            <v>ECEJ</v>
          </cell>
          <cell r="J467" t="str">
            <v>EJ9N</v>
          </cell>
          <cell r="K467" t="str">
            <v>BCOB930046E701</v>
          </cell>
          <cell r="L467" t="str">
            <v>LOA-B-VEB</v>
          </cell>
          <cell r="M467" t="str">
            <v>EM Entr.mercancías</v>
          </cell>
          <cell r="N467" t="str">
            <v>10.426.66</v>
          </cell>
          <cell r="O467" t="str">
            <v>ENTRADA VIRTUAL MAT. LOA-CO-B-VEB-CAB-2021</v>
          </cell>
        </row>
        <row r="468">
          <cell r="H468" t="str">
            <v>95815K83</v>
          </cell>
          <cell r="I468" t="str">
            <v>ECEJ</v>
          </cell>
          <cell r="J468" t="str">
            <v>EJ9N</v>
          </cell>
          <cell r="K468" t="str">
            <v>BCOB930046E701</v>
          </cell>
          <cell r="L468" t="str">
            <v>LOA-B-VEB</v>
          </cell>
          <cell r="M468" t="str">
            <v>EM Entr.mercancías</v>
          </cell>
          <cell r="N468" t="str">
            <v>10.114.99</v>
          </cell>
          <cell r="O468" t="str">
            <v>ENTRADA VIRTUAL MAT. LOA-CO-B-VEB-CAB-2021</v>
          </cell>
        </row>
        <row r="469">
          <cell r="H469" t="str">
            <v>C2821012</v>
          </cell>
          <cell r="I469" t="str">
            <v>ECEJ</v>
          </cell>
          <cell r="J469" t="str">
            <v>EJ9N</v>
          </cell>
          <cell r="K469" t="str">
            <v>FV.780000004</v>
          </cell>
          <cell r="L469" t="str">
            <v>CTO 009/20</v>
          </cell>
          <cell r="M469" t="str">
            <v>EM Entr.mercancías</v>
          </cell>
          <cell r="N469" t="str">
            <v>795.666.36</v>
          </cell>
          <cell r="O469" t="str">
            <v>ENTRADA VIRTUAL MAT. CTO 009-SUADQ-CAB-2020</v>
          </cell>
        </row>
        <row r="470">
          <cell r="H470" t="str">
            <v>MS35335-35</v>
          </cell>
          <cell r="I470" t="str">
            <v>ECEJ</v>
          </cell>
          <cell r="J470" t="str">
            <v>EJ9N</v>
          </cell>
          <cell r="K470" t="str">
            <v>BCOB930046E701</v>
          </cell>
          <cell r="L470" t="str">
            <v>LOA-B-VEB</v>
          </cell>
          <cell r="M470" t="str">
            <v>EM Entr.mercancías</v>
          </cell>
          <cell r="N470" t="str">
            <v>62.017.28</v>
          </cell>
          <cell r="O470" t="str">
            <v>ENTRADA VIRTUAL MAT. LOA-CO-B-VEB-CAB-2021</v>
          </cell>
        </row>
        <row r="471">
          <cell r="H471" t="str">
            <v>MS35335-35</v>
          </cell>
          <cell r="I471" t="str">
            <v>ECEJ</v>
          </cell>
          <cell r="J471" t="str">
            <v>EJ9N</v>
          </cell>
          <cell r="K471" t="str">
            <v>BCOB930046E701</v>
          </cell>
          <cell r="L471" t="str">
            <v>LOA-B-VEB</v>
          </cell>
          <cell r="M471" t="str">
            <v>EM Entr.mercancías</v>
          </cell>
          <cell r="N471" t="str">
            <v>60.163.52</v>
          </cell>
          <cell r="O471" t="str">
            <v>ENTRADA VIRTUAL MAT. LOA-CO-B-VEB-CAB-2021</v>
          </cell>
        </row>
        <row r="472">
          <cell r="H472" t="str">
            <v>P182034</v>
          </cell>
          <cell r="I472" t="str">
            <v>ECEJ</v>
          </cell>
          <cell r="J472" t="str">
            <v>EJ9N</v>
          </cell>
          <cell r="K472" t="str">
            <v>BCOB930046E701</v>
          </cell>
          <cell r="L472" t="str">
            <v>LOA-B-VEB</v>
          </cell>
          <cell r="M472" t="str">
            <v>EM Entr.mercancías</v>
          </cell>
          <cell r="N472" t="str">
            <v>122.794.21</v>
          </cell>
          <cell r="O472" t="str">
            <v>ENTRADA VIRTUAL MAT. LOA-CO-B-VEB-CAB-2021</v>
          </cell>
        </row>
        <row r="473">
          <cell r="H473" t="str">
            <v>P182034</v>
          </cell>
          <cell r="I473" t="str">
            <v>ECEJ</v>
          </cell>
          <cell r="J473" t="str">
            <v>EJ9N</v>
          </cell>
          <cell r="K473" t="str">
            <v>BCOB930046E701</v>
          </cell>
          <cell r="L473" t="str">
            <v>LOA-B-VEB</v>
          </cell>
          <cell r="M473" t="str">
            <v>EM Entr.mercancías</v>
          </cell>
          <cell r="N473" t="str">
            <v>119.123.77</v>
          </cell>
          <cell r="O473" t="str">
            <v>ENTRADA VIRTUAL MAT. LOA-CO-B-VEB-CAB-2021</v>
          </cell>
        </row>
        <row r="474">
          <cell r="H474" t="str">
            <v>VS-1090-GOVT</v>
          </cell>
          <cell r="I474" t="str">
            <v>ECEJ</v>
          </cell>
          <cell r="J474" t="str">
            <v>EJ9N</v>
          </cell>
          <cell r="K474" t="str">
            <v>BCOB930046E701</v>
          </cell>
          <cell r="L474" t="str">
            <v>LOA-B-VEB</v>
          </cell>
          <cell r="M474" t="str">
            <v>EM Entr.mercancías</v>
          </cell>
          <cell r="N474" t="str">
            <v>50.236.54</v>
          </cell>
          <cell r="O474" t="str">
            <v>ENTRADA VIRTUAL MAT. LOA-CO-B-VEB-CAB-2021</v>
          </cell>
        </row>
        <row r="475">
          <cell r="H475" t="str">
            <v>VS-1090-GOVT</v>
          </cell>
          <cell r="I475" t="str">
            <v>ECEJ</v>
          </cell>
          <cell r="J475" t="str">
            <v>EJ9N</v>
          </cell>
          <cell r="K475" t="str">
            <v>BCOB930046E701</v>
          </cell>
          <cell r="L475" t="str">
            <v>LOA-B-VEB</v>
          </cell>
          <cell r="M475" t="str">
            <v>EM Entr.mercancías</v>
          </cell>
          <cell r="N475" t="str">
            <v>51.784.43</v>
          </cell>
          <cell r="O475" t="str">
            <v>ENTRADA VIRTUAL MAT. LOA-CO-B-VEB-CAB-2021</v>
          </cell>
        </row>
        <row r="476">
          <cell r="H476" t="str">
            <v>CR33206</v>
          </cell>
          <cell r="I476" t="str">
            <v>ECEJ</v>
          </cell>
          <cell r="J476" t="str">
            <v>EJ9N</v>
          </cell>
          <cell r="K476" t="str">
            <v>FV.780000010</v>
          </cell>
          <cell r="L476" t="str">
            <v>CTO 051/20</v>
          </cell>
          <cell r="M476" t="str">
            <v>EM Entr.mercancías</v>
          </cell>
          <cell r="N476" t="str">
            <v>543.005.01</v>
          </cell>
          <cell r="O476" t="str">
            <v>ENTRADA VIRTUAL MAT. CTO 051-SUADQ-CAB-2020</v>
          </cell>
        </row>
        <row r="477">
          <cell r="H477" t="str">
            <v>AA52425-1</v>
          </cell>
          <cell r="I477" t="str">
            <v>ECEJ</v>
          </cell>
          <cell r="J477" t="str">
            <v>EJ9N</v>
          </cell>
          <cell r="K477" t="str">
            <v>FV.780000010</v>
          </cell>
          <cell r="L477" t="str">
            <v>CTO 051/20</v>
          </cell>
          <cell r="M477" t="str">
            <v>EM Entr.mercancías</v>
          </cell>
          <cell r="N477" t="str">
            <v>195.751.91</v>
          </cell>
          <cell r="O477" t="str">
            <v>ENTRADA VIRTUAL MAT. CTO 051-SUADQ-CAB-2020</v>
          </cell>
        </row>
        <row r="478">
          <cell r="H478" t="str">
            <v>MS51967-9</v>
          </cell>
          <cell r="I478" t="str">
            <v>ECEJ</v>
          </cell>
          <cell r="J478" t="str">
            <v>EJ9N</v>
          </cell>
          <cell r="K478" t="str">
            <v>FV.780000010</v>
          </cell>
          <cell r="L478" t="str">
            <v>CTO 051/20</v>
          </cell>
          <cell r="M478" t="str">
            <v>EM Entr.mercancías</v>
          </cell>
          <cell r="N478" t="str">
            <v>368.190.14</v>
          </cell>
          <cell r="O478" t="str">
            <v>ENTRADA VIRTUAL MAT. CTO 051-SUADQ-CAB-2020</v>
          </cell>
        </row>
        <row r="479">
          <cell r="H479" t="str">
            <v>136482-2</v>
          </cell>
          <cell r="I479" t="str">
            <v>ECEJ</v>
          </cell>
          <cell r="J479" t="str">
            <v>EJ9N</v>
          </cell>
          <cell r="K479" t="str">
            <v>FV.780000010</v>
          </cell>
          <cell r="L479" t="str">
            <v>CTO 051/20</v>
          </cell>
          <cell r="M479" t="str">
            <v>EM Entr.mercancías</v>
          </cell>
          <cell r="N479" t="str">
            <v>1.011.428.89</v>
          </cell>
          <cell r="O479" t="str">
            <v>ENTRADA VIRTUAL MAT. CTO 051-SUADQ-CAB-2020</v>
          </cell>
        </row>
        <row r="480">
          <cell r="H480" t="str">
            <v>218102</v>
          </cell>
          <cell r="I480" t="str">
            <v>ECEJ</v>
          </cell>
          <cell r="J480" t="str">
            <v>EJ9N</v>
          </cell>
          <cell r="K480" t="str">
            <v>FV.780000010</v>
          </cell>
          <cell r="L480" t="str">
            <v>CTO 051/20</v>
          </cell>
          <cell r="M480" t="str">
            <v>EM Entr.mercancías</v>
          </cell>
          <cell r="N480" t="str">
            <v>946.354.30</v>
          </cell>
          <cell r="O480" t="str">
            <v>ENTRADA VIRTUAL MAT. CTO 051-SUADQ-CAB-2020</v>
          </cell>
        </row>
        <row r="481">
          <cell r="H481" t="str">
            <v>136483</v>
          </cell>
          <cell r="I481" t="str">
            <v>ECEJ</v>
          </cell>
          <cell r="J481" t="str">
            <v>EJ9N</v>
          </cell>
          <cell r="K481" t="str">
            <v>FV.780000010</v>
          </cell>
          <cell r="L481" t="str">
            <v>CTO 051/20</v>
          </cell>
          <cell r="M481" t="str">
            <v>EM Entr.mercancías</v>
          </cell>
          <cell r="N481" t="str">
            <v>533.687.09</v>
          </cell>
          <cell r="O481" t="str">
            <v>ENTRADA VIRTUAL MAT. CTO 051-SUADQ-CAB-2020</v>
          </cell>
        </row>
        <row r="482">
          <cell r="H482" t="str">
            <v>217482</v>
          </cell>
          <cell r="I482" t="str">
            <v>ECEJ</v>
          </cell>
          <cell r="J482" t="str">
            <v>EJ9N</v>
          </cell>
          <cell r="K482" t="str">
            <v>FV.780000010</v>
          </cell>
          <cell r="L482" t="str">
            <v>CTO 051/20</v>
          </cell>
          <cell r="M482" t="str">
            <v>EM Entr.mercancías</v>
          </cell>
          <cell r="N482" t="str">
            <v>8.591.920.72</v>
          </cell>
          <cell r="O482" t="str">
            <v>ENTRADA VIRTUAL MAT. CTO 051-SUADQ-CAB-2020</v>
          </cell>
        </row>
        <row r="483">
          <cell r="H483" t="str">
            <v>135143-5</v>
          </cell>
          <cell r="I483" t="str">
            <v>ECEJ</v>
          </cell>
          <cell r="J483" t="str">
            <v>EJ9N</v>
          </cell>
          <cell r="K483" t="str">
            <v>FV.780000010</v>
          </cell>
          <cell r="L483" t="str">
            <v>CTO 051/20</v>
          </cell>
          <cell r="M483" t="str">
            <v>EM Entr.mercancías</v>
          </cell>
          <cell r="N483" t="str">
            <v>28.991.314.57</v>
          </cell>
          <cell r="O483" t="str">
            <v>ENTRADA VIRTUAL MAT. CTO 051-SUADQ-CAB-2020</v>
          </cell>
        </row>
        <row r="484">
          <cell r="H484" t="str">
            <v>135143-1</v>
          </cell>
          <cell r="I484" t="str">
            <v>ECEJ</v>
          </cell>
          <cell r="J484" t="str">
            <v>EJ9N</v>
          </cell>
          <cell r="K484" t="str">
            <v>FV.780000010</v>
          </cell>
          <cell r="L484" t="str">
            <v>CTO 051/20</v>
          </cell>
          <cell r="M484" t="str">
            <v>EM Entr.mercancías</v>
          </cell>
          <cell r="N484" t="str">
            <v>46.540.630.00</v>
          </cell>
          <cell r="O484" t="str">
            <v>ENTRADA VIRTUAL MAT. CTO 051-SUADQ-CAB-2020</v>
          </cell>
        </row>
        <row r="485">
          <cell r="H485" t="str">
            <v>135143-3</v>
          </cell>
          <cell r="I485" t="str">
            <v>ECEJ</v>
          </cell>
          <cell r="J485" t="str">
            <v>EJ9N</v>
          </cell>
          <cell r="K485" t="str">
            <v>FV.780000010</v>
          </cell>
          <cell r="L485" t="str">
            <v>CTO 051/20</v>
          </cell>
          <cell r="M485" t="str">
            <v>EM Entr.mercancías</v>
          </cell>
          <cell r="N485" t="str">
            <v>41.003.668.92</v>
          </cell>
          <cell r="O485" t="str">
            <v>ENTRADA VIRTUAL MAT. CTO 051-SUADQ-CAB-2020</v>
          </cell>
        </row>
        <row r="486">
          <cell r="H486" t="str">
            <v>5940005496583.</v>
          </cell>
          <cell r="I486" t="str">
            <v>ECEJ</v>
          </cell>
          <cell r="J486" t="str">
            <v>EJ9N</v>
          </cell>
          <cell r="K486" t="str">
            <v>FV.780000010</v>
          </cell>
          <cell r="L486" t="str">
            <v>CTO 051/20</v>
          </cell>
          <cell r="M486" t="str">
            <v>EM Entr.mercancías</v>
          </cell>
          <cell r="N486" t="str">
            <v>104.194.79</v>
          </cell>
          <cell r="O486" t="str">
            <v>ENTRADA VIRTUAL MAT. CTO 051-SUADQ-CAB-2020</v>
          </cell>
        </row>
        <row r="487">
          <cell r="H487" t="str">
            <v>4170836</v>
          </cell>
          <cell r="I487" t="str">
            <v>ECEJ</v>
          </cell>
          <cell r="J487" t="str">
            <v>EJ9N</v>
          </cell>
          <cell r="K487" t="str">
            <v>FV.780000010</v>
          </cell>
          <cell r="L487" t="str">
            <v>CTO 051/20</v>
          </cell>
          <cell r="M487" t="str">
            <v>EM Entr.mercancías</v>
          </cell>
          <cell r="N487" t="str">
            <v>2.327.142.79</v>
          </cell>
          <cell r="O487" t="str">
            <v>ENTRADA VIRTUAL MAT. CTO 051-SUADQ-CAB-2020</v>
          </cell>
        </row>
        <row r="488">
          <cell r="H488" t="str">
            <v>K080730</v>
          </cell>
          <cell r="I488" t="str">
            <v>ECEJ</v>
          </cell>
          <cell r="J488" t="str">
            <v>EJ9N</v>
          </cell>
          <cell r="K488" t="str">
            <v>FV.780000010</v>
          </cell>
          <cell r="L488" t="str">
            <v>CTO 051/20</v>
          </cell>
          <cell r="M488" t="str">
            <v>EM Entr.mercancías</v>
          </cell>
          <cell r="N488" t="str">
            <v>470.046.02</v>
          </cell>
          <cell r="O488" t="str">
            <v>ENTRADA VIRTUAL MAT. CTO 051-SUADQ-CAB-2020</v>
          </cell>
        </row>
        <row r="489">
          <cell r="H489" t="str">
            <v>5-674X</v>
          </cell>
          <cell r="I489" t="str">
            <v>ECEJ</v>
          </cell>
          <cell r="J489" t="str">
            <v>EJ9N</v>
          </cell>
          <cell r="K489" t="str">
            <v>FV.780000010</v>
          </cell>
          <cell r="L489" t="str">
            <v>CTO 051/20</v>
          </cell>
          <cell r="M489" t="str">
            <v>EM Entr.mercancías</v>
          </cell>
          <cell r="N489" t="str">
            <v>2.986.904.82</v>
          </cell>
          <cell r="O489" t="str">
            <v>ENTRADA VIRTUAL MAT. CTO 051-SUADQ-CAB-2020</v>
          </cell>
        </row>
        <row r="490">
          <cell r="H490" t="str">
            <v>T224</v>
          </cell>
          <cell r="I490" t="str">
            <v>ECEJ</v>
          </cell>
          <cell r="J490" t="str">
            <v>EJ9N</v>
          </cell>
          <cell r="K490" t="str">
            <v>FV.780000010</v>
          </cell>
          <cell r="L490" t="str">
            <v>CTO 051/20</v>
          </cell>
          <cell r="M490" t="str">
            <v>EM Entr.mercancías</v>
          </cell>
          <cell r="N490" t="str">
            <v>945.939.33</v>
          </cell>
          <cell r="O490" t="str">
            <v>ENTRADA VIRTUAL MAT. CTO 051-SUADQ-CAB-2020</v>
          </cell>
        </row>
        <row r="491">
          <cell r="H491" t="str">
            <v>T224</v>
          </cell>
          <cell r="I491" t="str">
            <v>ECEJ</v>
          </cell>
          <cell r="J491" t="str">
            <v>EJ9N</v>
          </cell>
          <cell r="K491" t="str">
            <v>FV.780000010</v>
          </cell>
          <cell r="L491" t="str">
            <v>CTO 051/20</v>
          </cell>
          <cell r="M491" t="str">
            <v>EM Entr.mercancías</v>
          </cell>
          <cell r="N491" t="str">
            <v>945.939.33</v>
          </cell>
          <cell r="O491" t="str">
            <v>ENTRADA VIRTUAL MAT. CTO 051-SUADQ-CAB-2020</v>
          </cell>
        </row>
        <row r="492">
          <cell r="H492" t="str">
            <v>IULN1-1-51-10.0</v>
          </cell>
          <cell r="I492" t="str">
            <v>ECEJ</v>
          </cell>
          <cell r="J492" t="str">
            <v>EJ9N</v>
          </cell>
          <cell r="K492" t="str">
            <v>FV.780000010</v>
          </cell>
          <cell r="L492" t="str">
            <v>CTO 051/20</v>
          </cell>
          <cell r="M492" t="str">
            <v>EM Entr.mercancías</v>
          </cell>
          <cell r="N492" t="str">
            <v>1.000.828.33</v>
          </cell>
          <cell r="O492" t="str">
            <v>ENTRADA VIRTUAL MAT. CTO 051-SUADQ-CAB-2020</v>
          </cell>
        </row>
        <row r="493">
          <cell r="H493" t="str">
            <v>FF5052</v>
          </cell>
          <cell r="I493" t="str">
            <v>ECEJ</v>
          </cell>
          <cell r="J493" t="str">
            <v>EJ9N</v>
          </cell>
          <cell r="K493" t="str">
            <v>FV.780000010</v>
          </cell>
          <cell r="L493" t="str">
            <v>CTO 051/20</v>
          </cell>
          <cell r="M493" t="str">
            <v>EM Entr.mercancías</v>
          </cell>
          <cell r="N493" t="str">
            <v>104.157.07</v>
          </cell>
          <cell r="O493" t="str">
            <v>ENTRADA VIRTUAL MAT. CTO 051-SUADQ-CAB-2020</v>
          </cell>
        </row>
        <row r="494">
          <cell r="H494" t="str">
            <v>FF0507900</v>
          </cell>
          <cell r="I494" t="str">
            <v>ECEJ</v>
          </cell>
          <cell r="J494" t="str">
            <v>EJ9N</v>
          </cell>
          <cell r="K494" t="str">
            <v>FV.780000010</v>
          </cell>
          <cell r="L494" t="str">
            <v>CTO 051/20</v>
          </cell>
          <cell r="M494" t="str">
            <v>EM Entr.mercancías</v>
          </cell>
          <cell r="N494" t="str">
            <v>1.137.767.90</v>
          </cell>
          <cell r="O494" t="str">
            <v>ENTRADA VIRTUAL MAT. CTO 051-SUADQ-CAB-2020</v>
          </cell>
        </row>
        <row r="495">
          <cell r="H495" t="str">
            <v>1741</v>
          </cell>
          <cell r="I495" t="str">
            <v>ECEJ</v>
          </cell>
          <cell r="J495" t="str">
            <v>EJ9N</v>
          </cell>
          <cell r="K495" t="str">
            <v>FV.780000010</v>
          </cell>
          <cell r="L495" t="str">
            <v>CTO 051/20</v>
          </cell>
          <cell r="M495" t="str">
            <v>EM Entr.mercancías</v>
          </cell>
          <cell r="N495" t="str">
            <v>992.717.59</v>
          </cell>
          <cell r="O495" t="str">
            <v>ENTRADA VIRTUAL MAT. CTO 051-SUADQ-CAB-2020</v>
          </cell>
        </row>
        <row r="496">
          <cell r="H496" t="str">
            <v>063361</v>
          </cell>
          <cell r="I496" t="str">
            <v>ECEJ</v>
          </cell>
          <cell r="J496" t="str">
            <v>EJ9N</v>
          </cell>
          <cell r="K496" t="str">
            <v>FV.780000010</v>
          </cell>
          <cell r="L496" t="str">
            <v>CTO 051/20</v>
          </cell>
          <cell r="M496" t="str">
            <v>EM Entr.mercancías</v>
          </cell>
          <cell r="N496" t="str">
            <v>272.370.17</v>
          </cell>
          <cell r="O496" t="str">
            <v>ENTRADA VIRTUAL MAT. CTO 051-SUADQ-CAB-2020</v>
          </cell>
        </row>
        <row r="497">
          <cell r="H497" t="str">
            <v>100134</v>
          </cell>
          <cell r="I497" t="str">
            <v>ECEJ</v>
          </cell>
          <cell r="J497" t="str">
            <v>EJ9N</v>
          </cell>
          <cell r="K497" t="str">
            <v>FV.780000010</v>
          </cell>
          <cell r="L497" t="str">
            <v>CTO 051/20</v>
          </cell>
          <cell r="M497" t="str">
            <v>EM Entr.mercancías</v>
          </cell>
          <cell r="N497" t="str">
            <v>2.142.745.92</v>
          </cell>
          <cell r="O497" t="str">
            <v>ENTRADA VIRTUAL MAT. CTO 051-SUADQ-CAB-2020</v>
          </cell>
        </row>
        <row r="498">
          <cell r="H498" t="str">
            <v>119400</v>
          </cell>
          <cell r="I498" t="str">
            <v>ECEJ</v>
          </cell>
          <cell r="J498" t="str">
            <v>EJ9N</v>
          </cell>
          <cell r="K498" t="str">
            <v>FV.780000010</v>
          </cell>
          <cell r="L498" t="str">
            <v>CTO 051/20</v>
          </cell>
          <cell r="M498" t="str">
            <v>EM Entr.mercancías</v>
          </cell>
          <cell r="N498" t="str">
            <v>3.192.238.73</v>
          </cell>
          <cell r="O498" t="str">
            <v>ENTRADA VIRTUAL MAT. CTO 051-SUADQ-CAB-2020</v>
          </cell>
        </row>
        <row r="499">
          <cell r="H499" t="str">
            <v>120501013E</v>
          </cell>
          <cell r="I499" t="str">
            <v>ECEJ</v>
          </cell>
          <cell r="J499" t="str">
            <v>EJ9N</v>
          </cell>
          <cell r="K499" t="str">
            <v>FV.780000010</v>
          </cell>
          <cell r="L499" t="str">
            <v>CTO 051/20</v>
          </cell>
          <cell r="M499" t="str">
            <v>EM Entr.mercancías</v>
          </cell>
          <cell r="N499" t="str">
            <v>1.224.986.72</v>
          </cell>
          <cell r="O499" t="str">
            <v>ENTRADA VIRTUAL MAT. CTO 051-SUADQ-CAB-2020</v>
          </cell>
        </row>
        <row r="500">
          <cell r="H500" t="str">
            <v>122701037E</v>
          </cell>
          <cell r="I500" t="str">
            <v>ECEJ</v>
          </cell>
          <cell r="J500" t="str">
            <v>EJ9N</v>
          </cell>
          <cell r="K500" t="str">
            <v>FV.780000010</v>
          </cell>
          <cell r="L500" t="str">
            <v>CTO 051/20</v>
          </cell>
          <cell r="M500" t="str">
            <v>EM Entr.mercancías</v>
          </cell>
          <cell r="N500" t="str">
            <v>724.006.68</v>
          </cell>
          <cell r="O500" t="str">
            <v>ENTRADA VIRTUAL MAT. CTO 051-SUADQ-CAB-2020</v>
          </cell>
        </row>
        <row r="501">
          <cell r="H501" t="str">
            <v>261S41924-2</v>
          </cell>
          <cell r="I501" t="str">
            <v>ECEJ</v>
          </cell>
          <cell r="J501" t="str">
            <v>EJ9N</v>
          </cell>
          <cell r="K501" t="str">
            <v>FV.780000010</v>
          </cell>
          <cell r="L501" t="str">
            <v>CTO 051/20</v>
          </cell>
          <cell r="M501" t="str">
            <v>EM Entr.mercancías</v>
          </cell>
          <cell r="N501" t="str">
            <v>4.021.043.80</v>
          </cell>
          <cell r="O501" t="str">
            <v>ENTRADA VIRTUAL MAT. CTO 051-SUADQ-CAB-2020</v>
          </cell>
        </row>
        <row r="502">
          <cell r="H502" t="str">
            <v>IULN1-1-53-35-0</v>
          </cell>
          <cell r="I502" t="str">
            <v>ECEJ</v>
          </cell>
          <cell r="J502" t="str">
            <v>EJ9N</v>
          </cell>
          <cell r="K502" t="str">
            <v>FV.780000010</v>
          </cell>
          <cell r="L502" t="str">
            <v>CTO 051/20</v>
          </cell>
          <cell r="M502" t="str">
            <v>EM Entr.mercancías</v>
          </cell>
          <cell r="N502" t="str">
            <v>719.404.31</v>
          </cell>
          <cell r="O502" t="str">
            <v>ENTRADA VIRTUAL MAT. CTO 051-SUADQ-CAB-2020</v>
          </cell>
        </row>
        <row r="503">
          <cell r="H503" t="str">
            <v>MS35335-35</v>
          </cell>
          <cell r="I503" t="str">
            <v>ECEJ</v>
          </cell>
          <cell r="J503" t="str">
            <v>EJ9N</v>
          </cell>
          <cell r="K503" t="str">
            <v>FV.780000010</v>
          </cell>
          <cell r="L503" t="str">
            <v>CTO 051/20</v>
          </cell>
          <cell r="M503" t="str">
            <v>EM Entr.mercancías</v>
          </cell>
          <cell r="N503" t="str">
            <v>606.608.35</v>
          </cell>
          <cell r="O503" t="str">
            <v>ENTRADA VIRTUAL MAT. CTO 051-SUADQ-CAB-2020</v>
          </cell>
        </row>
        <row r="504">
          <cell r="H504" t="str">
            <v>P182034</v>
          </cell>
          <cell r="I504" t="str">
            <v>ECEJ</v>
          </cell>
          <cell r="J504" t="str">
            <v>EJ9N</v>
          </cell>
          <cell r="K504" t="str">
            <v>FV.780000010</v>
          </cell>
          <cell r="L504" t="str">
            <v>CTO 051/20</v>
          </cell>
          <cell r="M504" t="str">
            <v>EM Entr.mercancías</v>
          </cell>
          <cell r="N504" t="str">
            <v>407.159.45</v>
          </cell>
          <cell r="O504" t="str">
            <v>ENTRADA VIRTUAL MAT. CTO 051-SUADQ-CAB-2020</v>
          </cell>
        </row>
        <row r="505">
          <cell r="H505" t="str">
            <v>135257-50</v>
          </cell>
          <cell r="I505" t="str">
            <v>ECEJ</v>
          </cell>
          <cell r="J505" t="str">
            <v>EJ9N</v>
          </cell>
          <cell r="K505" t="str">
            <v>BCOB930046E793</v>
          </cell>
          <cell r="L505" t="str">
            <v>LOA-B-VEB</v>
          </cell>
          <cell r="M505" t="str">
            <v>EM Entr.mercancías</v>
          </cell>
          <cell r="N505" t="str">
            <v>15.085.339.52</v>
          </cell>
          <cell r="O505" t="str">
            <v>ENTRADA VIRTUAL MAT. LOA-CO-VEB-CAB-2021</v>
          </cell>
        </row>
        <row r="506">
          <cell r="H506" t="str">
            <v>135257-61</v>
          </cell>
          <cell r="I506" t="str">
            <v>ECEJ</v>
          </cell>
          <cell r="J506" t="str">
            <v>EJ9N</v>
          </cell>
          <cell r="K506" t="str">
            <v>BCOB930046E793</v>
          </cell>
          <cell r="L506" t="str">
            <v>LOA-B-VEB</v>
          </cell>
          <cell r="M506" t="str">
            <v>EM Entr.mercancías</v>
          </cell>
          <cell r="N506" t="str">
            <v>11.306.585.42</v>
          </cell>
          <cell r="O506" t="str">
            <v>ENTRADA VIRTUAL MAT. LOA-CO-VEB-CAB-2021</v>
          </cell>
        </row>
        <row r="507">
          <cell r="H507" t="str">
            <v>12423713-002</v>
          </cell>
          <cell r="I507" t="str">
            <v>ECEJ</v>
          </cell>
          <cell r="J507" t="str">
            <v>EJ9N</v>
          </cell>
          <cell r="K507" t="str">
            <v>BCOB931097D006L</v>
          </cell>
          <cell r="L507" t="str">
            <v>CO-B-VHN</v>
          </cell>
          <cell r="M507" t="str">
            <v>EM Entr.mercancías</v>
          </cell>
          <cell r="N507" t="str">
            <v>8.869.994.98</v>
          </cell>
          <cell r="O507" t="str">
            <v>ENTRADA VIRTUAL MAT. LOA-CO-VEB-VHN-CAB-2021</v>
          </cell>
        </row>
        <row r="508">
          <cell r="H508" t="str">
            <v>135143-5</v>
          </cell>
          <cell r="I508" t="str">
            <v>ECEJ</v>
          </cell>
          <cell r="J508" t="str">
            <v>EJ9N</v>
          </cell>
          <cell r="K508" t="str">
            <v>BCOB931097D006L</v>
          </cell>
          <cell r="L508" t="str">
            <v>CO-B-VHN</v>
          </cell>
          <cell r="M508" t="str">
            <v>EM Entr.mercancías</v>
          </cell>
          <cell r="N508" t="str">
            <v>4.171.789.21</v>
          </cell>
          <cell r="O508" t="str">
            <v>ENTRADA VIRTUAL MAT. LOA-CO-VEB-VHN-CAB-2021</v>
          </cell>
        </row>
        <row r="509">
          <cell r="H509" t="str">
            <v>135143-1</v>
          </cell>
          <cell r="I509" t="str">
            <v>ECEJ</v>
          </cell>
          <cell r="J509" t="str">
            <v>EJ9N</v>
          </cell>
          <cell r="K509" t="str">
            <v>BCOB931097D006L</v>
          </cell>
          <cell r="L509" t="str">
            <v>CO-B-VHN</v>
          </cell>
          <cell r="M509" t="str">
            <v>EM Entr.mercancías</v>
          </cell>
          <cell r="N509" t="str">
            <v>6.658.316.93</v>
          </cell>
          <cell r="O509" t="str">
            <v>ENTRADA VIRTUAL MAT. LOA-CO-VEB-VHN-CAB-2021</v>
          </cell>
        </row>
        <row r="510">
          <cell r="H510" t="str">
            <v>135143-3</v>
          </cell>
          <cell r="I510" t="str">
            <v>ECEJ</v>
          </cell>
          <cell r="J510" t="str">
            <v>EJ9N</v>
          </cell>
          <cell r="K510" t="str">
            <v>BCOB931097D006L</v>
          </cell>
          <cell r="L510" t="str">
            <v>CO-B-VHN</v>
          </cell>
          <cell r="M510" t="str">
            <v>EM Entr.mercancías</v>
          </cell>
          <cell r="N510" t="str">
            <v>6.128.069.99</v>
          </cell>
          <cell r="O510" t="str">
            <v>ENTRADA VIRTUAL MAT. LOA-CO-VEB-VHN-CAB-2021</v>
          </cell>
        </row>
        <row r="511">
          <cell r="H511" t="str">
            <v>135143-3</v>
          </cell>
          <cell r="I511" t="str">
            <v>ECEJ</v>
          </cell>
          <cell r="J511" t="str">
            <v>EJ9N</v>
          </cell>
          <cell r="K511" t="str">
            <v>BCOB931097D006L</v>
          </cell>
          <cell r="L511" t="str">
            <v>CO-B-VHN</v>
          </cell>
          <cell r="M511" t="str">
            <v>EM Entr.mercancías</v>
          </cell>
          <cell r="N511" t="str">
            <v>6.128.069.99</v>
          </cell>
          <cell r="O511" t="str">
            <v>ENTRADA VIRTUAL MAT. LOA-CO-VEB-VHN-CAB-2021</v>
          </cell>
        </row>
        <row r="512">
          <cell r="H512" t="str">
            <v>3800328</v>
          </cell>
          <cell r="I512" t="str">
            <v>ECEJ</v>
          </cell>
          <cell r="J512" t="str">
            <v>EJ9N</v>
          </cell>
          <cell r="K512" t="str">
            <v>BCOB931097D006L</v>
          </cell>
          <cell r="L512" t="str">
            <v>CO-B-VHN</v>
          </cell>
          <cell r="M512" t="str">
            <v>EM Entr.mercancías</v>
          </cell>
          <cell r="N512" t="str">
            <v>491.642.57</v>
          </cell>
          <cell r="O512" t="str">
            <v>ENTRADA VIRTUAL MAT. LOA-CO-VEB-VHN-CAB-2021</v>
          </cell>
        </row>
        <row r="513">
          <cell r="H513" t="str">
            <v>676704.</v>
          </cell>
          <cell r="I513" t="str">
            <v>ECEJ</v>
          </cell>
          <cell r="J513" t="str">
            <v>EJ9N</v>
          </cell>
          <cell r="K513" t="str">
            <v>BCOB931097D006L</v>
          </cell>
          <cell r="L513" t="str">
            <v>CO-B-VHN</v>
          </cell>
          <cell r="M513" t="str">
            <v>EM Entr.mercancías</v>
          </cell>
          <cell r="N513" t="str">
            <v>5.202.428.55</v>
          </cell>
          <cell r="O513" t="str">
            <v>ENTRADA VIRTUAL MAT. LOA-CO-VEB-VHN-CAB-2021</v>
          </cell>
        </row>
        <row r="514">
          <cell r="H514" t="str">
            <v>12423713-002</v>
          </cell>
          <cell r="I514" t="str">
            <v>ECEJ</v>
          </cell>
          <cell r="J514" t="str">
            <v>EJ9N</v>
          </cell>
          <cell r="K514" t="str">
            <v>BCOB931097D006L</v>
          </cell>
          <cell r="L514" t="str">
            <v>CO-B-VHN</v>
          </cell>
          <cell r="M514" t="str">
            <v>EM Entr.mercancías</v>
          </cell>
          <cell r="N514" t="str">
            <v>8.869.994.98</v>
          </cell>
          <cell r="O514" t="str">
            <v>ENTRADA VIRTUAL MAT. LOA-CO-VEB-VHN-CAB-2021</v>
          </cell>
        </row>
        <row r="515">
          <cell r="H515" t="str">
            <v>135143-5</v>
          </cell>
          <cell r="I515" t="str">
            <v>ECEJ</v>
          </cell>
          <cell r="J515" t="str">
            <v>EJ9N</v>
          </cell>
          <cell r="K515" t="str">
            <v>BCOB931097D006L</v>
          </cell>
          <cell r="L515" t="str">
            <v>CO-B-VHN</v>
          </cell>
          <cell r="M515" t="str">
            <v>EM Entr.mercancías</v>
          </cell>
          <cell r="N515" t="str">
            <v>4.171.789.21</v>
          </cell>
          <cell r="O515" t="str">
            <v>ENTRADA VIRTUAL MAT. LOA-CO-VEB-VHN-CAB-2021</v>
          </cell>
        </row>
        <row r="516">
          <cell r="H516" t="str">
            <v>135143-1</v>
          </cell>
          <cell r="I516" t="str">
            <v>ECEJ</v>
          </cell>
          <cell r="J516" t="str">
            <v>EJ9N</v>
          </cell>
          <cell r="K516" t="str">
            <v>BCOB931097D006L</v>
          </cell>
          <cell r="L516" t="str">
            <v>CO-B-VHN</v>
          </cell>
          <cell r="M516" t="str">
            <v>EM Entr.mercancías</v>
          </cell>
          <cell r="N516" t="str">
            <v>6.658.316.93</v>
          </cell>
          <cell r="O516" t="str">
            <v>ENTRADA VIRTUAL MAT. LOA-CO-VEB-VHN-CAB-2021</v>
          </cell>
        </row>
        <row r="517">
          <cell r="H517" t="str">
            <v>135143-3</v>
          </cell>
          <cell r="I517" t="str">
            <v>ECEJ</v>
          </cell>
          <cell r="J517" t="str">
            <v>EJ9N</v>
          </cell>
          <cell r="K517" t="str">
            <v>BCOB931097D006L</v>
          </cell>
          <cell r="L517" t="str">
            <v>CO-B-VHN</v>
          </cell>
          <cell r="M517" t="str">
            <v>EM Entr.mercancías</v>
          </cell>
          <cell r="N517" t="str">
            <v>6.128.069.99</v>
          </cell>
          <cell r="O517" t="str">
            <v>ENTRADA VIRTUAL MAT. LOA-CO-VEB-VHN-CAB-2021</v>
          </cell>
        </row>
        <row r="518">
          <cell r="H518" t="str">
            <v>135143-3</v>
          </cell>
          <cell r="I518" t="str">
            <v>ECEJ</v>
          </cell>
          <cell r="J518" t="str">
            <v>EJ9N</v>
          </cell>
          <cell r="K518" t="str">
            <v>BCOB931097D006L</v>
          </cell>
          <cell r="L518" t="str">
            <v>CO-B-VHN</v>
          </cell>
          <cell r="M518" t="str">
            <v>EM Entr.mercancías</v>
          </cell>
          <cell r="N518" t="str">
            <v>6.128.069.99</v>
          </cell>
          <cell r="O518" t="str">
            <v>ENTRADA VIRTUAL MAT. LOA-CO-VEB-VHN-CAB-2021</v>
          </cell>
        </row>
        <row r="519">
          <cell r="H519" t="str">
            <v>3800328</v>
          </cell>
          <cell r="I519" t="str">
            <v>ECEJ</v>
          </cell>
          <cell r="J519" t="str">
            <v>EJ9N</v>
          </cell>
          <cell r="K519" t="str">
            <v>BCOB931097D006L</v>
          </cell>
          <cell r="L519" t="str">
            <v>CO-B-VHN</v>
          </cell>
          <cell r="M519" t="str">
            <v>EM Entr.mercancías</v>
          </cell>
          <cell r="N519" t="str">
            <v>491.642.57</v>
          </cell>
          <cell r="O519" t="str">
            <v>ENTRADA VIRTUAL MAT. LOA-CO-VEB-VHN-CAB-2021</v>
          </cell>
        </row>
        <row r="520">
          <cell r="H520" t="str">
            <v>676704.</v>
          </cell>
          <cell r="I520" t="str">
            <v>ECEJ</v>
          </cell>
          <cell r="J520" t="str">
            <v>EJ9N</v>
          </cell>
          <cell r="K520" t="str">
            <v>BCOB931097D006L</v>
          </cell>
          <cell r="L520" t="str">
            <v>CO-B-VHN</v>
          </cell>
          <cell r="M520" t="str">
            <v>EM Entr.mercancías</v>
          </cell>
          <cell r="N520" t="str">
            <v>5.202.428.55</v>
          </cell>
          <cell r="O520" t="str">
            <v>ENTRADA VIRTUAL MAT. LOA-CO-VEB-VHN-CAB-2021</v>
          </cell>
        </row>
        <row r="521">
          <cell r="H521" t="str">
            <v>AR7</v>
          </cell>
          <cell r="I521" t="str">
            <v>ECEJ</v>
          </cell>
          <cell r="J521" t="str">
            <v>EJ9N</v>
          </cell>
          <cell r="K521" t="str">
            <v>FV.8100001327</v>
          </cell>
          <cell r="L521" t="str">
            <v>CTO 039/21</v>
          </cell>
          <cell r="M521" t="str">
            <v>EM Entr.mercancías</v>
          </cell>
          <cell r="N521" t="str">
            <v>837.239.57</v>
          </cell>
          <cell r="O521" t="str">
            <v>ENTRADA VIRTUAL MAT. CTO 039-SUADQ-CAB-2021</v>
          </cell>
        </row>
        <row r="522">
          <cell r="H522" t="str">
            <v>AR7</v>
          </cell>
          <cell r="I522" t="str">
            <v>ECEJ</v>
          </cell>
          <cell r="J522" t="str">
            <v>EJ9N</v>
          </cell>
          <cell r="K522" t="str">
            <v>FV.8100001327</v>
          </cell>
          <cell r="L522" t="str">
            <v>CTO 039/21</v>
          </cell>
          <cell r="M522" t="str">
            <v>EM Entr.mercancías</v>
          </cell>
          <cell r="N522">
            <v>220.39</v>
          </cell>
          <cell r="O522" t="str">
            <v>ENTRADA VIRTUAL MAT. CTO 039-SUADQ-CAB-2021</v>
          </cell>
        </row>
        <row r="523">
          <cell r="H523" t="str">
            <v>FS1280</v>
          </cell>
          <cell r="I523" t="str">
            <v>ECEJ</v>
          </cell>
          <cell r="J523" t="str">
            <v>EJ9N</v>
          </cell>
          <cell r="K523" t="str">
            <v>FV.8100001327</v>
          </cell>
          <cell r="L523" t="str">
            <v>CTO 039/21</v>
          </cell>
          <cell r="M523" t="str">
            <v>EM Entr.mercancías</v>
          </cell>
          <cell r="N523">
            <v>10.87</v>
          </cell>
          <cell r="O523" t="str">
            <v>ENTRADA VIRTUAL MAT. CTO 039-SUADQ-CAB-2021</v>
          </cell>
        </row>
        <row r="524">
          <cell r="H524" t="str">
            <v>FS1280</v>
          </cell>
          <cell r="I524" t="str">
            <v>ECEJ</v>
          </cell>
          <cell r="J524" t="str">
            <v>EJ9N</v>
          </cell>
          <cell r="K524" t="str">
            <v>FV.8100001327</v>
          </cell>
          <cell r="L524" t="str">
            <v>CTO 039/21</v>
          </cell>
          <cell r="M524" t="str">
            <v>EM Entr.mercancías</v>
          </cell>
          <cell r="N524" t="str">
            <v>41.294.04</v>
          </cell>
          <cell r="O524" t="str">
            <v>ENTRADA VIRTUAL MAT. CTO 039-SUADQ-CAB-2021</v>
          </cell>
        </row>
        <row r="525">
          <cell r="H525" t="str">
            <v>136670</v>
          </cell>
          <cell r="I525" t="str">
            <v>ECEJ</v>
          </cell>
          <cell r="J525" t="str">
            <v>EJ9N</v>
          </cell>
          <cell r="K525" t="str">
            <v>FV.8100001327</v>
          </cell>
          <cell r="L525" t="str">
            <v>CTO 039/21</v>
          </cell>
          <cell r="M525" t="str">
            <v>EM Entr.mercancías</v>
          </cell>
          <cell r="N525">
            <v>427.99</v>
          </cell>
          <cell r="O525" t="str">
            <v>ENTRADA VIRTUAL MAT. CTO 039-SUADQ-CAB-2021</v>
          </cell>
        </row>
        <row r="526">
          <cell r="H526" t="str">
            <v>136670</v>
          </cell>
          <cell r="I526" t="str">
            <v>ECEJ</v>
          </cell>
          <cell r="J526" t="str">
            <v>EJ9N</v>
          </cell>
          <cell r="K526" t="str">
            <v>FV.8100001327</v>
          </cell>
          <cell r="L526" t="str">
            <v>CTO 039/21</v>
          </cell>
          <cell r="M526" t="str">
            <v>EM Entr.mercancías</v>
          </cell>
          <cell r="N526" t="str">
            <v>1.625.891.21</v>
          </cell>
          <cell r="O526" t="str">
            <v>ENTRADA VIRTUAL MAT. CTO 039-SUADQ-CAB-2021</v>
          </cell>
        </row>
        <row r="527">
          <cell r="H527" t="str">
            <v>136671</v>
          </cell>
          <cell r="I527" t="str">
            <v>ECEJ</v>
          </cell>
          <cell r="J527" t="str">
            <v>EJ9N</v>
          </cell>
          <cell r="K527" t="str">
            <v>FV.8100001327</v>
          </cell>
          <cell r="L527" t="str">
            <v>CTO 039/21</v>
          </cell>
          <cell r="M527" t="str">
            <v>EM Entr.mercancías</v>
          </cell>
          <cell r="N527" t="str">
            <v>1.625.891.21</v>
          </cell>
          <cell r="O527" t="str">
            <v>ENTRADA VIRTUAL MAT. CTO 039-SUADQ-CAB-2021</v>
          </cell>
        </row>
        <row r="528">
          <cell r="H528" t="str">
            <v>136671</v>
          </cell>
          <cell r="I528" t="str">
            <v>ECEJ</v>
          </cell>
          <cell r="J528" t="str">
            <v>EJ9N</v>
          </cell>
          <cell r="K528" t="str">
            <v>FV.8100001327</v>
          </cell>
          <cell r="L528" t="str">
            <v>CTO 039/21</v>
          </cell>
          <cell r="M528" t="str">
            <v>EM Entr.mercancías</v>
          </cell>
          <cell r="N528">
            <v>427.99</v>
          </cell>
          <cell r="O528" t="str">
            <v>ENTRADA VIRTUAL MAT. CTO 039-SUADQ-CAB-2021</v>
          </cell>
        </row>
        <row r="529">
          <cell r="H529" t="str">
            <v>136482-2</v>
          </cell>
          <cell r="I529" t="str">
            <v>ECEJ</v>
          </cell>
          <cell r="J529" t="str">
            <v>EJ9N</v>
          </cell>
          <cell r="K529" t="str">
            <v>FV.8100001327</v>
          </cell>
          <cell r="L529" t="str">
            <v>CTO 039/21</v>
          </cell>
          <cell r="M529" t="str">
            <v>EM Entr.mercancías</v>
          </cell>
          <cell r="N529">
            <v>273.23</v>
          </cell>
          <cell r="O529" t="str">
            <v>ENTRADA VIRTUAL MAT. CTO 039-SUADQ-CAB-2021</v>
          </cell>
        </row>
        <row r="530">
          <cell r="H530" t="str">
            <v>136482-2</v>
          </cell>
          <cell r="I530" t="str">
            <v>ECEJ</v>
          </cell>
          <cell r="J530" t="str">
            <v>EJ9N</v>
          </cell>
          <cell r="K530" t="str">
            <v>FV.8100001327</v>
          </cell>
          <cell r="L530" t="str">
            <v>CTO 039/21</v>
          </cell>
          <cell r="M530" t="str">
            <v>EM Entr.mercancías</v>
          </cell>
          <cell r="N530" t="str">
            <v>1.037.973.45</v>
          </cell>
          <cell r="O530" t="str">
            <v>ENTRADA VIRTUAL MAT. CTO 039-SUADQ-CAB-2021</v>
          </cell>
        </row>
        <row r="531">
          <cell r="H531" t="str">
            <v>218102</v>
          </cell>
          <cell r="I531" t="str">
            <v>ECEJ</v>
          </cell>
          <cell r="J531" t="str">
            <v>EJ9N</v>
          </cell>
          <cell r="K531" t="str">
            <v>FV.8100001327</v>
          </cell>
          <cell r="L531" t="str">
            <v>CTO 039/21</v>
          </cell>
          <cell r="M531" t="str">
            <v>EM Entr.mercancías</v>
          </cell>
          <cell r="N531">
            <v>138.13</v>
          </cell>
          <cell r="O531" t="str">
            <v>ENTRADA VIRTUAL MAT. CTO 039-SUADQ-CAB-2021</v>
          </cell>
        </row>
        <row r="532">
          <cell r="H532" t="str">
            <v>218102</v>
          </cell>
          <cell r="I532" t="str">
            <v>ECEJ</v>
          </cell>
          <cell r="J532" t="str">
            <v>EJ9N</v>
          </cell>
          <cell r="K532" t="str">
            <v>FV.8100001327</v>
          </cell>
          <cell r="L532" t="str">
            <v>CTO 039/21</v>
          </cell>
          <cell r="M532" t="str">
            <v>EM Entr.mercancías</v>
          </cell>
          <cell r="N532" t="str">
            <v>524.742.06</v>
          </cell>
          <cell r="O532" t="str">
            <v>ENTRADA VIRTUAL MAT. CTO 039-SUADQ-CAB-2021</v>
          </cell>
        </row>
        <row r="533">
          <cell r="H533" t="str">
            <v>136483</v>
          </cell>
          <cell r="I533" t="str">
            <v>ECEJ</v>
          </cell>
          <cell r="J533" t="str">
            <v>EJ9N</v>
          </cell>
          <cell r="K533" t="str">
            <v>FV.8100001327</v>
          </cell>
          <cell r="L533" t="str">
            <v>CTO 039/21</v>
          </cell>
          <cell r="M533" t="str">
            <v>EM Entr.mercancías</v>
          </cell>
          <cell r="N533">
            <v>145.01</v>
          </cell>
          <cell r="O533" t="str">
            <v>ENTRADA VIRTUAL MAT. CTO 039-SUADQ-CAB-2021</v>
          </cell>
        </row>
        <row r="534">
          <cell r="H534" t="str">
            <v>136483</v>
          </cell>
          <cell r="I534" t="str">
            <v>ECEJ</v>
          </cell>
          <cell r="J534" t="str">
            <v>EJ9N</v>
          </cell>
          <cell r="K534" t="str">
            <v>FV.8100001327</v>
          </cell>
          <cell r="L534" t="str">
            <v>CTO 039/21</v>
          </cell>
          <cell r="M534" t="str">
            <v>EM Entr.mercancías</v>
          </cell>
          <cell r="N534" t="str">
            <v>550.878.49</v>
          </cell>
          <cell r="O534" t="str">
            <v>ENTRADA VIRTUAL MAT. CTO 039-SUADQ-CAB-2021</v>
          </cell>
        </row>
        <row r="535">
          <cell r="H535" t="str">
            <v>217482</v>
          </cell>
          <cell r="I535" t="str">
            <v>ECEJ</v>
          </cell>
          <cell r="J535" t="str">
            <v>EJ9N</v>
          </cell>
          <cell r="K535" t="str">
            <v>FV.8100001327</v>
          </cell>
          <cell r="L535" t="str">
            <v>CTO 039/21</v>
          </cell>
          <cell r="M535" t="str">
            <v>EM Entr.mercancías</v>
          </cell>
          <cell r="N535" t="str">
            <v>6.353.812.21</v>
          </cell>
          <cell r="O535" t="str">
            <v>ENTRADA VIRTUAL MAT. CTO 039-SUADQ-CAB-2021</v>
          </cell>
        </row>
        <row r="536">
          <cell r="H536" t="str">
            <v>217482</v>
          </cell>
          <cell r="I536" t="str">
            <v>ECEJ</v>
          </cell>
          <cell r="J536" t="str">
            <v>EJ9N</v>
          </cell>
          <cell r="K536" t="str">
            <v>FV.8100001327</v>
          </cell>
          <cell r="L536" t="str">
            <v>CTO 039/21</v>
          </cell>
          <cell r="M536" t="str">
            <v>EM Entr.mercancías</v>
          </cell>
          <cell r="N536" t="str">
            <v>1.672.54</v>
          </cell>
          <cell r="O536" t="str">
            <v>ENTRADA VIRTUAL MAT. CTO 039-SUADQ-CAB-2021</v>
          </cell>
        </row>
        <row r="537">
          <cell r="H537" t="str">
            <v>8741491</v>
          </cell>
          <cell r="I537" t="str">
            <v>ECEJ</v>
          </cell>
          <cell r="J537" t="str">
            <v>EJ9N</v>
          </cell>
          <cell r="K537" t="str">
            <v>FV.8100001327</v>
          </cell>
          <cell r="L537" t="str">
            <v>CTO 039/21</v>
          </cell>
          <cell r="M537" t="str">
            <v>EM Entr.mercancías</v>
          </cell>
          <cell r="N537">
            <v>31.19</v>
          </cell>
          <cell r="O537" t="str">
            <v>ENTRADA VIRTUAL MAT. CTO 039-SUADQ-CAB-2021</v>
          </cell>
        </row>
        <row r="538">
          <cell r="H538" t="str">
            <v>8741491</v>
          </cell>
          <cell r="I538" t="str">
            <v>ECEJ</v>
          </cell>
          <cell r="J538" t="str">
            <v>EJ9N</v>
          </cell>
          <cell r="K538" t="str">
            <v>FV.8100001327</v>
          </cell>
          <cell r="L538" t="str">
            <v>CTO 039/21</v>
          </cell>
          <cell r="M538" t="str">
            <v>EM Entr.mercancías</v>
          </cell>
          <cell r="N538" t="str">
            <v>118.487.69</v>
          </cell>
          <cell r="O538" t="str">
            <v>ENTRADA VIRTUAL MAT. CTO 039-SUADQ-CAB-2021</v>
          </cell>
        </row>
        <row r="539">
          <cell r="H539" t="str">
            <v>5-674X</v>
          </cell>
          <cell r="I539" t="str">
            <v>ECEJ</v>
          </cell>
          <cell r="J539" t="str">
            <v>EJ9N</v>
          </cell>
          <cell r="K539" t="str">
            <v>FV.8100001327</v>
          </cell>
          <cell r="L539" t="str">
            <v>CTO 039/21</v>
          </cell>
          <cell r="M539" t="str">
            <v>EM Entr.mercancías</v>
          </cell>
          <cell r="N539">
            <v>529.52</v>
          </cell>
          <cell r="O539" t="str">
            <v>ENTRADA VIRTUAL MAT. CTO 039-SUADQ-CAB-2021</v>
          </cell>
        </row>
        <row r="540">
          <cell r="H540" t="str">
            <v>5-674X</v>
          </cell>
          <cell r="I540" t="str">
            <v>ECEJ</v>
          </cell>
          <cell r="J540" t="str">
            <v>EJ9N</v>
          </cell>
          <cell r="K540" t="str">
            <v>FV.8100001327</v>
          </cell>
          <cell r="L540" t="str">
            <v>CTO 039/21</v>
          </cell>
          <cell r="M540" t="str">
            <v>EM Entr.mercancías</v>
          </cell>
          <cell r="N540" t="str">
            <v>2.011.593.53</v>
          </cell>
          <cell r="O540" t="str">
            <v>ENTRADA VIRTUAL MAT. CTO 039-SUADQ-CAB-2021</v>
          </cell>
        </row>
        <row r="541">
          <cell r="H541" t="str">
            <v>FF5052</v>
          </cell>
          <cell r="I541" t="str">
            <v>ECEJ</v>
          </cell>
          <cell r="J541" t="str">
            <v>EJ9N</v>
          </cell>
          <cell r="K541" t="str">
            <v>FV.8100001327</v>
          </cell>
          <cell r="L541" t="str">
            <v>CTO 039/21</v>
          </cell>
          <cell r="M541" t="str">
            <v>EM Entr.mercancías</v>
          </cell>
          <cell r="N541">
            <v>24.87</v>
          </cell>
          <cell r="O541" t="str">
            <v>ENTRADA VIRTUAL MAT. CTO 039-SUADQ-CAB-2021</v>
          </cell>
        </row>
        <row r="542">
          <cell r="H542" t="str">
            <v>FF5052</v>
          </cell>
          <cell r="I542" t="str">
            <v>ECEJ</v>
          </cell>
          <cell r="J542" t="str">
            <v>EJ9N</v>
          </cell>
          <cell r="K542" t="str">
            <v>FV.8100001327</v>
          </cell>
          <cell r="L542" t="str">
            <v>CTO 039/21</v>
          </cell>
          <cell r="M542" t="str">
            <v>EM Entr.mercancías</v>
          </cell>
          <cell r="N542" t="str">
            <v>94.478.64</v>
          </cell>
          <cell r="O542" t="str">
            <v>ENTRADA VIRTUAL MAT. CTO 039-SUADQ-CAB-2021</v>
          </cell>
        </row>
        <row r="543">
          <cell r="H543" t="str">
            <v>FF0507900</v>
          </cell>
          <cell r="I543" t="str">
            <v>ECEJ</v>
          </cell>
          <cell r="J543" t="str">
            <v>EJ9N</v>
          </cell>
          <cell r="K543" t="str">
            <v>FV.8100001327</v>
          </cell>
          <cell r="L543" t="str">
            <v>CTO 039/21</v>
          </cell>
          <cell r="M543" t="str">
            <v>EM Entr.mercancías</v>
          </cell>
          <cell r="N543" t="str">
            <v>624.995.03</v>
          </cell>
          <cell r="O543" t="str">
            <v>ENTRADA VIRTUAL MAT. CTO 039-SUADQ-CAB-2021</v>
          </cell>
        </row>
        <row r="544">
          <cell r="H544" t="str">
            <v>FF0507900</v>
          </cell>
          <cell r="I544" t="str">
            <v>ECEJ</v>
          </cell>
          <cell r="J544" t="str">
            <v>EJ9N</v>
          </cell>
          <cell r="K544" t="str">
            <v>FV.8100001327</v>
          </cell>
          <cell r="L544" t="str">
            <v>CTO 039/21</v>
          </cell>
          <cell r="M544" t="str">
            <v>EM Entr.mercancías</v>
          </cell>
          <cell r="N544">
            <v>164.52</v>
          </cell>
          <cell r="O544" t="str">
            <v>ENTRADA VIRTUAL MAT. CTO 039-SUADQ-CAB-2021</v>
          </cell>
        </row>
        <row r="545">
          <cell r="H545" t="str">
            <v>19820</v>
          </cell>
          <cell r="I545" t="str">
            <v>ECEJ</v>
          </cell>
          <cell r="J545" t="str">
            <v>EJ9N</v>
          </cell>
          <cell r="K545" t="str">
            <v>FV.8100001327</v>
          </cell>
          <cell r="L545" t="str">
            <v>CTO 039/21</v>
          </cell>
          <cell r="M545" t="str">
            <v>EM Entr.mercancías</v>
          </cell>
          <cell r="N545">
            <v>89.15</v>
          </cell>
          <cell r="O545" t="str">
            <v>ENTRADA VIRTUAL MAT. CTO 039-SUADQ-CAB-2021</v>
          </cell>
        </row>
        <row r="546">
          <cell r="H546" t="str">
            <v>19820</v>
          </cell>
          <cell r="I546" t="str">
            <v>ECEJ</v>
          </cell>
          <cell r="J546" t="str">
            <v>EJ9N</v>
          </cell>
          <cell r="K546" t="str">
            <v>FV.8100001327</v>
          </cell>
          <cell r="L546" t="str">
            <v>CTO 039/21</v>
          </cell>
          <cell r="M546" t="str">
            <v>EM Entr.mercancías</v>
          </cell>
          <cell r="N546" t="str">
            <v>338.671.94</v>
          </cell>
          <cell r="O546" t="str">
            <v>ENTRADA VIRTUAL MAT. CTO 039-SUADQ-CAB-2021</v>
          </cell>
        </row>
        <row r="547">
          <cell r="H547" t="str">
            <v>063361</v>
          </cell>
          <cell r="I547" t="str">
            <v>ECEJ</v>
          </cell>
          <cell r="J547" t="str">
            <v>EJ9N</v>
          </cell>
          <cell r="K547" t="str">
            <v>FV.8100001327</v>
          </cell>
          <cell r="L547" t="str">
            <v>CTO 039/21</v>
          </cell>
          <cell r="M547" t="str">
            <v>EM Entr.mercancías</v>
          </cell>
          <cell r="N547">
            <v>74.400000000000006</v>
          </cell>
          <cell r="O547" t="str">
            <v>ENTRADA VIRTUAL MAT. CTO 039-SUADQ-CAB-2021</v>
          </cell>
        </row>
        <row r="548">
          <cell r="H548" t="str">
            <v>063361</v>
          </cell>
          <cell r="I548" t="str">
            <v>ECEJ</v>
          </cell>
          <cell r="J548" t="str">
            <v>EJ9N</v>
          </cell>
          <cell r="K548" t="str">
            <v>FV.8100001327</v>
          </cell>
          <cell r="L548" t="str">
            <v>CTO 039/21</v>
          </cell>
          <cell r="M548" t="str">
            <v>EM Entr.mercancías</v>
          </cell>
          <cell r="N548" t="str">
            <v>282.638.16</v>
          </cell>
          <cell r="O548" t="str">
            <v>ENTRADA VIRTUAL MAT. CTO 039-SUADQ-CAB-2021</v>
          </cell>
        </row>
        <row r="549">
          <cell r="H549" t="str">
            <v>100134</v>
          </cell>
          <cell r="I549" t="str">
            <v>ECEJ</v>
          </cell>
          <cell r="J549" t="str">
            <v>EJ9N</v>
          </cell>
          <cell r="K549" t="str">
            <v>FV.8100001327</v>
          </cell>
          <cell r="L549" t="str">
            <v>CTO 039/21</v>
          </cell>
          <cell r="M549" t="str">
            <v>EM Entr.mercancías</v>
          </cell>
          <cell r="N549" t="str">
            <v>1.284.825.97</v>
          </cell>
          <cell r="O549" t="str">
            <v>ENTRADA VIRTUAL MAT. CTO 039-SUADQ-CAB-2021</v>
          </cell>
        </row>
        <row r="550">
          <cell r="H550" t="str">
            <v>100134</v>
          </cell>
          <cell r="I550" t="str">
            <v>ECEJ</v>
          </cell>
          <cell r="J550" t="str">
            <v>EJ9N</v>
          </cell>
          <cell r="K550" t="str">
            <v>FV.8100001327</v>
          </cell>
          <cell r="L550" t="str">
            <v>CTO 039/21</v>
          </cell>
          <cell r="M550" t="str">
            <v>EM Entr.mercancías</v>
          </cell>
          <cell r="N550">
            <v>338.21</v>
          </cell>
          <cell r="O550" t="str">
            <v>ENTRADA VIRTUAL MAT. CTO 039-SUADQ-CAB-2021</v>
          </cell>
        </row>
        <row r="551">
          <cell r="H551" t="str">
            <v>3802648.</v>
          </cell>
          <cell r="I551" t="str">
            <v>ECEJ</v>
          </cell>
          <cell r="J551" t="str">
            <v>EJ9N</v>
          </cell>
          <cell r="K551" t="str">
            <v>FV.8100001327</v>
          </cell>
          <cell r="L551" t="str">
            <v>CTO 039/21</v>
          </cell>
          <cell r="M551" t="str">
            <v>EM Entr.mercancías</v>
          </cell>
          <cell r="N551" t="str">
            <v>830.325.58</v>
          </cell>
          <cell r="O551" t="str">
            <v>ENTRADA VIRTUAL MAT. CTO 039-SUADQ-CAB-2021</v>
          </cell>
        </row>
        <row r="552">
          <cell r="H552" t="str">
            <v>3802648.</v>
          </cell>
          <cell r="I552" t="str">
            <v>ECEJ</v>
          </cell>
          <cell r="J552" t="str">
            <v>EJ9N</v>
          </cell>
          <cell r="K552" t="str">
            <v>FV.8100001327</v>
          </cell>
          <cell r="L552" t="str">
            <v>CTO 039/21</v>
          </cell>
          <cell r="M552" t="str">
            <v>EM Entr.mercancías</v>
          </cell>
          <cell r="N552">
            <v>218.57</v>
          </cell>
          <cell r="O552" t="str">
            <v>ENTRADA VIRTUAL MAT. CTO 039-SUADQ-CAB-2021</v>
          </cell>
        </row>
        <row r="553">
          <cell r="H553" t="str">
            <v>12514957</v>
          </cell>
          <cell r="I553" t="str">
            <v>ECEJ</v>
          </cell>
          <cell r="J553" t="str">
            <v>EJ9N</v>
          </cell>
          <cell r="K553" t="str">
            <v>FV.8100001327</v>
          </cell>
          <cell r="L553" t="str">
            <v>CTO 039/21</v>
          </cell>
          <cell r="M553" t="str">
            <v>EM Entr.mercancías</v>
          </cell>
          <cell r="N553">
            <v>462.03</v>
          </cell>
          <cell r="O553" t="str">
            <v>ENTRADA VIRTUAL MAT. CTO 039-SUADQ-CAB-2021</v>
          </cell>
        </row>
        <row r="554">
          <cell r="H554" t="str">
            <v>12514957</v>
          </cell>
          <cell r="I554" t="str">
            <v>ECEJ</v>
          </cell>
          <cell r="J554" t="str">
            <v>EJ9N</v>
          </cell>
          <cell r="K554" t="str">
            <v>FV.8100001327</v>
          </cell>
          <cell r="L554" t="str">
            <v>CTO 039/21</v>
          </cell>
          <cell r="M554" t="str">
            <v>EM Entr.mercancías</v>
          </cell>
          <cell r="N554" t="str">
            <v>1.755.205.77</v>
          </cell>
          <cell r="O554" t="str">
            <v>ENTRADA VIRTUAL MAT. CTO 039-SUADQ-CAB-2021</v>
          </cell>
        </row>
        <row r="555">
          <cell r="H555" t="str">
            <v>120501013E</v>
          </cell>
          <cell r="I555" t="str">
            <v>ECEJ</v>
          </cell>
          <cell r="J555" t="str">
            <v>EJ9N</v>
          </cell>
          <cell r="K555" t="str">
            <v>FV.8100001327</v>
          </cell>
          <cell r="L555" t="str">
            <v>CTO 039/21</v>
          </cell>
          <cell r="M555" t="str">
            <v>EM Entr.mercancías</v>
          </cell>
          <cell r="N555">
            <v>329.87</v>
          </cell>
          <cell r="O555" t="str">
            <v>ENTRADA VIRTUAL MAT. CTO 039-SUADQ-CAB-2021</v>
          </cell>
        </row>
        <row r="556">
          <cell r="H556" t="str">
            <v>120501013E</v>
          </cell>
          <cell r="I556" t="str">
            <v>ECEJ</v>
          </cell>
          <cell r="J556" t="str">
            <v>EJ9N</v>
          </cell>
          <cell r="K556" t="str">
            <v>FV.8100001327</v>
          </cell>
          <cell r="L556" t="str">
            <v>CTO 039/21</v>
          </cell>
          <cell r="M556" t="str">
            <v>EM Entr.mercancías</v>
          </cell>
          <cell r="N556" t="str">
            <v>1.253.143.14</v>
          </cell>
          <cell r="O556" t="str">
            <v>ENTRADA VIRTUAL MAT. CTO 039-SUADQ-CAB-2021</v>
          </cell>
        </row>
        <row r="557">
          <cell r="H557" t="str">
            <v>12525440</v>
          </cell>
          <cell r="I557" t="str">
            <v>ECEJ</v>
          </cell>
          <cell r="J557" t="str">
            <v>EJ9N</v>
          </cell>
          <cell r="K557" t="str">
            <v>FV.8100001327</v>
          </cell>
          <cell r="L557" t="str">
            <v>CTO 039/21</v>
          </cell>
          <cell r="M557" t="str">
            <v>EM Entr.mercancías</v>
          </cell>
          <cell r="N557">
            <v>697.63</v>
          </cell>
          <cell r="O557" t="str">
            <v>ENTRADA VIRTUAL MAT. CTO 039-SUADQ-CAB-2021</v>
          </cell>
        </row>
        <row r="558">
          <cell r="H558" t="str">
            <v>12525440</v>
          </cell>
          <cell r="I558" t="str">
            <v>ECEJ</v>
          </cell>
          <cell r="J558" t="str">
            <v>EJ9N</v>
          </cell>
          <cell r="K558" t="str">
            <v>FV.8100001327</v>
          </cell>
          <cell r="L558" t="str">
            <v>CTO 039/21</v>
          </cell>
          <cell r="M558" t="str">
            <v>EM Entr.mercancías</v>
          </cell>
          <cell r="N558" t="str">
            <v>2.650.226.61</v>
          </cell>
          <cell r="O558" t="str">
            <v>ENTRADA VIRTUAL MAT. CTO 039-SUADQ-CAB-2021</v>
          </cell>
        </row>
        <row r="559">
          <cell r="H559" t="str">
            <v>134182-4</v>
          </cell>
          <cell r="I559" t="str">
            <v>ECEJ</v>
          </cell>
          <cell r="J559" t="str">
            <v>EJ9N</v>
          </cell>
          <cell r="K559" t="str">
            <v>FV.8100001327</v>
          </cell>
          <cell r="L559" t="str">
            <v>CTO 039/21</v>
          </cell>
          <cell r="M559" t="str">
            <v>EM Entr.mercancías</v>
          </cell>
          <cell r="N559">
            <v>193.72</v>
          </cell>
          <cell r="O559" t="str">
            <v>ENTRADA VIRTUAL MAT. CTO 039-SUADQ-CAB-2021</v>
          </cell>
        </row>
        <row r="560">
          <cell r="H560" t="str">
            <v>134182-4</v>
          </cell>
          <cell r="I560" t="str">
            <v>ECEJ</v>
          </cell>
          <cell r="J560" t="str">
            <v>EJ9N</v>
          </cell>
          <cell r="K560" t="str">
            <v>FV.8100001327</v>
          </cell>
          <cell r="L560" t="str">
            <v>CTO 039/21</v>
          </cell>
          <cell r="M560" t="str">
            <v>EM Entr.mercancías</v>
          </cell>
          <cell r="N560" t="str">
            <v>735.922.91</v>
          </cell>
          <cell r="O560" t="str">
            <v>ENTRADA VIRTUAL MAT. CTO 039-SUADQ-CAB-2021</v>
          </cell>
        </row>
        <row r="561">
          <cell r="H561" t="str">
            <v>300-24ST</v>
          </cell>
          <cell r="I561" t="str">
            <v>ECEJ</v>
          </cell>
          <cell r="J561" t="str">
            <v>EJ9N</v>
          </cell>
          <cell r="K561" t="str">
            <v>FV.8100001327</v>
          </cell>
          <cell r="L561" t="str">
            <v>CTO 039/21</v>
          </cell>
          <cell r="M561" t="str">
            <v>EM Entr.mercancías</v>
          </cell>
          <cell r="N561" t="str">
            <v>543.888.51</v>
          </cell>
          <cell r="O561" t="str">
            <v>ENTRADA VIRTUAL MAT. CTO 039-SUADQ-CAB-2021</v>
          </cell>
        </row>
        <row r="562">
          <cell r="H562" t="str">
            <v>300-24ST</v>
          </cell>
          <cell r="I562" t="str">
            <v>ECEJ</v>
          </cell>
          <cell r="J562" t="str">
            <v>EJ9N</v>
          </cell>
          <cell r="K562" t="str">
            <v>FV.8100001327</v>
          </cell>
          <cell r="L562" t="str">
            <v>CTO 039/21</v>
          </cell>
          <cell r="M562" t="str">
            <v>EM Entr.mercancías</v>
          </cell>
          <cell r="N562">
            <v>143.16999999999999</v>
          </cell>
          <cell r="O562" t="str">
            <v>ENTRADA VIRTUAL MAT. CTO 039-SUADQ-CAB-2021</v>
          </cell>
        </row>
        <row r="563">
          <cell r="H563" t="str">
            <v>3917780</v>
          </cell>
          <cell r="I563" t="str">
            <v>ECEJ</v>
          </cell>
          <cell r="J563" t="str">
            <v>EJ9N</v>
          </cell>
          <cell r="K563" t="str">
            <v>FV.8100001327</v>
          </cell>
          <cell r="L563" t="str">
            <v>CTO 039/21</v>
          </cell>
          <cell r="M563" t="str">
            <v>EM Entr.mercancías</v>
          </cell>
          <cell r="N563">
            <v>186.22</v>
          </cell>
          <cell r="O563" t="str">
            <v>ENTRADA VIRTUAL MAT. CTO 039-SUADQ-CAB-2021</v>
          </cell>
        </row>
        <row r="564">
          <cell r="H564" t="str">
            <v>3917780</v>
          </cell>
          <cell r="I564" t="str">
            <v>ECEJ</v>
          </cell>
          <cell r="J564" t="str">
            <v>EJ9N</v>
          </cell>
          <cell r="K564" t="str">
            <v>FV.8100001327</v>
          </cell>
          <cell r="L564" t="str">
            <v>CTO 039/21</v>
          </cell>
          <cell r="M564" t="str">
            <v>EM Entr.mercancías</v>
          </cell>
          <cell r="N564" t="str">
            <v>707.431.16</v>
          </cell>
          <cell r="O564" t="str">
            <v>ENTRADA VIRTUAL MAT. CTO 039-SUADQ-CAB-2021</v>
          </cell>
        </row>
        <row r="565">
          <cell r="H565" t="str">
            <v>4025270</v>
          </cell>
          <cell r="I565" t="str">
            <v>ECEJ</v>
          </cell>
          <cell r="J565" t="str">
            <v>EJ9N</v>
          </cell>
          <cell r="K565" t="str">
            <v>FV.8100001327</v>
          </cell>
          <cell r="L565" t="str">
            <v>CTO 039/21</v>
          </cell>
          <cell r="M565" t="str">
            <v>EM Entr.mercancías</v>
          </cell>
          <cell r="N565">
            <v>159.9</v>
          </cell>
          <cell r="O565" t="str">
            <v>ENTRADA VIRTUAL MAT. CTO 039-SUADQ-CAB-2021</v>
          </cell>
        </row>
        <row r="566">
          <cell r="H566" t="str">
            <v>4025270</v>
          </cell>
          <cell r="I566" t="str">
            <v>ECEJ</v>
          </cell>
          <cell r="J566" t="str">
            <v>EJ9N</v>
          </cell>
          <cell r="K566" t="str">
            <v>FV.8100001327</v>
          </cell>
          <cell r="L566" t="str">
            <v>CTO 039/21</v>
          </cell>
          <cell r="M566" t="str">
            <v>EM Entr.mercancías</v>
          </cell>
          <cell r="N566" t="str">
            <v>607.444.11</v>
          </cell>
          <cell r="O566" t="str">
            <v>ENTRADA VIRTUAL MAT. CTO 039-SUADQ-CAB-2021</v>
          </cell>
        </row>
        <row r="567">
          <cell r="H567" t="str">
            <v>AR7</v>
          </cell>
          <cell r="I567" t="str">
            <v>ECEJ</v>
          </cell>
          <cell r="J567" t="str">
            <v>EJ9I</v>
          </cell>
          <cell r="K567" t="str">
            <v>FRA.8100001476</v>
          </cell>
          <cell r="L567" t="str">
            <v>SDLE</v>
          </cell>
          <cell r="M567" t="str">
            <v>EM Entr.mercancías</v>
          </cell>
          <cell r="N567" t="str">
            <v>665.898.58</v>
          </cell>
          <cell r="O567" t="str">
            <v>ENTRADA VIRTUAL MAT. CTO 053-SUADQ-INF-2021</v>
          </cell>
        </row>
        <row r="568">
          <cell r="H568" t="str">
            <v>AA52425-1</v>
          </cell>
          <cell r="I568" t="str">
            <v>ECEJ</v>
          </cell>
          <cell r="J568" t="str">
            <v>EJ9I</v>
          </cell>
          <cell r="K568" t="str">
            <v>FRA.8100001476</v>
          </cell>
          <cell r="L568" t="str">
            <v>SDLE</v>
          </cell>
          <cell r="M568" t="str">
            <v>EM Entr.mercancías</v>
          </cell>
          <cell r="N568" t="str">
            <v>156.653.75</v>
          </cell>
          <cell r="O568" t="str">
            <v>ENTRADA VIRTUAL MAT. CTO 053-SUADQ-INF-2021</v>
          </cell>
        </row>
        <row r="569">
          <cell r="H569" t="str">
            <v>FS1280</v>
          </cell>
          <cell r="I569" t="str">
            <v>ECEJ</v>
          </cell>
          <cell r="J569" t="str">
            <v>EJ9D</v>
          </cell>
          <cell r="K569" t="str">
            <v>FE.8100001326</v>
          </cell>
          <cell r="L569" t="str">
            <v>0010446565</v>
          </cell>
          <cell r="M569" t="str">
            <v>EM Entr.mercancías</v>
          </cell>
          <cell r="N569" t="str">
            <v>41.294.04</v>
          </cell>
          <cell r="O569" t="str">
            <v>ENTRADA VIRTUAL MAT. CTO 039-SUADQ-CAB-2021</v>
          </cell>
        </row>
        <row r="570">
          <cell r="H570" t="str">
            <v>136670</v>
          </cell>
          <cell r="I570" t="str">
            <v>ECEJ</v>
          </cell>
          <cell r="J570" t="str">
            <v>EJ9D</v>
          </cell>
          <cell r="K570" t="str">
            <v>FE.8100001326</v>
          </cell>
          <cell r="L570" t="str">
            <v>0010446584</v>
          </cell>
          <cell r="M570" t="str">
            <v>EM Entr.mercancías</v>
          </cell>
          <cell r="N570" t="str">
            <v>1.625.891.21</v>
          </cell>
          <cell r="O570" t="str">
            <v>ENTRADA VIRTUAL MAT. CTO 039-SUADQ-CAB-2021</v>
          </cell>
        </row>
        <row r="571">
          <cell r="H571" t="str">
            <v>136671</v>
          </cell>
          <cell r="I571" t="str">
            <v>ECEJ</v>
          </cell>
          <cell r="J571" t="str">
            <v>EJ9D</v>
          </cell>
          <cell r="K571" t="str">
            <v>FE.8100001326</v>
          </cell>
          <cell r="L571" t="str">
            <v>0010446585</v>
          </cell>
          <cell r="M571" t="str">
            <v>EM Entr.mercancías</v>
          </cell>
          <cell r="N571" t="str">
            <v>1.625.891.21</v>
          </cell>
          <cell r="O571" t="str">
            <v>ENTRADA VIRTUAL MAT. CTO 039-SUADQ-CAB-2021</v>
          </cell>
        </row>
        <row r="572">
          <cell r="H572" t="str">
            <v>136482-2</v>
          </cell>
          <cell r="I572" t="str">
            <v>ECEJ</v>
          </cell>
          <cell r="J572" t="str">
            <v>EJ9N</v>
          </cell>
          <cell r="K572" t="str">
            <v>FE.8100001554</v>
          </cell>
          <cell r="L572" t="str">
            <v>CTO 039/21</v>
          </cell>
          <cell r="M572" t="str">
            <v>EM Entr.mercancías</v>
          </cell>
          <cell r="N572" t="str">
            <v>1.234.903.97</v>
          </cell>
          <cell r="O572" t="str">
            <v>ENTRADA VIRTUAL MAT. CTO 039-SUADQ-CAB-2021</v>
          </cell>
        </row>
        <row r="573">
          <cell r="H573" t="str">
            <v>218102</v>
          </cell>
          <cell r="I573" t="str">
            <v>ECEJ</v>
          </cell>
          <cell r="J573" t="str">
            <v>EJ9D</v>
          </cell>
          <cell r="K573" t="str">
            <v>FE.8100001326</v>
          </cell>
          <cell r="L573" t="str">
            <v>0010446570</v>
          </cell>
          <cell r="M573" t="str">
            <v>EM Entr.mercancías</v>
          </cell>
          <cell r="N573" t="str">
            <v>524.742.06</v>
          </cell>
          <cell r="O573" t="str">
            <v>ENTRADA VIRTUAL MAT. CTO 039-SUADQ-CAB-2021</v>
          </cell>
        </row>
        <row r="574">
          <cell r="H574" t="str">
            <v>136483</v>
          </cell>
          <cell r="I574" t="str">
            <v>ECEJ</v>
          </cell>
          <cell r="J574" t="str">
            <v>EJ9N</v>
          </cell>
          <cell r="K574" t="str">
            <v>FE.8100001554</v>
          </cell>
          <cell r="L574" t="str">
            <v>CTO 039/21</v>
          </cell>
          <cell r="M574" t="str">
            <v>EM Entr.mercancías</v>
          </cell>
          <cell r="N574" t="str">
            <v>655.394.45</v>
          </cell>
          <cell r="O574" t="str">
            <v>ENTRADA VIRTUAL MAT. CTO 039-SUADQ-CAB-2021</v>
          </cell>
        </row>
        <row r="575">
          <cell r="H575" t="str">
            <v>217482</v>
          </cell>
          <cell r="I575" t="str">
            <v>ECEJ</v>
          </cell>
          <cell r="J575" t="str">
            <v>EJ9N</v>
          </cell>
          <cell r="K575" t="str">
            <v>FE.8100001554</v>
          </cell>
          <cell r="L575" t="str">
            <v>CTO 039/21</v>
          </cell>
          <cell r="M575" t="str">
            <v>EM Entr.mercancías</v>
          </cell>
          <cell r="N575" t="str">
            <v>7.559.295.41</v>
          </cell>
          <cell r="O575" t="str">
            <v>ENTRADA VIRTUAL MAT. CTO 039-SUADQ-CAB-2021</v>
          </cell>
        </row>
        <row r="576">
          <cell r="H576" t="str">
            <v>6TMF</v>
          </cell>
          <cell r="I576" t="str">
            <v>ECEJ</v>
          </cell>
          <cell r="J576" t="str">
            <v>EJ9I</v>
          </cell>
          <cell r="K576" t="str">
            <v>FRA.8100001476</v>
          </cell>
          <cell r="L576" t="str">
            <v>SDLE</v>
          </cell>
          <cell r="M576" t="str">
            <v>EM Entr.mercancías</v>
          </cell>
          <cell r="N576" t="str">
            <v>1.109.510.53</v>
          </cell>
          <cell r="O576" t="str">
            <v>ENTRADA VIRTUAL MAT. CTO 053-SUADQ-INF-2021</v>
          </cell>
        </row>
        <row r="577">
          <cell r="H577" t="str">
            <v>5940005496583.</v>
          </cell>
          <cell r="I577" t="str">
            <v>ECEJ</v>
          </cell>
          <cell r="J577" t="str">
            <v>EJ9I</v>
          </cell>
          <cell r="K577" t="str">
            <v>FRA.8100001476</v>
          </cell>
          <cell r="L577" t="str">
            <v>SDLE</v>
          </cell>
          <cell r="M577" t="str">
            <v>EM Entr.mercancías</v>
          </cell>
          <cell r="N577" t="str">
            <v>156.653.75</v>
          </cell>
          <cell r="O577" t="str">
            <v>ENTRADA VIRTUAL MAT. CTO 053-SUADQ-INF-2021</v>
          </cell>
        </row>
        <row r="578">
          <cell r="H578" t="str">
            <v>8741491</v>
          </cell>
          <cell r="I578" t="str">
            <v>ECEJ</v>
          </cell>
          <cell r="J578" t="str">
            <v>EJ9N</v>
          </cell>
          <cell r="K578" t="str">
            <v>FE.8100001554</v>
          </cell>
          <cell r="L578" t="str">
            <v>CTO 039/21</v>
          </cell>
          <cell r="M578" t="str">
            <v>EM Entr.mercancías</v>
          </cell>
          <cell r="N578" t="str">
            <v>140.967.88</v>
          </cell>
          <cell r="O578" t="str">
            <v>ENTRADA VIRTUAL MAT. CTO 039-SUADQ-CAB-2021</v>
          </cell>
        </row>
        <row r="579">
          <cell r="H579" t="str">
            <v>8741491</v>
          </cell>
          <cell r="I579" t="str">
            <v>ECEJ</v>
          </cell>
          <cell r="J579" t="str">
            <v>EJ9D</v>
          </cell>
          <cell r="K579" t="str">
            <v>FE.8100001326</v>
          </cell>
          <cell r="L579" t="str">
            <v>0010446578</v>
          </cell>
          <cell r="M579" t="str">
            <v>EM Entr.mercancías</v>
          </cell>
          <cell r="N579" t="str">
            <v>118.487.69</v>
          </cell>
          <cell r="O579" t="str">
            <v>ENTRADA VIRTUAL MAT. CTO 039-SUADQ-CAB-2021</v>
          </cell>
        </row>
        <row r="580">
          <cell r="H580" t="str">
            <v>4170836</v>
          </cell>
          <cell r="I580" t="str">
            <v>ECEJ</v>
          </cell>
          <cell r="J580" t="str">
            <v>EJ9D</v>
          </cell>
          <cell r="K580" t="str">
            <v>FE.8100001326</v>
          </cell>
          <cell r="L580" t="str">
            <v>0010446581</v>
          </cell>
          <cell r="M580" t="str">
            <v>EM Entr.mercancías</v>
          </cell>
          <cell r="N580" t="str">
            <v>1.171.732.72</v>
          </cell>
          <cell r="O580" t="str">
            <v>ENTRADA VIRTUAL MAT. CTO 039-SUADQ-CAB-2021</v>
          </cell>
        </row>
        <row r="581">
          <cell r="H581" t="str">
            <v>K080730</v>
          </cell>
          <cell r="I581" t="str">
            <v>ECEJ</v>
          </cell>
          <cell r="J581" t="str">
            <v>EJ9D</v>
          </cell>
          <cell r="K581" t="str">
            <v>FE.8100001326</v>
          </cell>
          <cell r="L581" t="str">
            <v>0010446571</v>
          </cell>
          <cell r="M581" t="str">
            <v>EM Entr.mercancías</v>
          </cell>
          <cell r="N581" t="str">
            <v>408.001.86</v>
          </cell>
          <cell r="O581" t="str">
            <v>ENTRADA VIRTUAL MAT. CTO 039-SUADQ-CAB-2021</v>
          </cell>
        </row>
        <row r="582">
          <cell r="H582" t="str">
            <v>T224</v>
          </cell>
          <cell r="I582" t="str">
            <v>ECEJ</v>
          </cell>
          <cell r="J582" t="str">
            <v>EJ9D</v>
          </cell>
          <cell r="K582" t="str">
            <v>FE.8100001326</v>
          </cell>
          <cell r="L582" t="str">
            <v>0010446569</v>
          </cell>
          <cell r="M582" t="str">
            <v>EM Entr.mercancías</v>
          </cell>
          <cell r="N582" t="str">
            <v>851.561.43</v>
          </cell>
          <cell r="O582" t="str">
            <v>ENTRADA VIRTUAL MAT. CTO 039-SUADQ-CAB-2021</v>
          </cell>
        </row>
        <row r="583">
          <cell r="H583" t="str">
            <v>T224</v>
          </cell>
          <cell r="I583" t="str">
            <v>ECEJ</v>
          </cell>
          <cell r="J583" t="str">
            <v>EJ9N</v>
          </cell>
          <cell r="K583" t="str">
            <v>FE.8100001554</v>
          </cell>
          <cell r="L583" t="str">
            <v>CTO 039/21</v>
          </cell>
          <cell r="M583" t="str">
            <v>EM Entr.mercancías</v>
          </cell>
          <cell r="N583" t="str">
            <v>1.013.124.74</v>
          </cell>
          <cell r="O583" t="str">
            <v>ENTRADA VIRTUAL MAT. CTO 039-SUADQ-CAB-2021</v>
          </cell>
        </row>
        <row r="584">
          <cell r="H584" t="str">
            <v>FF5052</v>
          </cell>
          <cell r="I584" t="str">
            <v>ECEJ</v>
          </cell>
          <cell r="J584" t="str">
            <v>EJ9D</v>
          </cell>
          <cell r="K584" t="str">
            <v>FE.8100001326</v>
          </cell>
          <cell r="L584" t="str">
            <v>0010446564</v>
          </cell>
          <cell r="M584" t="str">
            <v>EM Entr.mercancías</v>
          </cell>
          <cell r="N584" t="str">
            <v>94.478.65</v>
          </cell>
          <cell r="O584" t="str">
            <v>ENTRADA VIRTUAL MAT. CTO 039-SUADQ-CAB-2021</v>
          </cell>
        </row>
        <row r="585">
          <cell r="H585" t="str">
            <v>SAF59G20</v>
          </cell>
          <cell r="I585" t="str">
            <v>ECEJ</v>
          </cell>
          <cell r="J585" t="str">
            <v>EJ9N</v>
          </cell>
          <cell r="K585" t="str">
            <v>FE.8100001554</v>
          </cell>
          <cell r="L585" t="str">
            <v>CTO 039/21</v>
          </cell>
          <cell r="M585" t="str">
            <v>EM Entr.mercancías</v>
          </cell>
          <cell r="N585" t="str">
            <v>1.593.086.23</v>
          </cell>
          <cell r="O585" t="str">
            <v>ENTRADA VIRTUAL MAT. CTO 039-SUADQ-CAB-2021</v>
          </cell>
        </row>
        <row r="586">
          <cell r="H586" t="str">
            <v>SAF59G20</v>
          </cell>
          <cell r="I586" t="str">
            <v>ECEJ</v>
          </cell>
          <cell r="J586" t="str">
            <v>EJ9N</v>
          </cell>
          <cell r="K586" t="str">
            <v>FE.8100001554</v>
          </cell>
          <cell r="L586" t="str">
            <v>CTO 039/21</v>
          </cell>
          <cell r="M586" t="str">
            <v>EM Entr.mercancías</v>
          </cell>
          <cell r="N586" t="str">
            <v>1.593.086.23</v>
          </cell>
          <cell r="O586" t="str">
            <v>ENTRADA VIRTUAL MAT. CTO 039-SUADQ-CAB-2021</v>
          </cell>
        </row>
        <row r="587">
          <cell r="H587" t="str">
            <v>FF0507900</v>
          </cell>
          <cell r="I587" t="str">
            <v>ECEJ</v>
          </cell>
          <cell r="J587" t="str">
            <v>EJ9D</v>
          </cell>
          <cell r="K587" t="str">
            <v>FE.8100001326</v>
          </cell>
          <cell r="L587" t="str">
            <v>0010446563</v>
          </cell>
          <cell r="M587" t="str">
            <v>EM Entr.mercancías</v>
          </cell>
          <cell r="N587" t="str">
            <v>624.995.03</v>
          </cell>
          <cell r="O587" t="str">
            <v>ENTRADA VIRTUAL MAT. CTO 039-SUADQ-CAB-2021</v>
          </cell>
        </row>
        <row r="588">
          <cell r="H588" t="str">
            <v>1741</v>
          </cell>
          <cell r="I588" t="str">
            <v>ECEJ</v>
          </cell>
          <cell r="J588" t="str">
            <v>EJ9D</v>
          </cell>
          <cell r="K588" t="str">
            <v>FE.8100001326</v>
          </cell>
          <cell r="L588" t="str">
            <v>0010446568</v>
          </cell>
          <cell r="M588" t="str">
            <v>EM Entr.mercancías</v>
          </cell>
          <cell r="N588" t="str">
            <v>905.695.75</v>
          </cell>
          <cell r="O588" t="str">
            <v>ENTRADA VIRTUAL MAT. CTO 039-SUADQ-CAB-2021</v>
          </cell>
        </row>
        <row r="589">
          <cell r="H589" t="str">
            <v>063361</v>
          </cell>
          <cell r="I589" t="str">
            <v>ECEJ</v>
          </cell>
          <cell r="J589" t="str">
            <v>EJ9D</v>
          </cell>
          <cell r="K589" t="str">
            <v>FE.8100001326</v>
          </cell>
          <cell r="L589" t="str">
            <v>0010446573</v>
          </cell>
          <cell r="M589" t="str">
            <v>EM Entr.mercancías</v>
          </cell>
          <cell r="N589" t="str">
            <v>282.638.16</v>
          </cell>
          <cell r="O589" t="str">
            <v>ENTRADA VIRTUAL MAT. CTO 039-SUADQ-CAB-2021</v>
          </cell>
        </row>
        <row r="590">
          <cell r="H590" t="str">
            <v>100134</v>
          </cell>
          <cell r="I590" t="str">
            <v>ECEJ</v>
          </cell>
          <cell r="J590" t="str">
            <v>EJ9D</v>
          </cell>
          <cell r="K590" t="str">
            <v>FE.8100001326</v>
          </cell>
          <cell r="L590" t="str">
            <v>0010446572</v>
          </cell>
          <cell r="M590" t="str">
            <v>EM Entr.mercancías</v>
          </cell>
          <cell r="N590" t="str">
            <v>1.284.825.97</v>
          </cell>
          <cell r="O590" t="str">
            <v>ENTRADA VIRTUAL MAT. CTO 039-SUADQ-CAB-2021</v>
          </cell>
        </row>
        <row r="591">
          <cell r="H591" t="str">
            <v>HB9BL</v>
          </cell>
          <cell r="I591" t="str">
            <v>ECEJ</v>
          </cell>
          <cell r="J591" t="str">
            <v>EJ9D</v>
          </cell>
          <cell r="K591" t="str">
            <v>FE.8100001326</v>
          </cell>
          <cell r="L591" t="str">
            <v>0010446583</v>
          </cell>
          <cell r="M591" t="str">
            <v>EM Entr.mercancías</v>
          </cell>
          <cell r="N591" t="str">
            <v>367.353.63</v>
          </cell>
          <cell r="O591" t="str">
            <v>ENTRADA VIRTUAL MAT. CTO 039-SUADQ-CAB-2021</v>
          </cell>
        </row>
        <row r="592">
          <cell r="H592" t="str">
            <v>12514957</v>
          </cell>
          <cell r="I592" t="str">
            <v>ECEJ</v>
          </cell>
          <cell r="J592" t="str">
            <v>EJ9N</v>
          </cell>
          <cell r="K592" t="str">
            <v>FE.8100001554</v>
          </cell>
          <cell r="L592" t="str">
            <v>CTO 039/21</v>
          </cell>
          <cell r="M592" t="str">
            <v>EM Entr.mercancías</v>
          </cell>
          <cell r="N592" t="str">
            <v>2.088.213.89</v>
          </cell>
          <cell r="O592" t="str">
            <v>ENTRADA VIRTUAL MAT. CTO 039-SUADQ-CAB-2021</v>
          </cell>
        </row>
        <row r="593">
          <cell r="H593" t="str">
            <v>120501013E</v>
          </cell>
          <cell r="I593" t="str">
            <v>ECEJ</v>
          </cell>
          <cell r="J593" t="str">
            <v>EJ9N</v>
          </cell>
          <cell r="K593" t="str">
            <v>FE.8100001554</v>
          </cell>
          <cell r="L593" t="str">
            <v>CTO 039/21</v>
          </cell>
          <cell r="M593" t="str">
            <v>EM Entr.mercancías</v>
          </cell>
          <cell r="N593" t="str">
            <v>1.490.896.95</v>
          </cell>
          <cell r="O593" t="str">
            <v>ENTRADA VIRTUAL MAT. CTO 039-SUADQ-CAB-2021</v>
          </cell>
        </row>
        <row r="594">
          <cell r="H594" t="str">
            <v>12525440</v>
          </cell>
          <cell r="I594" t="str">
            <v>ECEJ</v>
          </cell>
          <cell r="J594" t="str">
            <v>EJ9D</v>
          </cell>
          <cell r="K594" t="str">
            <v>FE.8100001326</v>
          </cell>
          <cell r="L594" t="str">
            <v>0010446577</v>
          </cell>
          <cell r="M594" t="str">
            <v>EM Entr.mercancías</v>
          </cell>
          <cell r="N594" t="str">
            <v>2.650.226.61</v>
          </cell>
          <cell r="O594" t="str">
            <v>ENTRADA VIRTUAL MAT. CTO 039-SUADQ-CAB-2021</v>
          </cell>
        </row>
        <row r="595">
          <cell r="H595" t="str">
            <v>134182-4</v>
          </cell>
          <cell r="I595" t="str">
            <v>ECEJ</v>
          </cell>
          <cell r="J595" t="str">
            <v>EJ9D</v>
          </cell>
          <cell r="K595" t="str">
            <v>FE.8100001326</v>
          </cell>
          <cell r="L595" t="str">
            <v>0010446574</v>
          </cell>
          <cell r="M595" t="str">
            <v>EM Entr.mercancías</v>
          </cell>
          <cell r="N595" t="str">
            <v>735.922.91</v>
          </cell>
          <cell r="O595" t="str">
            <v>ENTRADA VIRTUAL MAT. CTO 039-SUADQ-CAB-2021</v>
          </cell>
        </row>
        <row r="596">
          <cell r="H596" t="str">
            <v>300-24ST</v>
          </cell>
          <cell r="I596" t="str">
            <v>ECEJ</v>
          </cell>
          <cell r="J596" t="str">
            <v>EJ9D</v>
          </cell>
          <cell r="K596" t="str">
            <v>FE.8100001326</v>
          </cell>
          <cell r="L596" t="str">
            <v>0010446576</v>
          </cell>
          <cell r="M596" t="str">
            <v>EM Entr.mercancías</v>
          </cell>
          <cell r="N596" t="str">
            <v>543.888.51</v>
          </cell>
          <cell r="O596" t="str">
            <v>ENTRADA VIRTUAL MAT. CTO 039-SUADQ-CAB-2021</v>
          </cell>
        </row>
        <row r="597">
          <cell r="H597" t="str">
            <v>P182034</v>
          </cell>
          <cell r="I597" t="str">
            <v>ECEJ</v>
          </cell>
          <cell r="J597" t="str">
            <v>EJ9D</v>
          </cell>
          <cell r="K597" t="str">
            <v>FE.8100001326</v>
          </cell>
          <cell r="L597" t="str">
            <v>0010446567</v>
          </cell>
          <cell r="M597" t="str">
            <v>EM Entr.mercancías</v>
          </cell>
          <cell r="N597" t="str">
            <v>368.379.33</v>
          </cell>
          <cell r="O597" t="str">
            <v>ENTRADA VIRTUAL MAT. CTO 039-SUADQ-CAB-2021</v>
          </cell>
        </row>
        <row r="598">
          <cell r="H598" t="str">
            <v>VS-1090-GOVT</v>
          </cell>
          <cell r="I598" t="str">
            <v>ECEJ</v>
          </cell>
          <cell r="J598" t="str">
            <v>EJ9N</v>
          </cell>
          <cell r="K598" t="str">
            <v>FE.8100001554</v>
          </cell>
          <cell r="L598" t="str">
            <v>CTO 039/21</v>
          </cell>
          <cell r="M598" t="str">
            <v>EM Entr.mercancías</v>
          </cell>
          <cell r="N598" t="str">
            <v>377.390.78</v>
          </cell>
          <cell r="O598" t="str">
            <v>ENTRADA VIRTUAL MAT. CTO 039-SUADQ-CAB-2021</v>
          </cell>
        </row>
        <row r="599">
          <cell r="H599" t="str">
            <v>FS1280</v>
          </cell>
          <cell r="I599" t="str">
            <v>ECEJ</v>
          </cell>
          <cell r="J599" t="str">
            <v>EJ9D</v>
          </cell>
          <cell r="K599" t="str">
            <v>FV.8100001326</v>
          </cell>
          <cell r="L599" t="str">
            <v>CTO 039/21</v>
          </cell>
          <cell r="M599" t="str">
            <v>EM Entr.mercancías</v>
          </cell>
          <cell r="N599" t="str">
            <v>46.396.42</v>
          </cell>
          <cell r="O599" t="str">
            <v>ENTRADA VIRTUAL MAT. CTO 039-SUADQ-CAB-2021</v>
          </cell>
        </row>
        <row r="600">
          <cell r="H600" t="str">
            <v>FS1280</v>
          </cell>
          <cell r="I600" t="str">
            <v>ECEJ</v>
          </cell>
          <cell r="J600" t="str">
            <v>EJ9I</v>
          </cell>
          <cell r="K600" t="str">
            <v>FV.8100001326</v>
          </cell>
          <cell r="L600" t="str">
            <v>CTO 039/21</v>
          </cell>
          <cell r="M600" t="str">
            <v>EM Entr.mercancías</v>
          </cell>
          <cell r="N600" t="str">
            <v>46.396.42</v>
          </cell>
          <cell r="O600" t="str">
            <v>ENTRADA VIRTUAL MAT. CTO 039-SUADQ-CAB-2021</v>
          </cell>
        </row>
        <row r="601">
          <cell r="H601" t="str">
            <v>136670</v>
          </cell>
          <cell r="I601" t="str">
            <v>ECEJ</v>
          </cell>
          <cell r="J601" t="str">
            <v>EJ9I</v>
          </cell>
          <cell r="K601" t="str">
            <v>FV.8100001326</v>
          </cell>
          <cell r="L601" t="str">
            <v>CTO 039/21</v>
          </cell>
          <cell r="M601" t="str">
            <v>EM Entr.mercancías</v>
          </cell>
          <cell r="N601" t="str">
            <v>1.826.789.72</v>
          </cell>
          <cell r="O601" t="str">
            <v>ENTRADA VIRTUAL MAT. CTO 039-SUADQ-CAB-2021</v>
          </cell>
        </row>
        <row r="602">
          <cell r="H602" t="str">
            <v>136670</v>
          </cell>
          <cell r="I602" t="str">
            <v>ECEJ</v>
          </cell>
          <cell r="J602" t="str">
            <v>EJ9D</v>
          </cell>
          <cell r="K602" t="str">
            <v>FV.8100001326</v>
          </cell>
          <cell r="L602" t="str">
            <v>CTO 039/21</v>
          </cell>
          <cell r="M602" t="str">
            <v>EM Entr.mercancías</v>
          </cell>
          <cell r="N602" t="str">
            <v>1.826.789.72</v>
          </cell>
          <cell r="O602" t="str">
            <v>ENTRADA VIRTUAL MAT. CTO 039-SUADQ-CAB-2021</v>
          </cell>
        </row>
        <row r="603">
          <cell r="H603" t="str">
            <v>136671</v>
          </cell>
          <cell r="I603" t="str">
            <v>ECEJ</v>
          </cell>
          <cell r="J603" t="str">
            <v>EJ9D</v>
          </cell>
          <cell r="K603" t="str">
            <v>FV.8100001326</v>
          </cell>
          <cell r="L603" t="str">
            <v>CTO 039/21</v>
          </cell>
          <cell r="M603" t="str">
            <v>EM Entr.mercancías</v>
          </cell>
          <cell r="N603" t="str">
            <v>1.826.789.72</v>
          </cell>
          <cell r="O603" t="str">
            <v>ENTRADA VIRTUAL MAT. CTO 039-SUADQ-CAB-2021</v>
          </cell>
        </row>
        <row r="604">
          <cell r="H604" t="str">
            <v>136671</v>
          </cell>
          <cell r="I604" t="str">
            <v>ECEJ</v>
          </cell>
          <cell r="J604" t="str">
            <v>EJ9I</v>
          </cell>
          <cell r="K604" t="str">
            <v>FV.8100001326</v>
          </cell>
          <cell r="L604" t="str">
            <v>CTO 039/21</v>
          </cell>
          <cell r="M604" t="str">
            <v>EM Entr.mercancías</v>
          </cell>
          <cell r="N604" t="str">
            <v>1.826.789.72</v>
          </cell>
          <cell r="O604" t="str">
            <v>ENTRADA VIRTUAL MAT. CTO 039-SUADQ-CAB-2021</v>
          </cell>
        </row>
        <row r="605">
          <cell r="H605" t="str">
            <v>218102</v>
          </cell>
          <cell r="I605" t="str">
            <v>ECEJ</v>
          </cell>
          <cell r="J605" t="str">
            <v>EJ9I</v>
          </cell>
          <cell r="K605" t="str">
            <v>FV.8100001326</v>
          </cell>
          <cell r="L605" t="str">
            <v>CTO 039/21</v>
          </cell>
          <cell r="M605" t="str">
            <v>EM Entr.mercancías</v>
          </cell>
          <cell r="N605" t="str">
            <v>589.580.28</v>
          </cell>
          <cell r="O605" t="str">
            <v>ENTRADA VIRTUAL MAT. CTO 039-SUADQ-CAB-2021</v>
          </cell>
        </row>
        <row r="606">
          <cell r="H606" t="str">
            <v>218102</v>
          </cell>
          <cell r="I606" t="str">
            <v>ECEJ</v>
          </cell>
          <cell r="J606" t="str">
            <v>EJ9D</v>
          </cell>
          <cell r="K606" t="str">
            <v>FV.8100001326</v>
          </cell>
          <cell r="L606" t="str">
            <v>CTO 039/21</v>
          </cell>
          <cell r="M606" t="str">
            <v>EM Entr.mercancías</v>
          </cell>
          <cell r="N606" t="str">
            <v>589.580.28</v>
          </cell>
          <cell r="O606" t="str">
            <v>ENTRADA VIRTUAL MAT. CTO 039-SUADQ-CAB-2021</v>
          </cell>
        </row>
        <row r="607">
          <cell r="H607" t="str">
            <v>8741491</v>
          </cell>
          <cell r="I607" t="str">
            <v>ECEJ</v>
          </cell>
          <cell r="J607" t="str">
            <v>EJ9D</v>
          </cell>
          <cell r="K607" t="str">
            <v>FV.8100001326</v>
          </cell>
          <cell r="L607" t="str">
            <v>CTO 039/21</v>
          </cell>
          <cell r="M607" t="str">
            <v>EM Entr.mercancías</v>
          </cell>
          <cell r="N607" t="str">
            <v>133.128.28</v>
          </cell>
          <cell r="O607" t="str">
            <v>ENTRADA VIRTUAL MAT. CTO 039-SUADQ-CAB-2021</v>
          </cell>
        </row>
        <row r="608">
          <cell r="H608" t="str">
            <v>8741491</v>
          </cell>
          <cell r="I608" t="str">
            <v>ECEJ</v>
          </cell>
          <cell r="J608" t="str">
            <v>EJ9I</v>
          </cell>
          <cell r="K608" t="str">
            <v>FV.8100001326</v>
          </cell>
          <cell r="L608" t="str">
            <v>CTO 039/21</v>
          </cell>
          <cell r="M608" t="str">
            <v>EM Entr.mercancías</v>
          </cell>
          <cell r="N608" t="str">
            <v>133.128.28</v>
          </cell>
          <cell r="O608" t="str">
            <v>ENTRADA VIRTUAL MAT. CTO 039-SUADQ-CAB-2021</v>
          </cell>
        </row>
        <row r="609">
          <cell r="H609" t="str">
            <v>4170836</v>
          </cell>
          <cell r="I609" t="str">
            <v>ECEJ</v>
          </cell>
          <cell r="J609" t="str">
            <v>EJ9D</v>
          </cell>
          <cell r="K609" t="str">
            <v>FV.8100001326</v>
          </cell>
          <cell r="L609" t="str">
            <v>CTO 039/21</v>
          </cell>
          <cell r="M609" t="str">
            <v>EM Entr.mercancías</v>
          </cell>
          <cell r="N609" t="str">
            <v>1.316.514.45</v>
          </cell>
          <cell r="O609" t="str">
            <v>ENTRADA VIRTUAL MAT. CTO 039-SUADQ-CAB-2021</v>
          </cell>
        </row>
        <row r="610">
          <cell r="H610" t="str">
            <v>4170836</v>
          </cell>
          <cell r="I610" t="str">
            <v>ECEJ</v>
          </cell>
          <cell r="J610" t="str">
            <v>EJ9I</v>
          </cell>
          <cell r="K610" t="str">
            <v>FV.8100001326</v>
          </cell>
          <cell r="L610" t="str">
            <v>CTO 039/21</v>
          </cell>
          <cell r="M610" t="str">
            <v>EM Entr.mercancías</v>
          </cell>
          <cell r="N610" t="str">
            <v>1.316.514.45</v>
          </cell>
          <cell r="O610" t="str">
            <v>ENTRADA VIRTUAL MAT. CTO 039-SUADQ-CAB-2021</v>
          </cell>
        </row>
        <row r="611">
          <cell r="H611" t="str">
            <v>K080730</v>
          </cell>
          <cell r="I611" t="str">
            <v>ECEJ</v>
          </cell>
          <cell r="J611" t="str">
            <v>EJ9D</v>
          </cell>
          <cell r="K611" t="str">
            <v>FV.8100001326</v>
          </cell>
          <cell r="L611" t="str">
            <v>CTO 039/21</v>
          </cell>
          <cell r="M611" t="str">
            <v>EM Entr.mercancías</v>
          </cell>
          <cell r="N611" t="str">
            <v>458.415.42</v>
          </cell>
          <cell r="O611" t="str">
            <v>ENTRADA VIRTUAL MAT. CTO 039-SUADQ-CAB-2021</v>
          </cell>
        </row>
        <row r="612">
          <cell r="H612" t="str">
            <v>K080730</v>
          </cell>
          <cell r="I612" t="str">
            <v>ECEJ</v>
          </cell>
          <cell r="J612" t="str">
            <v>EJ9I</v>
          </cell>
          <cell r="K612" t="str">
            <v>FV.8100001326</v>
          </cell>
          <cell r="L612" t="str">
            <v>CTO 039/21</v>
          </cell>
          <cell r="M612" t="str">
            <v>EM Entr.mercancías</v>
          </cell>
          <cell r="N612" t="str">
            <v>458.415.42</v>
          </cell>
          <cell r="O612" t="str">
            <v>ENTRADA VIRTUAL MAT. CTO 039-SUADQ-CAB-2021</v>
          </cell>
        </row>
        <row r="613">
          <cell r="H613" t="str">
            <v>T224</v>
          </cell>
          <cell r="I613" t="str">
            <v>ECEJ</v>
          </cell>
          <cell r="J613" t="str">
            <v>EJ9D</v>
          </cell>
          <cell r="K613" t="str">
            <v>FV.8100001326</v>
          </cell>
          <cell r="L613" t="str">
            <v>CTO 039/21</v>
          </cell>
          <cell r="M613" t="str">
            <v>EM Entr.mercancías</v>
          </cell>
          <cell r="N613" t="str">
            <v>956.782.13</v>
          </cell>
          <cell r="O613" t="str">
            <v>ENTRADA VIRTUAL MAT. CTO 039-SUADQ-CAB-2021</v>
          </cell>
        </row>
        <row r="614">
          <cell r="H614" t="str">
            <v>T224</v>
          </cell>
          <cell r="I614" t="str">
            <v>ECEJ</v>
          </cell>
          <cell r="J614" t="str">
            <v>EJ9I</v>
          </cell>
          <cell r="K614" t="str">
            <v>FV.8100001326</v>
          </cell>
          <cell r="L614" t="str">
            <v>CTO 039/21</v>
          </cell>
          <cell r="M614" t="str">
            <v>EM Entr.mercancías</v>
          </cell>
          <cell r="N614" t="str">
            <v>956.782.13</v>
          </cell>
          <cell r="O614" t="str">
            <v>ENTRADA VIRTUAL MAT. CTO 039-SUADQ-CAB-2021</v>
          </cell>
        </row>
        <row r="615">
          <cell r="H615" t="str">
            <v>FF5052</v>
          </cell>
          <cell r="I615" t="str">
            <v>ECEJ</v>
          </cell>
          <cell r="J615" t="str">
            <v>EJ9I</v>
          </cell>
          <cell r="K615" t="str">
            <v>FV.8100001326</v>
          </cell>
          <cell r="L615" t="str">
            <v>CTO 039/21</v>
          </cell>
          <cell r="M615" t="str">
            <v>EM Entr.mercancías</v>
          </cell>
          <cell r="N615" t="str">
            <v>106.152.62</v>
          </cell>
          <cell r="O615" t="str">
            <v>ENTRADA VIRTUAL MAT. CTO 039-SUADQ-CAB-2021</v>
          </cell>
        </row>
        <row r="616">
          <cell r="H616" t="str">
            <v>FF5052</v>
          </cell>
          <cell r="I616" t="str">
            <v>ECEJ</v>
          </cell>
          <cell r="J616" t="str">
            <v>EJ9D</v>
          </cell>
          <cell r="K616" t="str">
            <v>FV.8100001326</v>
          </cell>
          <cell r="L616" t="str">
            <v>CTO 039/21</v>
          </cell>
          <cell r="M616" t="str">
            <v>EM Entr.mercancías</v>
          </cell>
          <cell r="N616" t="str">
            <v>106.152.62</v>
          </cell>
          <cell r="O616" t="str">
            <v>ENTRADA VIRTUAL MAT. CTO 039-SUADQ-CAB-2021</v>
          </cell>
        </row>
        <row r="617">
          <cell r="H617" t="str">
            <v>FF0507900</v>
          </cell>
          <cell r="I617" t="str">
            <v>ECEJ</v>
          </cell>
          <cell r="J617" t="str">
            <v>EJ9D</v>
          </cell>
          <cell r="K617" t="str">
            <v>FV.8100001326</v>
          </cell>
          <cell r="L617" t="str">
            <v>CTO 039/21</v>
          </cell>
          <cell r="M617" t="str">
            <v>EM Entr.mercancías</v>
          </cell>
          <cell r="N617" t="str">
            <v>702.220.72</v>
          </cell>
          <cell r="O617" t="str">
            <v>ENTRADA VIRTUAL MAT. CTO 039-SUADQ-CAB-2021</v>
          </cell>
        </row>
        <row r="618">
          <cell r="H618" t="str">
            <v>FF0507900</v>
          </cell>
          <cell r="I618" t="str">
            <v>ECEJ</v>
          </cell>
          <cell r="J618" t="str">
            <v>EJ9I</v>
          </cell>
          <cell r="K618" t="str">
            <v>FV.8100001326</v>
          </cell>
          <cell r="L618" t="str">
            <v>CTO 039/21</v>
          </cell>
          <cell r="M618" t="str">
            <v>EM Entr.mercancías</v>
          </cell>
          <cell r="N618" t="str">
            <v>702.220.72</v>
          </cell>
          <cell r="O618" t="str">
            <v>ENTRADA VIRTUAL MAT. CTO 039-SUADQ-CAB-2021</v>
          </cell>
        </row>
        <row r="619">
          <cell r="H619" t="str">
            <v>1741</v>
          </cell>
          <cell r="I619" t="str">
            <v>ECEJ</v>
          </cell>
          <cell r="J619" t="str">
            <v>EJ9D</v>
          </cell>
          <cell r="K619" t="str">
            <v>FV.8100001326</v>
          </cell>
          <cell r="L619" t="str">
            <v>CTO 039/21</v>
          </cell>
          <cell r="M619" t="str">
            <v>EM Entr.mercancías</v>
          </cell>
          <cell r="N619" t="str">
            <v>1.017.605.40</v>
          </cell>
          <cell r="O619" t="str">
            <v>ENTRADA VIRTUAL MAT. CTO 039-SUADQ-CAB-2021</v>
          </cell>
        </row>
        <row r="620">
          <cell r="H620" t="str">
            <v>1741</v>
          </cell>
          <cell r="I620" t="str">
            <v>ECEJ</v>
          </cell>
          <cell r="J620" t="str">
            <v>EJ9I</v>
          </cell>
          <cell r="K620" t="str">
            <v>FV.8100001326</v>
          </cell>
          <cell r="L620" t="str">
            <v>CTO 039/21</v>
          </cell>
          <cell r="M620" t="str">
            <v>EM Entr.mercancías</v>
          </cell>
          <cell r="N620" t="str">
            <v>1.017.605.40</v>
          </cell>
          <cell r="O620" t="str">
            <v>ENTRADA VIRTUAL MAT. CTO 039-SUADQ-CAB-2021</v>
          </cell>
        </row>
        <row r="621">
          <cell r="H621" t="str">
            <v>063361</v>
          </cell>
          <cell r="I621" t="str">
            <v>ECEJ</v>
          </cell>
          <cell r="J621" t="str">
            <v>EJ9D</v>
          </cell>
          <cell r="K621" t="str">
            <v>FV.8100001326</v>
          </cell>
          <cell r="L621" t="str">
            <v>CTO 039/21</v>
          </cell>
          <cell r="M621" t="str">
            <v>EM Entr.mercancías</v>
          </cell>
          <cell r="N621" t="str">
            <v>317.561.52</v>
          </cell>
          <cell r="O621" t="str">
            <v>ENTRADA VIRTUAL MAT. CTO 039-SUADQ-CAB-2021</v>
          </cell>
        </row>
        <row r="622">
          <cell r="H622" t="str">
            <v>063361</v>
          </cell>
          <cell r="I622" t="str">
            <v>ECEJ</v>
          </cell>
          <cell r="J622" t="str">
            <v>EJ9I</v>
          </cell>
          <cell r="K622" t="str">
            <v>FV.8100001326</v>
          </cell>
          <cell r="L622" t="str">
            <v>CTO 039/21</v>
          </cell>
          <cell r="M622" t="str">
            <v>EM Entr.mercancías</v>
          </cell>
          <cell r="N622" t="str">
            <v>317.561.52</v>
          </cell>
          <cell r="O622" t="str">
            <v>ENTRADA VIRTUAL MAT. CTO 039-SUADQ-CAB-2021</v>
          </cell>
        </row>
        <row r="623">
          <cell r="H623" t="str">
            <v>100134</v>
          </cell>
          <cell r="I623" t="str">
            <v>ECEJ</v>
          </cell>
          <cell r="J623" t="str">
            <v>EJ9D</v>
          </cell>
          <cell r="K623" t="str">
            <v>FV.8100001326</v>
          </cell>
          <cell r="L623" t="str">
            <v>CTO 039/21</v>
          </cell>
          <cell r="M623" t="str">
            <v>EM Entr.mercancías</v>
          </cell>
          <cell r="N623" t="str">
            <v>1.443.581.74</v>
          </cell>
          <cell r="O623" t="str">
            <v>ENTRADA VIRTUAL MAT. CTO 039-SUADQ-CAB-2021</v>
          </cell>
        </row>
        <row r="624">
          <cell r="H624" t="str">
            <v>100134</v>
          </cell>
          <cell r="I624" t="str">
            <v>ECEJ</v>
          </cell>
          <cell r="J624" t="str">
            <v>EJ9I</v>
          </cell>
          <cell r="K624" t="str">
            <v>FV.8100001326</v>
          </cell>
          <cell r="L624" t="str">
            <v>CTO 039/21</v>
          </cell>
          <cell r="M624" t="str">
            <v>EM Entr.mercancías</v>
          </cell>
          <cell r="N624" t="str">
            <v>1.443.581.74</v>
          </cell>
          <cell r="O624" t="str">
            <v>ENTRADA VIRTUAL MAT. CTO 039-SUADQ-CAB-2021</v>
          </cell>
        </row>
        <row r="625">
          <cell r="H625" t="str">
            <v>HB9BL</v>
          </cell>
          <cell r="I625" t="str">
            <v>ECEJ</v>
          </cell>
          <cell r="J625" t="str">
            <v>EJ9D</v>
          </cell>
          <cell r="K625" t="str">
            <v>FV.8100001326</v>
          </cell>
          <cell r="L625" t="str">
            <v>CTO 039/21</v>
          </cell>
          <cell r="M625" t="str">
            <v>EM Entr.mercancías</v>
          </cell>
          <cell r="N625" t="str">
            <v>412.744.61</v>
          </cell>
          <cell r="O625" t="str">
            <v>ENTRADA VIRTUAL MAT. CTO 039-SUADQ-CAB-2021</v>
          </cell>
        </row>
        <row r="626">
          <cell r="H626" t="str">
            <v>HB9BL</v>
          </cell>
          <cell r="I626" t="str">
            <v>ECEJ</v>
          </cell>
          <cell r="J626" t="str">
            <v>EJ9I</v>
          </cell>
          <cell r="K626" t="str">
            <v>FV.8100001326</v>
          </cell>
          <cell r="L626" t="str">
            <v>CTO 039/21</v>
          </cell>
          <cell r="M626" t="str">
            <v>EM Entr.mercancías</v>
          </cell>
          <cell r="N626" t="str">
            <v>412.744.61</v>
          </cell>
          <cell r="O626" t="str">
            <v>ENTRADA VIRTUAL MAT. CTO 039-SUADQ-CAB-2021</v>
          </cell>
        </row>
        <row r="627">
          <cell r="H627" t="str">
            <v>12525440</v>
          </cell>
          <cell r="I627" t="str">
            <v>ECEJ</v>
          </cell>
          <cell r="J627" t="str">
            <v>EJ9D</v>
          </cell>
          <cell r="K627" t="str">
            <v>FV.8100001326</v>
          </cell>
          <cell r="L627" t="str">
            <v>CTO 039/21</v>
          </cell>
          <cell r="M627" t="str">
            <v>EM Entr.mercancías</v>
          </cell>
          <cell r="N627" t="str">
            <v>2.977.694.13</v>
          </cell>
          <cell r="O627" t="str">
            <v>ENTRADA VIRTUAL MAT. CTO 039-SUADQ-CAB-2021</v>
          </cell>
        </row>
        <row r="628">
          <cell r="H628" t="str">
            <v>12525440</v>
          </cell>
          <cell r="I628" t="str">
            <v>ECEJ</v>
          </cell>
          <cell r="J628" t="str">
            <v>EJ9I</v>
          </cell>
          <cell r="K628" t="str">
            <v>FV.8100001326</v>
          </cell>
          <cell r="L628" t="str">
            <v>CTO 039/21</v>
          </cell>
          <cell r="M628" t="str">
            <v>EM Entr.mercancías</v>
          </cell>
          <cell r="N628" t="str">
            <v>2.977.694.13</v>
          </cell>
          <cell r="O628" t="str">
            <v>ENTRADA VIRTUAL MAT. CTO 039-SUADQ-CAB-2021</v>
          </cell>
        </row>
        <row r="629">
          <cell r="H629" t="str">
            <v>134182-4</v>
          </cell>
          <cell r="I629" t="str">
            <v>ECEJ</v>
          </cell>
          <cell r="J629" t="str">
            <v>EJ9D</v>
          </cell>
          <cell r="K629" t="str">
            <v>FV.8100001326</v>
          </cell>
          <cell r="L629" t="str">
            <v>CTO 039/21</v>
          </cell>
          <cell r="M629" t="str">
            <v>EM Entr.mercancías</v>
          </cell>
          <cell r="N629" t="str">
            <v>826.855.08</v>
          </cell>
          <cell r="O629" t="str">
            <v>ENTRADA VIRTUAL MAT. CTO 039-SUADQ-CAB-2021</v>
          </cell>
        </row>
        <row r="630">
          <cell r="H630" t="str">
            <v>134182-4</v>
          </cell>
          <cell r="I630" t="str">
            <v>ECEJ</v>
          </cell>
          <cell r="J630" t="str">
            <v>EJ9I</v>
          </cell>
          <cell r="K630" t="str">
            <v>FV.8100001326</v>
          </cell>
          <cell r="L630" t="str">
            <v>CTO 039/21</v>
          </cell>
          <cell r="M630" t="str">
            <v>EM Entr.mercancías</v>
          </cell>
          <cell r="N630" t="str">
            <v>826.855.08</v>
          </cell>
          <cell r="O630" t="str">
            <v>ENTRADA VIRTUAL MAT. CTO 039-SUADQ-CAB-2021</v>
          </cell>
        </row>
        <row r="631">
          <cell r="H631" t="str">
            <v>300-24ST</v>
          </cell>
          <cell r="I631" t="str">
            <v>ECEJ</v>
          </cell>
          <cell r="J631" t="str">
            <v>EJ9I</v>
          </cell>
          <cell r="K631" t="str">
            <v>FV.8100001326</v>
          </cell>
          <cell r="L631" t="str">
            <v>CTO 039/21</v>
          </cell>
          <cell r="M631" t="str">
            <v>EM Entr.mercancías</v>
          </cell>
          <cell r="N631" t="str">
            <v>611.092.51</v>
          </cell>
          <cell r="O631" t="str">
            <v>ENTRADA VIRTUAL MAT. CTO 039-SUADQ-CAB-2021</v>
          </cell>
        </row>
        <row r="632">
          <cell r="H632" t="str">
            <v>300-24ST</v>
          </cell>
          <cell r="I632" t="str">
            <v>ECEJ</v>
          </cell>
          <cell r="J632" t="str">
            <v>EJ9D</v>
          </cell>
          <cell r="K632" t="str">
            <v>FV.8100001326</v>
          </cell>
          <cell r="L632" t="str">
            <v>CTO 039/21</v>
          </cell>
          <cell r="M632" t="str">
            <v>EM Entr.mercancías</v>
          </cell>
          <cell r="N632" t="str">
            <v>611.092.51</v>
          </cell>
          <cell r="O632" t="str">
            <v>ENTRADA VIRTUAL MAT. CTO 039-SUADQ-CAB-2021</v>
          </cell>
        </row>
        <row r="633">
          <cell r="H633" t="str">
            <v>P182034</v>
          </cell>
          <cell r="I633" t="str">
            <v>ECEJ</v>
          </cell>
          <cell r="J633" t="str">
            <v>EJ9I</v>
          </cell>
          <cell r="K633" t="str">
            <v>FV.8100001326</v>
          </cell>
          <cell r="L633" t="str">
            <v>CTO 039/21</v>
          </cell>
          <cell r="M633" t="str">
            <v>EM Entr.mercancías</v>
          </cell>
          <cell r="N633" t="str">
            <v>413.897.05</v>
          </cell>
          <cell r="O633" t="str">
            <v>ENTRADA VIRTUAL MAT. CTO 039-SUADQ-CAB-2021</v>
          </cell>
        </row>
        <row r="634">
          <cell r="H634" t="str">
            <v>P182034</v>
          </cell>
          <cell r="I634" t="str">
            <v>ECEJ</v>
          </cell>
          <cell r="J634" t="str">
            <v>EJ9D</v>
          </cell>
          <cell r="K634" t="str">
            <v>FV.8100001326</v>
          </cell>
          <cell r="L634" t="str">
            <v>CTO 039/21</v>
          </cell>
          <cell r="M634" t="str">
            <v>EM Entr.mercancías</v>
          </cell>
          <cell r="N634" t="str">
            <v>413.897.05</v>
          </cell>
          <cell r="O634" t="str">
            <v>ENTRADA VIRTUAL MAT. CTO 039-SUADQ-CAB-2021</v>
          </cell>
        </row>
        <row r="635">
          <cell r="H635" t="str">
            <v>135190-3</v>
          </cell>
          <cell r="I635" t="str">
            <v>ECEJ</v>
          </cell>
          <cell r="J635" t="str">
            <v>EJ9I</v>
          </cell>
          <cell r="K635" t="str">
            <v>FRA. 8100001701</v>
          </cell>
          <cell r="L635" t="str">
            <v>SDLE</v>
          </cell>
          <cell r="M635" t="str">
            <v>EM Entr.mercancías</v>
          </cell>
          <cell r="N635" t="str">
            <v>9.422.150.64</v>
          </cell>
          <cell r="O635" t="str">
            <v>ENTRADA VIRTUAL MATERIAL CONT.039-SUADQ-ART-2021</v>
          </cell>
        </row>
        <row r="636">
          <cell r="H636" t="str">
            <v>135190-3</v>
          </cell>
          <cell r="I636" t="str">
            <v>ECEJ</v>
          </cell>
          <cell r="J636" t="str">
            <v>EJ9I</v>
          </cell>
          <cell r="K636" t="str">
            <v>FRA. 8100001701</v>
          </cell>
          <cell r="L636" t="str">
            <v>SDLE</v>
          </cell>
          <cell r="M636" t="str">
            <v>EM Entr.mercancías</v>
          </cell>
          <cell r="N636" t="str">
            <v>9.422.150.64</v>
          </cell>
          <cell r="O636" t="str">
            <v>ENTRADA VIRTUAL MATERIAL CONT.039-SUADQ-ART-2021</v>
          </cell>
        </row>
        <row r="637">
          <cell r="H637" t="str">
            <v>135143-5</v>
          </cell>
          <cell r="I637" t="str">
            <v>ECEJ</v>
          </cell>
          <cell r="J637" t="str">
            <v>EJ9I</v>
          </cell>
          <cell r="K637" t="str">
            <v>FRA. 8100001701</v>
          </cell>
          <cell r="L637" t="str">
            <v>SDLE</v>
          </cell>
          <cell r="M637" t="str">
            <v>EM Entr.mercancías</v>
          </cell>
          <cell r="N637" t="str">
            <v>34.145.046.28</v>
          </cell>
          <cell r="O637" t="str">
            <v>ENTRADA VIRTUAL MATERIAL CONT.039-SUADQ-ART-2021</v>
          </cell>
        </row>
        <row r="638">
          <cell r="H638" t="str">
            <v>135143-5</v>
          </cell>
          <cell r="I638" t="str">
            <v>ECEJ</v>
          </cell>
          <cell r="J638" t="str">
            <v>EJ9I</v>
          </cell>
          <cell r="K638" t="str">
            <v>FRA. 8100001701</v>
          </cell>
          <cell r="L638" t="str">
            <v>SDLE</v>
          </cell>
          <cell r="M638" t="str">
            <v>EM Entr.mercancías</v>
          </cell>
          <cell r="N638" t="str">
            <v>34.145.046.28</v>
          </cell>
          <cell r="O638" t="str">
            <v>ENTRADA VIRTUAL MATERIAL CONT.039-SUADQ-ART-2021</v>
          </cell>
        </row>
        <row r="639">
          <cell r="H639" t="str">
            <v>135143-1</v>
          </cell>
          <cell r="I639" t="str">
            <v>ECEJ</v>
          </cell>
          <cell r="J639" t="str">
            <v>EJ9I</v>
          </cell>
          <cell r="K639" t="str">
            <v>FRA. 8100001701</v>
          </cell>
          <cell r="L639" t="str">
            <v>SDLE</v>
          </cell>
          <cell r="M639" t="str">
            <v>EM Entr.mercancías</v>
          </cell>
          <cell r="N639" t="str">
            <v>55.651.015.74</v>
          </cell>
          <cell r="O639" t="str">
            <v>ENTRADA VIRTUAL MATERIAL CONT.039-SUADQ-ART-2021</v>
          </cell>
        </row>
        <row r="640">
          <cell r="H640" t="str">
            <v>135143-1</v>
          </cell>
          <cell r="I640" t="str">
            <v>ECEJ</v>
          </cell>
          <cell r="J640" t="str">
            <v>EJ9I</v>
          </cell>
          <cell r="K640" t="str">
            <v>FRA. 8100001701</v>
          </cell>
          <cell r="L640" t="str">
            <v>SDLE</v>
          </cell>
          <cell r="M640" t="str">
            <v>EM Entr.mercancías</v>
          </cell>
          <cell r="N640" t="str">
            <v>55.651.015.74</v>
          </cell>
          <cell r="O640" t="str">
            <v>ENTRADA VIRTUAL MATERIAL CONT.039-SUADQ-ART-2021</v>
          </cell>
        </row>
        <row r="641">
          <cell r="H641" t="str">
            <v>135143-3</v>
          </cell>
          <cell r="I641" t="str">
            <v>ECEJ</v>
          </cell>
          <cell r="J641" t="str">
            <v>EJ9I</v>
          </cell>
          <cell r="K641" t="str">
            <v>FRA. 8100001701</v>
          </cell>
          <cell r="L641" t="str">
            <v>SDLE</v>
          </cell>
          <cell r="M641" t="str">
            <v>EM Entr.mercancías</v>
          </cell>
          <cell r="N641" t="str">
            <v>49.308.482.65</v>
          </cell>
          <cell r="O641" t="str">
            <v>ENTRADA VIRTUAL MATERIAL CONT.039-SUADQ-ART-2021</v>
          </cell>
        </row>
        <row r="642">
          <cell r="H642" t="str">
            <v>135143-3</v>
          </cell>
          <cell r="I642" t="str">
            <v>ECEJ</v>
          </cell>
          <cell r="J642" t="str">
            <v>EJ9I</v>
          </cell>
          <cell r="K642" t="str">
            <v>FRA. 8100001701</v>
          </cell>
          <cell r="L642" t="str">
            <v>SDLE</v>
          </cell>
          <cell r="M642" t="str">
            <v>EM Entr.mercancías</v>
          </cell>
          <cell r="N642" t="str">
            <v>49.308.482.65</v>
          </cell>
          <cell r="O642" t="str">
            <v>ENTRADA VIRTUAL MATERIAL CONT.039-SUADQ-ART-2021</v>
          </cell>
        </row>
        <row r="643">
          <cell r="H643" t="str">
            <v>5940005496583.</v>
          </cell>
          <cell r="I643" t="str">
            <v>ECEJ</v>
          </cell>
          <cell r="J643" t="str">
            <v>EJ9I</v>
          </cell>
          <cell r="K643" t="str">
            <v>BCOB932053D011</v>
          </cell>
          <cell r="L643" t="str">
            <v>CO-B-VIE</v>
          </cell>
          <cell r="M643" t="str">
            <v>EM Entr.mercancías</v>
          </cell>
          <cell r="N643" t="str">
            <v>291.410.98</v>
          </cell>
          <cell r="O643" t="str">
            <v>ENT. VIRT RPTOS LOA CO-B-VIE DEC.192022000072093-1</v>
          </cell>
        </row>
        <row r="644">
          <cell r="H644" t="str">
            <v>AR7</v>
          </cell>
          <cell r="I644" t="str">
            <v>ECEJ</v>
          </cell>
          <cell r="J644" t="str">
            <v>EJ9I</v>
          </cell>
          <cell r="K644" t="str">
            <v>FRA. 8100001831</v>
          </cell>
          <cell r="L644" t="str">
            <v>SDLE</v>
          </cell>
          <cell r="M644" t="str">
            <v>EM Entr.mercancías</v>
          </cell>
          <cell r="N644" t="str">
            <v>1.059.209.77</v>
          </cell>
          <cell r="O644" t="str">
            <v>ENTR. VIRT. CONT. 039-SUADQ-ARM-2021ACC.  RPTS ASV</v>
          </cell>
        </row>
        <row r="645">
          <cell r="H645" t="str">
            <v>135190-3</v>
          </cell>
          <cell r="I645" t="str">
            <v>ECEJ</v>
          </cell>
          <cell r="J645" t="str">
            <v>EJ9I</v>
          </cell>
          <cell r="K645" t="str">
            <v>FRA. 8100001831</v>
          </cell>
          <cell r="L645" t="str">
            <v>SDLE</v>
          </cell>
          <cell r="M645" t="str">
            <v>EM Entr.mercancías</v>
          </cell>
          <cell r="N645" t="str">
            <v>10.299.456.07</v>
          </cell>
          <cell r="O645" t="str">
            <v>ENTR. VIRT. CONT. 039-SUADQ-ARM-2021ACC.  RPTS ASV</v>
          </cell>
        </row>
        <row r="646">
          <cell r="H646" t="str">
            <v>218102</v>
          </cell>
          <cell r="I646" t="str">
            <v>ECEJ</v>
          </cell>
          <cell r="J646" t="str">
            <v>EJ9I</v>
          </cell>
          <cell r="K646" t="str">
            <v>FRA. 8100001831</v>
          </cell>
          <cell r="L646" t="str">
            <v>SDLE</v>
          </cell>
          <cell r="M646" t="str">
            <v>EM Entr.mercancías</v>
          </cell>
          <cell r="N646" t="str">
            <v>663.862.45</v>
          </cell>
          <cell r="O646" t="str">
            <v>ENTR. VIRT. CONT. 039-SUADQ-ARM-2021ACC.  RPTS ASV</v>
          </cell>
        </row>
        <row r="647">
          <cell r="H647" t="str">
            <v>136483</v>
          </cell>
          <cell r="I647" t="str">
            <v>ECEJ</v>
          </cell>
          <cell r="J647" t="str">
            <v>EJ9I</v>
          </cell>
          <cell r="K647" t="str">
            <v>FRA. 8100001831</v>
          </cell>
          <cell r="L647" t="str">
            <v>SDLE</v>
          </cell>
          <cell r="M647" t="str">
            <v>EM Entr.mercancías</v>
          </cell>
          <cell r="N647" t="str">
            <v>696.928.21</v>
          </cell>
          <cell r="O647" t="str">
            <v>ENTR. VIRT. CONT. 039-SUADQ-ARM-2021ACC.  RPTS ASV</v>
          </cell>
        </row>
        <row r="648">
          <cell r="H648" t="str">
            <v>135143-1</v>
          </cell>
          <cell r="I648" t="str">
            <v>ECEJ</v>
          </cell>
          <cell r="J648" t="str">
            <v>EJ9I</v>
          </cell>
          <cell r="K648" t="str">
            <v>FRA. 8100001831</v>
          </cell>
          <cell r="L648" t="str">
            <v>SDLE</v>
          </cell>
          <cell r="M648" t="str">
            <v>EM Entr.mercancías</v>
          </cell>
          <cell r="N648" t="str">
            <v>60.832.734.90</v>
          </cell>
          <cell r="O648" t="str">
            <v>ENTR. VIRT. CONT. 039-SUADQ-ARM-2021ACC.  RPTS ASV</v>
          </cell>
        </row>
        <row r="649">
          <cell r="H649" t="str">
            <v>4170836</v>
          </cell>
          <cell r="I649" t="str">
            <v>ECEJ</v>
          </cell>
          <cell r="J649" t="str">
            <v>EJ9I</v>
          </cell>
          <cell r="K649" t="str">
            <v>FRA. 8100001831</v>
          </cell>
          <cell r="L649" t="str">
            <v>SDLE</v>
          </cell>
          <cell r="M649" t="str">
            <v>EM Entr.mercancías</v>
          </cell>
          <cell r="N649" t="str">
            <v>1.482.384.23</v>
          </cell>
          <cell r="O649" t="str">
            <v>ENTR. VIRT. CONT. 039-SUADQ-ARM-2021ACC.  RPTS ASV</v>
          </cell>
        </row>
        <row r="650">
          <cell r="H650" t="str">
            <v>K080730</v>
          </cell>
          <cell r="I650" t="str">
            <v>ECEJ</v>
          </cell>
          <cell r="J650" t="str">
            <v>EJ9I</v>
          </cell>
          <cell r="K650" t="str">
            <v>FRA. 8100001831</v>
          </cell>
          <cell r="L650" t="str">
            <v>SDLE</v>
          </cell>
          <cell r="M650" t="str">
            <v>EM Entr.mercancías</v>
          </cell>
          <cell r="N650" t="str">
            <v>516.171.92</v>
          </cell>
          <cell r="O650" t="str">
            <v>ENTR. VIRT. CONT. 039-SUADQ-ARM-2021ACC.  RPTS ASV</v>
          </cell>
        </row>
        <row r="651">
          <cell r="H651" t="str">
            <v>T224</v>
          </cell>
          <cell r="I651" t="str">
            <v>ECEJ</v>
          </cell>
          <cell r="J651" t="str">
            <v>EJ9I</v>
          </cell>
          <cell r="K651" t="str">
            <v>FRA. 8100001831</v>
          </cell>
          <cell r="L651" t="str">
            <v>SDLE</v>
          </cell>
          <cell r="M651" t="str">
            <v>EM Entr.mercancías</v>
          </cell>
          <cell r="N651" t="str">
            <v>1.077.328.65</v>
          </cell>
          <cell r="O651" t="str">
            <v>ENTR. VIRT. CONT. 039-SUADQ-ARM-2021ACC.  RPTS ASV</v>
          </cell>
        </row>
        <row r="652">
          <cell r="H652" t="str">
            <v>SAF59G20</v>
          </cell>
          <cell r="I652" t="str">
            <v>ECEJ</v>
          </cell>
          <cell r="J652" t="str">
            <v>EJ9I</v>
          </cell>
          <cell r="K652" t="str">
            <v>FRA. 8100001831</v>
          </cell>
          <cell r="L652" t="str">
            <v>SDLE</v>
          </cell>
          <cell r="M652" t="str">
            <v>EM Entr.mercancías</v>
          </cell>
          <cell r="N652" t="str">
            <v>1.694.043.55</v>
          </cell>
          <cell r="O652" t="str">
            <v>ENTR. VIRT. CONT. 039-SUADQ-ARM-2021ACC.  RPTS ASV</v>
          </cell>
        </row>
        <row r="653">
          <cell r="H653" t="str">
            <v>FF0507900</v>
          </cell>
          <cell r="I653" t="str">
            <v>ECEJ</v>
          </cell>
          <cell r="J653" t="str">
            <v>EJ9I</v>
          </cell>
          <cell r="K653" t="str">
            <v>FRA. 8100001831</v>
          </cell>
          <cell r="L653" t="str">
            <v>SDLE</v>
          </cell>
          <cell r="M653" t="str">
            <v>EM Entr.mercancías</v>
          </cell>
          <cell r="N653" t="str">
            <v>790.694.64</v>
          </cell>
          <cell r="O653" t="str">
            <v>ENTR. VIRT. CONT. 039-SUADQ-ARM-2021ACC.  RPTS ASV</v>
          </cell>
        </row>
        <row r="654">
          <cell r="H654" t="str">
            <v>19820</v>
          </cell>
          <cell r="I654" t="str">
            <v>ECEJ</v>
          </cell>
          <cell r="J654" t="str">
            <v>EJ9I</v>
          </cell>
          <cell r="K654" t="str">
            <v>FRA. 8100001831</v>
          </cell>
          <cell r="L654" t="str">
            <v>SDLE</v>
          </cell>
          <cell r="M654" t="str">
            <v>EM Entr.mercancías</v>
          </cell>
          <cell r="N654" t="str">
            <v>428.461.14</v>
          </cell>
          <cell r="O654" t="str">
            <v>ENTR. VIRT. CONT. 039-SUADQ-ARM-2021ACC.  RPTS ASV</v>
          </cell>
        </row>
        <row r="655">
          <cell r="H655" t="str">
            <v>135191-4</v>
          </cell>
          <cell r="I655" t="str">
            <v>ECEJ</v>
          </cell>
          <cell r="J655" t="str">
            <v>EJ9I</v>
          </cell>
          <cell r="K655" t="str">
            <v>FRA. 8100001831</v>
          </cell>
          <cell r="L655" t="str">
            <v>SDLE</v>
          </cell>
          <cell r="M655" t="str">
            <v>EM Entr.mercancías</v>
          </cell>
          <cell r="N655" t="str">
            <v>4.802.177.08</v>
          </cell>
          <cell r="O655" t="str">
            <v>ENTR. VIRT. CONT. 039-SUADQ-ARM-2021ACC.  RPTS ASV</v>
          </cell>
        </row>
        <row r="656">
          <cell r="H656" t="str">
            <v>300-24ST</v>
          </cell>
          <cell r="I656" t="str">
            <v>ECEJ</v>
          </cell>
          <cell r="J656" t="str">
            <v>EJ9I</v>
          </cell>
          <cell r="K656" t="str">
            <v>FRA. 8100001831</v>
          </cell>
          <cell r="L656" t="str">
            <v>SDLE</v>
          </cell>
          <cell r="M656" t="str">
            <v>EM Entr.mercancías</v>
          </cell>
          <cell r="N656" t="str">
            <v>688.085.04</v>
          </cell>
          <cell r="O656" t="str">
            <v>ENTR. VIRT. CONT. 039-SUADQ-ARM-2021ACC.  RPTS ASV</v>
          </cell>
        </row>
        <row r="657">
          <cell r="H657" t="str">
            <v>3800328</v>
          </cell>
          <cell r="I657" t="str">
            <v>ECEJ</v>
          </cell>
          <cell r="J657" t="str">
            <v>EJ9I</v>
          </cell>
          <cell r="K657" t="str">
            <v>FRA. 8100001831</v>
          </cell>
          <cell r="L657" t="str">
            <v>SDLE</v>
          </cell>
          <cell r="M657" t="str">
            <v>EM Entr.mercancías</v>
          </cell>
          <cell r="N657" t="str">
            <v>5.601.282.34</v>
          </cell>
          <cell r="O657" t="str">
            <v>ENTR. VIRT. CONT. 039-SUADQ-ARM-2021ACC.  RPTS ASV</v>
          </cell>
        </row>
        <row r="658">
          <cell r="H658" t="str">
            <v>3802657</v>
          </cell>
          <cell r="I658" t="str">
            <v>ECEJ</v>
          </cell>
          <cell r="J658" t="str">
            <v>EJ9I</v>
          </cell>
          <cell r="K658" t="str">
            <v>FRA. 8100001831</v>
          </cell>
          <cell r="L658" t="str">
            <v>SDLE</v>
          </cell>
          <cell r="M658" t="str">
            <v>EM Entr.mercancías</v>
          </cell>
          <cell r="N658" t="str">
            <v>5.333.247.82</v>
          </cell>
          <cell r="O658" t="str">
            <v>ENTR. VIRT. CONT. 039-SUADQ-ARM-2021ACC.  RPTS ASV</v>
          </cell>
        </row>
        <row r="659">
          <cell r="H659" t="str">
            <v>135257-42</v>
          </cell>
          <cell r="I659" t="str">
            <v>ECEJ</v>
          </cell>
          <cell r="J659" t="str">
            <v>EJ9I</v>
          </cell>
          <cell r="K659" t="str">
            <v>BCOB930060E798</v>
          </cell>
          <cell r="L659" t="str">
            <v>CO-B-VEB</v>
          </cell>
          <cell r="M659" t="str">
            <v>EM Entr.mercancías</v>
          </cell>
          <cell r="N659" t="str">
            <v>15.422.963.06</v>
          </cell>
          <cell r="O659" t="str">
            <v>ENT. VIRT RPTOS LOA CO-B-VEB DEC.192022000079703-6</v>
          </cell>
        </row>
        <row r="660">
          <cell r="H660" t="str">
            <v>135257-42</v>
          </cell>
          <cell r="I660" t="str">
            <v>ECEJ</v>
          </cell>
          <cell r="J660" t="str">
            <v>EJ9I</v>
          </cell>
          <cell r="K660" t="str">
            <v>BCOB930060E798</v>
          </cell>
          <cell r="L660" t="str">
            <v>CO-B-VEB</v>
          </cell>
          <cell r="M660" t="str">
            <v>EM Entr.mercancías</v>
          </cell>
          <cell r="N660" t="str">
            <v>15.422.963.06</v>
          </cell>
          <cell r="O660" t="str">
            <v>ENT. VIRT RPTOS LOA CO-B-VEB DEC.192022000079703-6</v>
          </cell>
        </row>
        <row r="661">
          <cell r="H661" t="str">
            <v>135257-42</v>
          </cell>
          <cell r="I661" t="str">
            <v>ECEJ</v>
          </cell>
          <cell r="J661" t="str">
            <v>EJ9I</v>
          </cell>
          <cell r="K661" t="str">
            <v>BCOB930060E798</v>
          </cell>
          <cell r="L661" t="str">
            <v>CO-B-VEB</v>
          </cell>
          <cell r="M661" t="str">
            <v>EM Entr.mercancías</v>
          </cell>
          <cell r="N661" t="str">
            <v>15.422.963.06</v>
          </cell>
          <cell r="O661" t="str">
            <v>ENT. VIRT RPTOS LOA CO-B-VEB DEC.192022000079703-6</v>
          </cell>
        </row>
        <row r="662">
          <cell r="H662" t="str">
            <v>135257-43</v>
          </cell>
          <cell r="I662" t="str">
            <v>ECEJ</v>
          </cell>
          <cell r="J662" t="str">
            <v>EJ9I</v>
          </cell>
          <cell r="K662" t="str">
            <v>BCOB930060E798</v>
          </cell>
          <cell r="L662" t="str">
            <v>CO-B-VEB</v>
          </cell>
          <cell r="M662" t="str">
            <v>EM Entr.mercancías</v>
          </cell>
          <cell r="N662" t="str">
            <v>14.491.748.25</v>
          </cell>
          <cell r="O662" t="str">
            <v>ENT. VIRT RPTOS LOA CO-B-VEB DEC.192022000079703-6</v>
          </cell>
        </row>
        <row r="663">
          <cell r="H663" t="str">
            <v>135257-42</v>
          </cell>
          <cell r="I663" t="str">
            <v>ECEJ</v>
          </cell>
          <cell r="J663" t="str">
            <v>EJ9I</v>
          </cell>
          <cell r="K663" t="str">
            <v>BCOB930060E798</v>
          </cell>
          <cell r="L663" t="str">
            <v>CO-B-VEB</v>
          </cell>
          <cell r="M663" t="str">
            <v>EM Entr.mercancías</v>
          </cell>
          <cell r="N663" t="str">
            <v>18.518.927.45</v>
          </cell>
          <cell r="O663" t="str">
            <v>ENT. VIRT RPTOS LOA CO-B-VEB DEC.192022000079703-6</v>
          </cell>
        </row>
        <row r="664">
          <cell r="H664" t="str">
            <v>135257-42</v>
          </cell>
          <cell r="I664" t="str">
            <v>ECEJ</v>
          </cell>
          <cell r="J664" t="str">
            <v>EJ9I</v>
          </cell>
          <cell r="K664" t="str">
            <v>BCOB930060E798</v>
          </cell>
          <cell r="L664" t="str">
            <v>CO-B-VEB</v>
          </cell>
          <cell r="M664" t="str">
            <v>EM Entr.mercancías</v>
          </cell>
          <cell r="N664" t="str">
            <v>18.518.927.45</v>
          </cell>
          <cell r="O664" t="str">
            <v>ENT. VIRT RPTOS LOA CO-B-VEB DEC.192022000079703-6</v>
          </cell>
        </row>
        <row r="665">
          <cell r="H665" t="str">
            <v>135257-42</v>
          </cell>
          <cell r="I665" t="str">
            <v>ECEJ</v>
          </cell>
          <cell r="J665" t="str">
            <v>EJ9I</v>
          </cell>
          <cell r="K665" t="str">
            <v>BCOB930060E798</v>
          </cell>
          <cell r="L665" t="str">
            <v>CO-B-VEB</v>
          </cell>
          <cell r="M665" t="str">
            <v>EM Entr.mercancías</v>
          </cell>
          <cell r="N665" t="str">
            <v>18.518.927.45</v>
          </cell>
          <cell r="O665" t="str">
            <v>ENT. VIRT RPTOS LOA CO-B-VEB DEC.192022000079703-6</v>
          </cell>
        </row>
        <row r="666">
          <cell r="H666" t="str">
            <v>135257-43</v>
          </cell>
          <cell r="I666" t="str">
            <v>ECEJ</v>
          </cell>
          <cell r="J666" t="str">
            <v>EJ9I</v>
          </cell>
          <cell r="K666" t="str">
            <v>BCOB930060E798</v>
          </cell>
          <cell r="L666" t="str">
            <v>CO-B-VEB</v>
          </cell>
          <cell r="M666" t="str">
            <v>EM Entr.mercancías</v>
          </cell>
          <cell r="N666" t="str">
            <v>17.400.783.06</v>
          </cell>
          <cell r="O666" t="str">
            <v>ENT. VIRT RPTOS LOA CO-B-VEB DEC.192022000079703-6</v>
          </cell>
        </row>
        <row r="667">
          <cell r="H667" t="str">
            <v>AA52425-1</v>
          </cell>
          <cell r="I667" t="str">
            <v>ECEJ</v>
          </cell>
          <cell r="J667" t="str">
            <v>EJ9I</v>
          </cell>
          <cell r="K667" t="str">
            <v>BCOBN10579009/</v>
          </cell>
          <cell r="L667" t="str">
            <v>CO-B-VIE</v>
          </cell>
          <cell r="M667" t="str">
            <v>EM Entr.mercancías</v>
          </cell>
          <cell r="N667" t="str">
            <v>323.224.68</v>
          </cell>
          <cell r="O667" t="str">
            <v>ENTRADA VIRTUAL REPUESTOS LOA CO-B-VIE</v>
          </cell>
        </row>
        <row r="668">
          <cell r="H668" t="str">
            <v>6TMF</v>
          </cell>
          <cell r="I668" t="str">
            <v>ECEJ</v>
          </cell>
          <cell r="J668" t="str">
            <v>EJ9I</v>
          </cell>
          <cell r="K668" t="str">
            <v>BCOB932060D169</v>
          </cell>
          <cell r="L668" t="str">
            <v>CO-B-VIE</v>
          </cell>
          <cell r="M668" t="str">
            <v>EM Entr.mercancías</v>
          </cell>
          <cell r="N668" t="str">
            <v>1.981.462.37</v>
          </cell>
          <cell r="O668" t="str">
            <v>ENTRADA VIRTUAL REPUESTOS LOA CO-B-VIE</v>
          </cell>
        </row>
        <row r="669">
          <cell r="H669" t="str">
            <v>MS51968-2</v>
          </cell>
          <cell r="I669" t="str">
            <v>ECEJ</v>
          </cell>
          <cell r="J669" t="str">
            <v>EJ9I</v>
          </cell>
          <cell r="K669" t="str">
            <v>FRA.8100002442</v>
          </cell>
          <cell r="L669" t="str">
            <v>SDLE</v>
          </cell>
          <cell r="M669" t="str">
            <v>EM Entr.mercancías</v>
          </cell>
          <cell r="N669" t="str">
            <v>179.658.62</v>
          </cell>
          <cell r="O669" t="str">
            <v>ENTR. VIRT CONT.025-DIADQ-CAB-2022 REPUESTOS CAB</v>
          </cell>
        </row>
        <row r="670">
          <cell r="H670" t="str">
            <v>MS51968-2</v>
          </cell>
          <cell r="I670" t="str">
            <v>ECEJ</v>
          </cell>
          <cell r="J670" t="str">
            <v>EJ9I</v>
          </cell>
          <cell r="K670" t="str">
            <v>FRA.8100002442</v>
          </cell>
          <cell r="L670" t="str">
            <v>SDLE</v>
          </cell>
          <cell r="M670" t="str">
            <v>EM Entr.mercancías</v>
          </cell>
          <cell r="N670" t="str">
            <v>187.774.62</v>
          </cell>
          <cell r="O670" t="str">
            <v>ENTR. VIRT CONT.025-DIADQ-CAB-2022 REPUESTOS CAB</v>
          </cell>
        </row>
        <row r="671">
          <cell r="H671" t="str">
            <v>MS51968-2</v>
          </cell>
          <cell r="I671" t="str">
            <v>ECEJ</v>
          </cell>
          <cell r="J671" t="str">
            <v>EJ9I</v>
          </cell>
          <cell r="K671" t="str">
            <v>FRA.8100002442</v>
          </cell>
          <cell r="L671" t="str">
            <v>SDLE</v>
          </cell>
          <cell r="M671" t="str">
            <v>EM Entr.mercancías</v>
          </cell>
          <cell r="N671" t="str">
            <v>179.658.62</v>
          </cell>
          <cell r="O671" t="str">
            <v>ENTR. VIRT CONT.025-DIADQ-CAB-2022 REPUESTOS CAB</v>
          </cell>
        </row>
        <row r="672">
          <cell r="H672" t="str">
            <v>MS51968-2</v>
          </cell>
          <cell r="I672" t="str">
            <v>ECEJ</v>
          </cell>
          <cell r="J672" t="str">
            <v>EJ9I</v>
          </cell>
          <cell r="K672" t="str">
            <v>FRA.8100002442</v>
          </cell>
          <cell r="L672" t="str">
            <v>SDLE</v>
          </cell>
          <cell r="M672" t="str">
            <v>EM Entr.mercancías</v>
          </cell>
          <cell r="N672" t="str">
            <v>179.658.62</v>
          </cell>
          <cell r="O672" t="str">
            <v>ENTR. VIRT CONT.025-DIADQ-CAB-2022 REPUESTOS CAB</v>
          </cell>
        </row>
        <row r="673">
          <cell r="H673" t="str">
            <v>AR7</v>
          </cell>
          <cell r="I673" t="str">
            <v>ECEJ</v>
          </cell>
          <cell r="J673" t="str">
            <v>EJ9I</v>
          </cell>
          <cell r="K673" t="str">
            <v>FRA.8100002236</v>
          </cell>
          <cell r="L673" t="str">
            <v>SDLE</v>
          </cell>
          <cell r="M673" t="str">
            <v>EM Entr.mercancías</v>
          </cell>
          <cell r="N673" t="str">
            <v>1.267.686.89</v>
          </cell>
          <cell r="O673" t="str">
            <v>ENTR. VIRT CONT.025-DIADQ-CAB-2022 REPUESTOS CAB</v>
          </cell>
        </row>
        <row r="674">
          <cell r="H674" t="str">
            <v>AA52425-1</v>
          </cell>
          <cell r="I674" t="str">
            <v>ECEJ</v>
          </cell>
          <cell r="J674" t="str">
            <v>EJ9I</v>
          </cell>
          <cell r="K674" t="str">
            <v>FRA.8100002236</v>
          </cell>
          <cell r="L674" t="str">
            <v>SDLE</v>
          </cell>
          <cell r="M674" t="str">
            <v>EM Entr.mercancías</v>
          </cell>
          <cell r="N674" t="str">
            <v>278.607.93</v>
          </cell>
          <cell r="O674" t="str">
            <v>ENTR. VIRT CONT.025-DIADQ-CAB-2022 REPUESTOS CAB</v>
          </cell>
        </row>
        <row r="675">
          <cell r="H675" t="str">
            <v>FS1280</v>
          </cell>
          <cell r="I675" t="str">
            <v>ECEJ</v>
          </cell>
          <cell r="J675" t="str">
            <v>EJ9I</v>
          </cell>
          <cell r="K675" t="str">
            <v>FRA.8100002442</v>
          </cell>
          <cell r="L675" t="str">
            <v>SDLE</v>
          </cell>
          <cell r="M675" t="str">
            <v>EM Entr.mercancías</v>
          </cell>
          <cell r="N675" t="str">
            <v>60.033.78</v>
          </cell>
          <cell r="O675" t="str">
            <v>ENTR. VIRT CONT.025-DIADQ-CAB-2022 REPUESTOS CAB</v>
          </cell>
        </row>
        <row r="676">
          <cell r="H676" t="str">
            <v>FS1280</v>
          </cell>
          <cell r="I676" t="str">
            <v>ECEJ</v>
          </cell>
          <cell r="J676" t="str">
            <v>EJ9I</v>
          </cell>
          <cell r="K676" t="str">
            <v>FRA.8100002442</v>
          </cell>
          <cell r="L676" t="str">
            <v>SDLE</v>
          </cell>
          <cell r="M676" t="str">
            <v>EM Entr.mercancías</v>
          </cell>
          <cell r="N676" t="str">
            <v>62.745.78</v>
          </cell>
          <cell r="O676" t="str">
            <v>ENTR. VIRT CONT.025-DIADQ-CAB-2022 REPUESTOS CAB</v>
          </cell>
        </row>
        <row r="677">
          <cell r="H677" t="str">
            <v>FS1280</v>
          </cell>
          <cell r="I677" t="str">
            <v>ECEJ</v>
          </cell>
          <cell r="J677" t="str">
            <v>EJ9I</v>
          </cell>
          <cell r="K677" t="str">
            <v>FRA.8100002442</v>
          </cell>
          <cell r="L677" t="str">
            <v>SDLE</v>
          </cell>
          <cell r="M677" t="str">
            <v>EM Entr.mercancías</v>
          </cell>
          <cell r="N677" t="str">
            <v>60.033.78</v>
          </cell>
          <cell r="O677" t="str">
            <v>ENTR. VIRT CONT.025-DIADQ-CAB-2022 REPUESTOS CAB</v>
          </cell>
        </row>
        <row r="678">
          <cell r="H678" t="str">
            <v>FS1280</v>
          </cell>
          <cell r="I678" t="str">
            <v>ECEJ</v>
          </cell>
          <cell r="J678" t="str">
            <v>EJ9I</v>
          </cell>
          <cell r="K678" t="str">
            <v>FRA.8100002442</v>
          </cell>
          <cell r="L678" t="str">
            <v>SDLE</v>
          </cell>
          <cell r="M678" t="str">
            <v>EM Entr.mercancías</v>
          </cell>
          <cell r="N678" t="str">
            <v>60.033.78</v>
          </cell>
          <cell r="O678" t="str">
            <v>ENTR. VIRT CONT.025-DIADQ-CAB-2022 REPUESTOS CAB</v>
          </cell>
        </row>
        <row r="679">
          <cell r="H679" t="str">
            <v>FS1280</v>
          </cell>
          <cell r="I679" t="str">
            <v>ECEJ</v>
          </cell>
          <cell r="J679" t="str">
            <v>EJ9I</v>
          </cell>
          <cell r="K679" t="str">
            <v>FRA.8100002439</v>
          </cell>
          <cell r="L679" t="str">
            <v>SDLE</v>
          </cell>
          <cell r="M679" t="str">
            <v>EM Entr.mercancías</v>
          </cell>
          <cell r="N679" t="str">
            <v>62.745.78</v>
          </cell>
          <cell r="O679" t="str">
            <v>ENTR. VIRT CONT.025-DIADQ-CAB-2022 REPUESTOS CAB</v>
          </cell>
        </row>
        <row r="680">
          <cell r="H680" t="str">
            <v>218102</v>
          </cell>
          <cell r="I680" t="str">
            <v>ECEJ</v>
          </cell>
          <cell r="J680" t="str">
            <v>EJ9I</v>
          </cell>
          <cell r="K680" t="str">
            <v>FRA.8100002442</v>
          </cell>
          <cell r="L680" t="str">
            <v>SDLE</v>
          </cell>
          <cell r="M680" t="str">
            <v>EM Entr.mercancías</v>
          </cell>
          <cell r="N680" t="str">
            <v>1.128.156.94</v>
          </cell>
          <cell r="O680" t="str">
            <v>ENTR. VIRT CONT.025-DIADQ-CAB-2022 REPUESTOS CAB</v>
          </cell>
        </row>
        <row r="681">
          <cell r="H681" t="str">
            <v>218102</v>
          </cell>
          <cell r="I681" t="str">
            <v>ECEJ</v>
          </cell>
          <cell r="J681" t="str">
            <v>EJ9I</v>
          </cell>
          <cell r="K681" t="str">
            <v>FRA.8100002439</v>
          </cell>
          <cell r="L681" t="str">
            <v>SDLE</v>
          </cell>
          <cell r="M681" t="str">
            <v>EM Entr.mercancías</v>
          </cell>
          <cell r="N681" t="str">
            <v>1.179.120.94</v>
          </cell>
          <cell r="O681" t="str">
            <v>ENTR. VIRT CONT.025-DIADQ-CAB-2022 REPUESTOS CAB</v>
          </cell>
        </row>
        <row r="682">
          <cell r="H682" t="str">
            <v>218102</v>
          </cell>
          <cell r="I682" t="str">
            <v>ECEJ</v>
          </cell>
          <cell r="J682" t="str">
            <v>EJ9I</v>
          </cell>
          <cell r="K682" t="str">
            <v>FRA.8100002442</v>
          </cell>
          <cell r="L682" t="str">
            <v>SDLE</v>
          </cell>
          <cell r="M682" t="str">
            <v>EM Entr.mercancías</v>
          </cell>
          <cell r="N682" t="str">
            <v>1.128.156.94</v>
          </cell>
          <cell r="O682" t="str">
            <v>ENTR. VIRT CONT.025-DIADQ-CAB-2022 REPUESTOS CAB</v>
          </cell>
        </row>
        <row r="683">
          <cell r="H683" t="str">
            <v>218102</v>
          </cell>
          <cell r="I683" t="str">
            <v>ECEJ</v>
          </cell>
          <cell r="J683" t="str">
            <v>EJ9I</v>
          </cell>
          <cell r="K683" t="str">
            <v>FRA.8100002442</v>
          </cell>
          <cell r="L683" t="str">
            <v>SDLE</v>
          </cell>
          <cell r="M683" t="str">
            <v>EM Entr.mercancías</v>
          </cell>
          <cell r="N683" t="str">
            <v>1.128.156.94</v>
          </cell>
          <cell r="O683" t="str">
            <v>ENTR. VIRT CONT.025-DIADQ-CAB-2022 REPUESTOS CAB</v>
          </cell>
        </row>
        <row r="684">
          <cell r="H684" t="str">
            <v>218102</v>
          </cell>
          <cell r="I684" t="str">
            <v>ECEJ</v>
          </cell>
          <cell r="J684" t="str">
            <v>EJ9I</v>
          </cell>
          <cell r="K684" t="str">
            <v>FRA.8100002442</v>
          </cell>
          <cell r="L684" t="str">
            <v>SDLE</v>
          </cell>
          <cell r="M684" t="str">
            <v>EM Entr.mercancías</v>
          </cell>
          <cell r="N684" t="str">
            <v>1.179.120.94</v>
          </cell>
          <cell r="O684" t="str">
            <v>ENTR. VIRT CONT.025-DIADQ-CAB-2022 REPUESTOS CAB</v>
          </cell>
        </row>
        <row r="685">
          <cell r="H685" t="str">
            <v>136483</v>
          </cell>
          <cell r="I685" t="str">
            <v>ECEJ</v>
          </cell>
          <cell r="J685" t="str">
            <v>EJ9I</v>
          </cell>
          <cell r="K685" t="str">
            <v>FRA.8100002442</v>
          </cell>
          <cell r="L685" t="str">
            <v>SDLE</v>
          </cell>
          <cell r="M685" t="str">
            <v>EM Entr.mercancías</v>
          </cell>
          <cell r="N685" t="str">
            <v>793.056.88</v>
          </cell>
          <cell r="O685" t="str">
            <v>ENTR. VIRT CONT.025-DIADQ-CAB-2022 REPUESTOS CAB</v>
          </cell>
        </row>
        <row r="686">
          <cell r="H686" t="str">
            <v>136483</v>
          </cell>
          <cell r="I686" t="str">
            <v>ECEJ</v>
          </cell>
          <cell r="J686" t="str">
            <v>EJ9I</v>
          </cell>
          <cell r="K686" t="str">
            <v>FRA.8100002442</v>
          </cell>
          <cell r="L686" t="str">
            <v>SDLE</v>
          </cell>
          <cell r="M686" t="str">
            <v>EM Entr.mercancías</v>
          </cell>
          <cell r="N686" t="str">
            <v>793.056.88</v>
          </cell>
          <cell r="O686" t="str">
            <v>ENTR. VIRT CONT.025-DIADQ-CAB-2022 REPUESTOS CAB</v>
          </cell>
        </row>
        <row r="687">
          <cell r="H687" t="str">
            <v>136483</v>
          </cell>
          <cell r="I687" t="str">
            <v>ECEJ</v>
          </cell>
          <cell r="J687" t="str">
            <v>EJ9I</v>
          </cell>
          <cell r="K687" t="str">
            <v>FRA.8100002442</v>
          </cell>
          <cell r="L687" t="str">
            <v>SDLE</v>
          </cell>
          <cell r="M687" t="str">
            <v>EM Entr.mercancías</v>
          </cell>
          <cell r="N687" t="str">
            <v>793.056.88</v>
          </cell>
          <cell r="O687" t="str">
            <v>ENTR. VIRT CONT.025-DIADQ-CAB-2022 REPUESTOS CAB</v>
          </cell>
        </row>
        <row r="688">
          <cell r="H688" t="str">
            <v>136483</v>
          </cell>
          <cell r="I688" t="str">
            <v>ECEJ</v>
          </cell>
          <cell r="J688" t="str">
            <v>EJ9I</v>
          </cell>
          <cell r="K688" t="str">
            <v>FRA.8100002442</v>
          </cell>
          <cell r="L688" t="str">
            <v>SDLE</v>
          </cell>
          <cell r="M688" t="str">
            <v>EM Entr.mercancías</v>
          </cell>
          <cell r="N688" t="str">
            <v>828.882.88</v>
          </cell>
          <cell r="O688" t="str">
            <v>ENTR. VIRT CONT.025-DIADQ-CAB-2022 REPUESTOS CAB</v>
          </cell>
        </row>
        <row r="689">
          <cell r="H689" t="str">
            <v>136483</v>
          </cell>
          <cell r="I689" t="str">
            <v>ECEJ</v>
          </cell>
          <cell r="J689" t="str">
            <v>EJ9I</v>
          </cell>
          <cell r="K689" t="str">
            <v>FRA.8100002439</v>
          </cell>
          <cell r="L689" t="str">
            <v>SDLE</v>
          </cell>
          <cell r="M689" t="str">
            <v>EM Entr.mercancías</v>
          </cell>
          <cell r="N689" t="str">
            <v>828.882.88</v>
          </cell>
          <cell r="O689" t="str">
            <v>ENTR. VIRT CONT.025-DIADQ-CAB-2022 REPUESTOS CAB</v>
          </cell>
        </row>
        <row r="690">
          <cell r="H690" t="str">
            <v>217482</v>
          </cell>
          <cell r="I690" t="str">
            <v>ECEJ</v>
          </cell>
          <cell r="J690" t="str">
            <v>EJ9I</v>
          </cell>
          <cell r="K690" t="str">
            <v>FRA.8100002439</v>
          </cell>
          <cell r="L690" t="str">
            <v>SDLE</v>
          </cell>
          <cell r="M690" t="str">
            <v>EM Entr.mercancías</v>
          </cell>
          <cell r="N690" t="str">
            <v>9.557.256.00</v>
          </cell>
          <cell r="O690" t="str">
            <v>ENTR. VIRT CONT.025-DIADQ-CAB-2022 REPUESTOS CAB</v>
          </cell>
        </row>
        <row r="691">
          <cell r="H691" t="str">
            <v>217482</v>
          </cell>
          <cell r="I691" t="str">
            <v>ECEJ</v>
          </cell>
          <cell r="J691" t="str">
            <v>EJ9I</v>
          </cell>
          <cell r="K691" t="str">
            <v>FRA.8100002442</v>
          </cell>
          <cell r="L691" t="str">
            <v>SDLE</v>
          </cell>
          <cell r="M691" t="str">
            <v>EM Entr.mercancías</v>
          </cell>
          <cell r="N691" t="str">
            <v>9.144.172.00</v>
          </cell>
          <cell r="O691" t="str">
            <v>ENTR. VIRT CONT.025-DIADQ-CAB-2022 REPUESTOS CAB</v>
          </cell>
        </row>
        <row r="692">
          <cell r="H692" t="str">
            <v>217482</v>
          </cell>
          <cell r="I692" t="str">
            <v>ECEJ</v>
          </cell>
          <cell r="J692" t="str">
            <v>EJ9I</v>
          </cell>
          <cell r="K692" t="str">
            <v>FRA.8100002442</v>
          </cell>
          <cell r="L692" t="str">
            <v>SDLE</v>
          </cell>
          <cell r="M692" t="str">
            <v>EM Entr.mercancías</v>
          </cell>
          <cell r="N692" t="str">
            <v>9.144.172.00</v>
          </cell>
          <cell r="O692" t="str">
            <v>ENTR. VIRT CONT.025-DIADQ-CAB-2022 REPUESTOS CAB</v>
          </cell>
        </row>
        <row r="693">
          <cell r="H693" t="str">
            <v>217482</v>
          </cell>
          <cell r="I693" t="str">
            <v>ECEJ</v>
          </cell>
          <cell r="J693" t="str">
            <v>EJ9I</v>
          </cell>
          <cell r="K693" t="str">
            <v>FRA.8100002442</v>
          </cell>
          <cell r="L693" t="str">
            <v>SDLE</v>
          </cell>
          <cell r="M693" t="str">
            <v>EM Entr.mercancías</v>
          </cell>
          <cell r="N693" t="str">
            <v>9.557.256.00</v>
          </cell>
          <cell r="O693" t="str">
            <v>ENTR. VIRT CONT.025-DIADQ-CAB-2022 REPUESTOS CAB</v>
          </cell>
        </row>
        <row r="694">
          <cell r="H694" t="str">
            <v>217482</v>
          </cell>
          <cell r="I694" t="str">
            <v>ECEJ</v>
          </cell>
          <cell r="J694" t="str">
            <v>EJ9I</v>
          </cell>
          <cell r="K694" t="str">
            <v>FRA.8100002442</v>
          </cell>
          <cell r="L694" t="str">
            <v>SDLE</v>
          </cell>
          <cell r="M694" t="str">
            <v>EM Entr.mercancías</v>
          </cell>
          <cell r="N694" t="str">
            <v>9.144.172.00</v>
          </cell>
          <cell r="O694" t="str">
            <v>ENTR. VIRT CONT.025-DIADQ-CAB-2022 REPUESTOS CAB</v>
          </cell>
        </row>
        <row r="695">
          <cell r="H695" t="str">
            <v>135143-5</v>
          </cell>
          <cell r="I695" t="str">
            <v>ECEJ</v>
          </cell>
          <cell r="J695" t="str">
            <v>EJ9I</v>
          </cell>
          <cell r="K695" t="str">
            <v>FRA.8100002236</v>
          </cell>
          <cell r="L695" t="str">
            <v>SDLE</v>
          </cell>
          <cell r="M695" t="str">
            <v>EM Entr.mercancías</v>
          </cell>
          <cell r="N695" t="str">
            <v>45.081.733.25</v>
          </cell>
          <cell r="O695" t="str">
            <v>ENTR. VIRT CONT.025-DIADQ-CAB-2022 REPUESTOS CAB</v>
          </cell>
        </row>
        <row r="696">
          <cell r="H696" t="str">
            <v>135143-1</v>
          </cell>
          <cell r="I696" t="str">
            <v>ECEJ</v>
          </cell>
          <cell r="J696" t="str">
            <v>EJ9I</v>
          </cell>
          <cell r="K696" t="str">
            <v>FRA.8100002236</v>
          </cell>
          <cell r="L696" t="str">
            <v>SDLE</v>
          </cell>
          <cell r="M696" t="str">
            <v>EM Entr.mercancías</v>
          </cell>
          <cell r="N696" t="str">
            <v>72.665.537.54</v>
          </cell>
          <cell r="O696" t="str">
            <v>ENTR. VIRT CONT.025-DIADQ-CAB-2022 REPUESTOS CAB</v>
          </cell>
        </row>
        <row r="697">
          <cell r="H697" t="str">
            <v>135143-1</v>
          </cell>
          <cell r="I697" t="str">
            <v>ECEJ</v>
          </cell>
          <cell r="J697" t="str">
            <v>EJ9I</v>
          </cell>
          <cell r="K697" t="str">
            <v>FRA.8100002443</v>
          </cell>
          <cell r="L697" t="str">
            <v>SDLE</v>
          </cell>
          <cell r="M697" t="str">
            <v>EM Entr.mercancías</v>
          </cell>
          <cell r="N697" t="str">
            <v>72.665.537.54</v>
          </cell>
          <cell r="O697" t="str">
            <v>ENTR. VIRT CONT.025-DIADQ-CAB-2022 REPUESTOS CAB</v>
          </cell>
        </row>
        <row r="698">
          <cell r="H698" t="str">
            <v>135143-3</v>
          </cell>
          <cell r="I698" t="str">
            <v>ECEJ</v>
          </cell>
          <cell r="J698" t="str">
            <v>EJ9I</v>
          </cell>
          <cell r="K698" t="str">
            <v>FRA.8100002443</v>
          </cell>
          <cell r="L698" t="str">
            <v>SDLE</v>
          </cell>
          <cell r="M698" t="str">
            <v>EM Entr.mercancías</v>
          </cell>
          <cell r="N698" t="str">
            <v>65.028.274.68</v>
          </cell>
          <cell r="O698" t="str">
            <v>ENTR. VIRT CONT.025-DIADQ-CAB-2022 REPUESTOS CAB</v>
          </cell>
        </row>
        <row r="699">
          <cell r="H699" t="str">
            <v>135143-3</v>
          </cell>
          <cell r="I699" t="str">
            <v>ECEJ</v>
          </cell>
          <cell r="J699" t="str">
            <v>EJ9I</v>
          </cell>
          <cell r="K699" t="str">
            <v>FRA.8100002236</v>
          </cell>
          <cell r="L699" t="str">
            <v>SDLE</v>
          </cell>
          <cell r="M699" t="str">
            <v>EM Entr.mercancías</v>
          </cell>
          <cell r="N699" t="str">
            <v>65.028.274.67</v>
          </cell>
          <cell r="O699" t="str">
            <v>ENTR. VIRT CONT.025-DIADQ-CAB-2022 REPUESTOS CAB</v>
          </cell>
        </row>
        <row r="700">
          <cell r="H700" t="str">
            <v>5940005496583.</v>
          </cell>
          <cell r="I700" t="str">
            <v>ECEJ</v>
          </cell>
          <cell r="J700" t="str">
            <v>EJ9I</v>
          </cell>
          <cell r="K700" t="str">
            <v>FRA.8100002442</v>
          </cell>
          <cell r="L700" t="str">
            <v>SDLE</v>
          </cell>
          <cell r="M700" t="str">
            <v>EM Entr.mercancías</v>
          </cell>
          <cell r="N700" t="str">
            <v>190.992.43</v>
          </cell>
          <cell r="O700" t="str">
            <v>ENTR. VIRT CONT.025-DIADQ-CAB-2022 REPUESTOS CAB</v>
          </cell>
        </row>
        <row r="701">
          <cell r="H701" t="str">
            <v>5940005496583.</v>
          </cell>
          <cell r="I701" t="str">
            <v>ECEJ</v>
          </cell>
          <cell r="J701" t="str">
            <v>EJ9I</v>
          </cell>
          <cell r="K701" t="str">
            <v>FRA.8100002442</v>
          </cell>
          <cell r="L701" t="str">
            <v>SDLE</v>
          </cell>
          <cell r="M701" t="str">
            <v>EM Entr.mercancías</v>
          </cell>
          <cell r="N701" t="str">
            <v>190.992.43</v>
          </cell>
          <cell r="O701" t="str">
            <v>ENTR. VIRT CONT.025-DIADQ-CAB-2022 REPUESTOS CAB</v>
          </cell>
        </row>
        <row r="702">
          <cell r="H702" t="str">
            <v>5940005496583.</v>
          </cell>
          <cell r="I702" t="str">
            <v>ECEJ</v>
          </cell>
          <cell r="J702" t="str">
            <v>EJ9I</v>
          </cell>
          <cell r="K702" t="str">
            <v>FRA.8100002442</v>
          </cell>
          <cell r="L702" t="str">
            <v>SDLE</v>
          </cell>
          <cell r="M702" t="str">
            <v>EM Entr.mercancías</v>
          </cell>
          <cell r="N702" t="str">
            <v>199.620.43</v>
          </cell>
          <cell r="O702" t="str">
            <v>ENTR. VIRT CONT.025-DIADQ-CAB-2022 REPUESTOS CAB</v>
          </cell>
        </row>
        <row r="703">
          <cell r="H703" t="str">
            <v>5940005496583.</v>
          </cell>
          <cell r="I703" t="str">
            <v>ECEJ</v>
          </cell>
          <cell r="J703" t="str">
            <v>EJ9I</v>
          </cell>
          <cell r="K703" t="str">
            <v>FRA.8100002442</v>
          </cell>
          <cell r="L703" t="str">
            <v>SDLE</v>
          </cell>
          <cell r="M703" t="str">
            <v>EM Entr.mercancías</v>
          </cell>
          <cell r="N703" t="str">
            <v>190.992.43</v>
          </cell>
          <cell r="O703" t="str">
            <v>ENTR. VIRT CONT.025-DIADQ-CAB-2022 REPUESTOS CAB</v>
          </cell>
        </row>
        <row r="704">
          <cell r="H704" t="str">
            <v>4170836</v>
          </cell>
          <cell r="I704" t="str">
            <v>ECEJ</v>
          </cell>
          <cell r="J704" t="str">
            <v>EJ9I</v>
          </cell>
          <cell r="K704" t="str">
            <v>FRA.8100002442</v>
          </cell>
          <cell r="L704" t="str">
            <v>SDLE</v>
          </cell>
          <cell r="M704" t="str">
            <v>EM Entr.mercancías</v>
          </cell>
          <cell r="N704" t="str">
            <v>2.645.648.01</v>
          </cell>
          <cell r="O704" t="str">
            <v>ENTR. VIRT CONT.025-DIADQ-CAB-2022 REPUESTOS CAB</v>
          </cell>
        </row>
        <row r="705">
          <cell r="H705" t="str">
            <v>4170836</v>
          </cell>
          <cell r="I705" t="str">
            <v>ECEJ</v>
          </cell>
          <cell r="J705" t="str">
            <v>EJ9I</v>
          </cell>
          <cell r="K705" t="str">
            <v>FRA.8100002442</v>
          </cell>
          <cell r="L705" t="str">
            <v>SDLE</v>
          </cell>
          <cell r="M705" t="str">
            <v>EM Entr.mercancías</v>
          </cell>
          <cell r="N705" t="str">
            <v>2.765.164.01</v>
          </cell>
          <cell r="O705" t="str">
            <v>ENTR. VIRT CONT.025-DIADQ-CAB-2022 REPUESTOS CAB</v>
          </cell>
        </row>
        <row r="706">
          <cell r="H706" t="str">
            <v>4170836</v>
          </cell>
          <cell r="I706" t="str">
            <v>ECEJ</v>
          </cell>
          <cell r="J706" t="str">
            <v>EJ9I</v>
          </cell>
          <cell r="K706" t="str">
            <v>FRA.8100002442</v>
          </cell>
          <cell r="L706" t="str">
            <v>SDLE</v>
          </cell>
          <cell r="M706" t="str">
            <v>EM Entr.mercancías</v>
          </cell>
          <cell r="N706" t="str">
            <v>2.645.648.01</v>
          </cell>
          <cell r="O706" t="str">
            <v>ENTR. VIRT CONT.025-DIADQ-CAB-2022 REPUESTOS CAB</v>
          </cell>
        </row>
        <row r="707">
          <cell r="H707" t="str">
            <v>4170836</v>
          </cell>
          <cell r="I707" t="str">
            <v>ECEJ</v>
          </cell>
          <cell r="J707" t="str">
            <v>EJ9I</v>
          </cell>
          <cell r="K707" t="str">
            <v>FRA.8100002442</v>
          </cell>
          <cell r="L707" t="str">
            <v>SDLE</v>
          </cell>
          <cell r="M707" t="str">
            <v>EM Entr.mercancías</v>
          </cell>
          <cell r="N707" t="str">
            <v>2.645.648.01</v>
          </cell>
          <cell r="O707" t="str">
            <v>ENTR. VIRT CONT.025-DIADQ-CAB-2022 REPUESTOS CAB</v>
          </cell>
        </row>
        <row r="708">
          <cell r="H708" t="str">
            <v>A53000UV</v>
          </cell>
          <cell r="I708" t="str">
            <v>ECEJ</v>
          </cell>
          <cell r="J708" t="str">
            <v>EJ9I</v>
          </cell>
          <cell r="K708" t="str">
            <v>FRA.8100002236</v>
          </cell>
          <cell r="L708" t="str">
            <v>SDLE</v>
          </cell>
          <cell r="M708" t="str">
            <v>EM Entr.mercancías</v>
          </cell>
          <cell r="N708" t="str">
            <v>25.506.900.42</v>
          </cell>
          <cell r="O708" t="str">
            <v>ENTR. VIRT CONT.025-DIADQ-CAB-2022 REPUESTOS CAB</v>
          </cell>
        </row>
        <row r="709">
          <cell r="H709" t="str">
            <v>K080730</v>
          </cell>
          <cell r="I709" t="str">
            <v>ECEJ</v>
          </cell>
          <cell r="J709" t="str">
            <v>EJ9I</v>
          </cell>
          <cell r="K709" t="str">
            <v>FRA.8100002442</v>
          </cell>
          <cell r="L709" t="str">
            <v>SDLE</v>
          </cell>
          <cell r="M709" t="str">
            <v>EM Entr.mercancías</v>
          </cell>
          <cell r="N709" t="str">
            <v>686.224.14</v>
          </cell>
          <cell r="O709" t="str">
            <v>ENTR. VIRT CONT.025-DIADQ-CAB-2022 REPUESTOS CAB</v>
          </cell>
        </row>
        <row r="710">
          <cell r="H710" t="str">
            <v>K080730</v>
          </cell>
          <cell r="I710" t="str">
            <v>ECEJ</v>
          </cell>
          <cell r="J710" t="str">
            <v>EJ9I</v>
          </cell>
          <cell r="K710" t="str">
            <v>FRA.8100002442</v>
          </cell>
          <cell r="L710" t="str">
            <v>SDLE</v>
          </cell>
          <cell r="M710" t="str">
            <v>EM Entr.mercancías</v>
          </cell>
          <cell r="N710" t="str">
            <v>656.564.14</v>
          </cell>
          <cell r="O710" t="str">
            <v>ENTR. VIRT CONT.025-DIADQ-CAB-2022 REPUESTOS CAB</v>
          </cell>
        </row>
        <row r="711">
          <cell r="H711" t="str">
            <v>K080730</v>
          </cell>
          <cell r="I711" t="str">
            <v>ECEJ</v>
          </cell>
          <cell r="J711" t="str">
            <v>EJ9I</v>
          </cell>
          <cell r="K711" t="str">
            <v>FRA.8100002442</v>
          </cell>
          <cell r="L711" t="str">
            <v>SDLE</v>
          </cell>
          <cell r="M711" t="str">
            <v>EM Entr.mercancías</v>
          </cell>
          <cell r="N711" t="str">
            <v>656.564.14</v>
          </cell>
          <cell r="O711" t="str">
            <v>ENTR. VIRT CONT.025-DIADQ-CAB-2022 REPUESTOS CAB</v>
          </cell>
        </row>
        <row r="712">
          <cell r="H712" t="str">
            <v>K080730</v>
          </cell>
          <cell r="I712" t="str">
            <v>ECEJ</v>
          </cell>
          <cell r="J712" t="str">
            <v>EJ9I</v>
          </cell>
          <cell r="K712" t="str">
            <v>FRA.8100002442</v>
          </cell>
          <cell r="L712" t="str">
            <v>SDLE</v>
          </cell>
          <cell r="M712" t="str">
            <v>EM Entr.mercancías</v>
          </cell>
          <cell r="N712" t="str">
            <v>656.564.14</v>
          </cell>
          <cell r="O712" t="str">
            <v>ENTR. VIRT CONT.025-DIADQ-CAB-2022 REPUESTOS CAB</v>
          </cell>
        </row>
        <row r="713">
          <cell r="H713" t="str">
            <v>5-674X</v>
          </cell>
          <cell r="I713" t="str">
            <v>ECEJ</v>
          </cell>
          <cell r="J713" t="str">
            <v>EJ9I</v>
          </cell>
          <cell r="K713" t="str">
            <v>FRA.8100002236</v>
          </cell>
          <cell r="L713" t="str">
            <v>SDLE</v>
          </cell>
          <cell r="M713" t="str">
            <v>EM Entr.mercancías</v>
          </cell>
          <cell r="N713" t="str">
            <v>3.634.489.22</v>
          </cell>
          <cell r="O713" t="str">
            <v>ENTR. VIRT CONT.025-DIADQ-CAB-2022 REPUESTOS CAB</v>
          </cell>
        </row>
        <row r="714">
          <cell r="H714" t="str">
            <v>T224</v>
          </cell>
          <cell r="I714" t="str">
            <v>ECEJ</v>
          </cell>
          <cell r="J714" t="str">
            <v>EJ9I</v>
          </cell>
          <cell r="K714" t="str">
            <v>FRA.8100002442</v>
          </cell>
          <cell r="L714" t="str">
            <v>SDLE</v>
          </cell>
          <cell r="M714" t="str">
            <v>EM Entr.mercancías</v>
          </cell>
          <cell r="N714" t="str">
            <v>1.374.136.06</v>
          </cell>
          <cell r="O714" t="str">
            <v>ENTR. VIRT CONT.025-DIADQ-CAB-2022 REPUESTOS CAB</v>
          </cell>
        </row>
        <row r="715">
          <cell r="H715" t="str">
            <v>T224</v>
          </cell>
          <cell r="I715" t="str">
            <v>ECEJ</v>
          </cell>
          <cell r="J715" t="str">
            <v>EJ9I</v>
          </cell>
          <cell r="K715" t="str">
            <v>FRA.8100002442</v>
          </cell>
          <cell r="L715" t="str">
            <v>SDLE</v>
          </cell>
          <cell r="M715" t="str">
            <v>EM Entr.mercancías</v>
          </cell>
          <cell r="N715" t="str">
            <v>1.374.136.06</v>
          </cell>
          <cell r="O715" t="str">
            <v>ENTR. VIRT CONT.025-DIADQ-CAB-2022 REPUESTOS CAB</v>
          </cell>
        </row>
        <row r="716">
          <cell r="H716" t="str">
            <v>T224</v>
          </cell>
          <cell r="I716" t="str">
            <v>ECEJ</v>
          </cell>
          <cell r="J716" t="str">
            <v>EJ9I</v>
          </cell>
          <cell r="K716" t="str">
            <v>FRA.8100002442</v>
          </cell>
          <cell r="L716" t="str">
            <v>SDLE</v>
          </cell>
          <cell r="M716" t="str">
            <v>EM Entr.mercancías</v>
          </cell>
          <cell r="N716" t="str">
            <v>1.374.136.06</v>
          </cell>
          <cell r="O716" t="str">
            <v>ENTR. VIRT CONT.025-DIADQ-CAB-2022 REPUESTOS CAB</v>
          </cell>
        </row>
        <row r="717">
          <cell r="H717" t="str">
            <v>T224</v>
          </cell>
          <cell r="I717" t="str">
            <v>ECEJ</v>
          </cell>
          <cell r="J717" t="str">
            <v>EJ9I</v>
          </cell>
          <cell r="K717" t="str">
            <v>FRA.8100002442</v>
          </cell>
          <cell r="L717" t="str">
            <v>SDLE</v>
          </cell>
          <cell r="M717" t="str">
            <v>EM Entr.mercancías</v>
          </cell>
          <cell r="N717" t="str">
            <v>1.436.212.06</v>
          </cell>
          <cell r="O717" t="str">
            <v>ENTR. VIRT CONT.025-DIADQ-CAB-2022 REPUESTOS CAB</v>
          </cell>
        </row>
        <row r="718">
          <cell r="H718" t="str">
            <v>FF5052</v>
          </cell>
          <cell r="I718" t="str">
            <v>ECEJ</v>
          </cell>
          <cell r="J718" t="str">
            <v>EJ9I</v>
          </cell>
          <cell r="K718" t="str">
            <v>FRA.8100002442</v>
          </cell>
          <cell r="L718" t="str">
            <v>SDLE</v>
          </cell>
          <cell r="M718" t="str">
            <v>EM Entr.mercancías</v>
          </cell>
          <cell r="N718" t="str">
            <v>156.586.82</v>
          </cell>
          <cell r="O718" t="str">
            <v>ENTR. VIRT CONT.025-DIADQ-CAB-2022 REPUESTOS CAB</v>
          </cell>
        </row>
        <row r="719">
          <cell r="H719" t="str">
            <v>FF5052</v>
          </cell>
          <cell r="I719" t="str">
            <v>ECEJ</v>
          </cell>
          <cell r="J719" t="str">
            <v>EJ9I</v>
          </cell>
          <cell r="K719" t="str">
            <v>FRA.8100002442</v>
          </cell>
          <cell r="L719" t="str">
            <v>SDLE</v>
          </cell>
          <cell r="M719" t="str">
            <v>EM Entr.mercancías</v>
          </cell>
          <cell r="N719" t="str">
            <v>149.818.82</v>
          </cell>
          <cell r="O719" t="str">
            <v>ENTR. VIRT CONT.025-DIADQ-CAB-2022 REPUESTOS CAB</v>
          </cell>
        </row>
        <row r="720">
          <cell r="H720" t="str">
            <v>FF5052</v>
          </cell>
          <cell r="I720" t="str">
            <v>ECEJ</v>
          </cell>
          <cell r="J720" t="str">
            <v>EJ9I</v>
          </cell>
          <cell r="K720" t="str">
            <v>FRA.8100002439</v>
          </cell>
          <cell r="L720" t="str">
            <v>SDLE</v>
          </cell>
          <cell r="M720" t="str">
            <v>EM Entr.mercancías</v>
          </cell>
          <cell r="N720" t="str">
            <v>156.586.82</v>
          </cell>
          <cell r="O720" t="str">
            <v>ENTR. VIRT CONT.025-DIADQ-CAB-2022 REPUESTOS CAB</v>
          </cell>
        </row>
        <row r="721">
          <cell r="H721" t="str">
            <v>FF5052</v>
          </cell>
          <cell r="I721" t="str">
            <v>ECEJ</v>
          </cell>
          <cell r="J721" t="str">
            <v>EJ9I</v>
          </cell>
          <cell r="K721" t="str">
            <v>FRA.8100002442</v>
          </cell>
          <cell r="L721" t="str">
            <v>SDLE</v>
          </cell>
          <cell r="M721" t="str">
            <v>EM Entr.mercancías</v>
          </cell>
          <cell r="N721" t="str">
            <v>149.818.82</v>
          </cell>
          <cell r="O721" t="str">
            <v>ENTR. VIRT CONT.025-DIADQ-CAB-2022 REPUESTOS CAB</v>
          </cell>
        </row>
        <row r="722">
          <cell r="H722" t="str">
            <v>FF5052</v>
          </cell>
          <cell r="I722" t="str">
            <v>ECEJ</v>
          </cell>
          <cell r="J722" t="str">
            <v>EJ9I</v>
          </cell>
          <cell r="K722" t="str">
            <v>FRA.8100002442</v>
          </cell>
          <cell r="L722" t="str">
            <v>SDLE</v>
          </cell>
          <cell r="M722" t="str">
            <v>EM Entr.mercancías</v>
          </cell>
          <cell r="N722" t="str">
            <v>149.818.82</v>
          </cell>
          <cell r="O722" t="str">
            <v>ENTR. VIRT CONT.025-DIADQ-CAB-2022 REPUESTOS CAB</v>
          </cell>
        </row>
        <row r="723">
          <cell r="H723" t="str">
            <v>SAF59G20</v>
          </cell>
          <cell r="I723" t="str">
            <v>ECEJ</v>
          </cell>
          <cell r="J723" t="str">
            <v>EJ9I</v>
          </cell>
          <cell r="K723" t="str">
            <v>FRA.8100002442</v>
          </cell>
          <cell r="L723" t="str">
            <v>SDLE</v>
          </cell>
          <cell r="M723" t="str">
            <v>EM Entr.mercancías</v>
          </cell>
          <cell r="N723" t="str">
            <v>1.662.041.43</v>
          </cell>
          <cell r="O723" t="str">
            <v>ENTR. VIRT CONT.025-DIADQ-CAB-2022 REPUESTOS CAB</v>
          </cell>
        </row>
        <row r="724">
          <cell r="H724" t="str">
            <v>SAF59G20</v>
          </cell>
          <cell r="I724" t="str">
            <v>ECEJ</v>
          </cell>
          <cell r="J724" t="str">
            <v>EJ9I</v>
          </cell>
          <cell r="K724" t="str">
            <v>FRA.8100002442</v>
          </cell>
          <cell r="L724" t="str">
            <v>SDLE</v>
          </cell>
          <cell r="M724" t="str">
            <v>EM Entr.mercancías</v>
          </cell>
          <cell r="N724" t="str">
            <v>1.737.123.43</v>
          </cell>
          <cell r="O724" t="str">
            <v>ENTR. VIRT CONT.025-DIADQ-CAB-2022 REPUESTOS CAB</v>
          </cell>
        </row>
        <row r="725">
          <cell r="H725" t="str">
            <v>SAF59G20</v>
          </cell>
          <cell r="I725" t="str">
            <v>ECEJ</v>
          </cell>
          <cell r="J725" t="str">
            <v>EJ9I</v>
          </cell>
          <cell r="K725" t="str">
            <v>FRA.8100002442</v>
          </cell>
          <cell r="L725" t="str">
            <v>SDLE</v>
          </cell>
          <cell r="M725" t="str">
            <v>EM Entr.mercancías</v>
          </cell>
          <cell r="N725" t="str">
            <v>1.662.041.43</v>
          </cell>
          <cell r="O725" t="str">
            <v>ENTR. VIRT CONT.025-DIADQ-CAB-2022 REPUESTOS CAB</v>
          </cell>
        </row>
        <row r="726">
          <cell r="H726" t="str">
            <v>SAF59G20</v>
          </cell>
          <cell r="I726" t="str">
            <v>ECEJ</v>
          </cell>
          <cell r="J726" t="str">
            <v>EJ9I</v>
          </cell>
          <cell r="K726" t="str">
            <v>FRA.8100002442</v>
          </cell>
          <cell r="L726" t="str">
            <v>SDLE</v>
          </cell>
          <cell r="M726" t="str">
            <v>EM Entr.mercancías</v>
          </cell>
          <cell r="N726" t="str">
            <v>1.662.041.43</v>
          </cell>
          <cell r="O726" t="str">
            <v>ENTR. VIRT CONT.025-DIADQ-CAB-2022 REPUESTOS CAB</v>
          </cell>
        </row>
        <row r="727">
          <cell r="H727" t="str">
            <v>FF0507900</v>
          </cell>
          <cell r="I727" t="str">
            <v>ECEJ</v>
          </cell>
          <cell r="J727" t="str">
            <v>EJ9I</v>
          </cell>
          <cell r="K727" t="str">
            <v>FRA.8100002442</v>
          </cell>
          <cell r="L727" t="str">
            <v>SDLE</v>
          </cell>
          <cell r="M727" t="str">
            <v>EM Entr.mercancías</v>
          </cell>
          <cell r="N727" t="str">
            <v>1.356.692.62</v>
          </cell>
          <cell r="O727" t="str">
            <v>ENTR. VIRT CONT.025-DIADQ-CAB-2022 REPUESTOS CAB</v>
          </cell>
        </row>
        <row r="728">
          <cell r="H728" t="str">
            <v>FF0507900</v>
          </cell>
          <cell r="I728" t="str">
            <v>ECEJ</v>
          </cell>
          <cell r="J728" t="str">
            <v>EJ9I</v>
          </cell>
          <cell r="K728" t="str">
            <v>FRA.8100002439</v>
          </cell>
          <cell r="L728" t="str">
            <v>SDLE</v>
          </cell>
          <cell r="M728" t="str">
            <v>EM Entr.mercancías</v>
          </cell>
          <cell r="N728" t="str">
            <v>1.417.980.62</v>
          </cell>
          <cell r="O728" t="str">
            <v>ENTR. VIRT CONT.025-DIADQ-CAB-2022 REPUESTOS CAB</v>
          </cell>
        </row>
        <row r="729">
          <cell r="H729" t="str">
            <v>FF0507900</v>
          </cell>
          <cell r="I729" t="str">
            <v>ECEJ</v>
          </cell>
          <cell r="J729" t="str">
            <v>EJ9I</v>
          </cell>
          <cell r="K729" t="str">
            <v>FRA.8100002442</v>
          </cell>
          <cell r="L729" t="str">
            <v>SDLE</v>
          </cell>
          <cell r="M729" t="str">
            <v>EM Entr.mercancías</v>
          </cell>
          <cell r="N729" t="str">
            <v>1.356.692.62</v>
          </cell>
          <cell r="O729" t="str">
            <v>ENTR. VIRT CONT.025-DIADQ-CAB-2022 REPUESTOS CAB</v>
          </cell>
        </row>
        <row r="730">
          <cell r="H730" t="str">
            <v>FF0507900</v>
          </cell>
          <cell r="I730" t="str">
            <v>ECEJ</v>
          </cell>
          <cell r="J730" t="str">
            <v>EJ9I</v>
          </cell>
          <cell r="K730" t="str">
            <v>FRA.8100002442</v>
          </cell>
          <cell r="L730" t="str">
            <v>SDLE</v>
          </cell>
          <cell r="M730" t="str">
            <v>EM Entr.mercancías</v>
          </cell>
          <cell r="N730" t="str">
            <v>1.417.980.62</v>
          </cell>
          <cell r="O730" t="str">
            <v>ENTR. VIRT CONT.025-DIADQ-CAB-2022 REPUESTOS CAB</v>
          </cell>
        </row>
        <row r="731">
          <cell r="H731" t="str">
            <v>FF0507900</v>
          </cell>
          <cell r="I731" t="str">
            <v>ECEJ</v>
          </cell>
          <cell r="J731" t="str">
            <v>EJ9I</v>
          </cell>
          <cell r="K731" t="str">
            <v>FRA.8100002442</v>
          </cell>
          <cell r="L731" t="str">
            <v>SDLE</v>
          </cell>
          <cell r="M731" t="str">
            <v>EM Entr.mercancías</v>
          </cell>
          <cell r="N731" t="str">
            <v>1.356.692.62</v>
          </cell>
          <cell r="O731" t="str">
            <v>ENTR. VIRT CONT.025-DIADQ-CAB-2022 REPUESTOS CAB</v>
          </cell>
        </row>
        <row r="732">
          <cell r="H732" t="str">
            <v>1741</v>
          </cell>
          <cell r="I732" t="str">
            <v>ECEJ</v>
          </cell>
          <cell r="J732" t="str">
            <v>EJ9I</v>
          </cell>
          <cell r="K732" t="str">
            <v>FRA.8100002442</v>
          </cell>
          <cell r="L732" t="str">
            <v>SDLE</v>
          </cell>
          <cell r="M732" t="str">
            <v>EM Entr.mercancías</v>
          </cell>
          <cell r="N732" t="str">
            <v>1.383.229.82</v>
          </cell>
          <cell r="O732" t="str">
            <v>ENTR. VIRT CONT.025-DIADQ-CAB-2022 REPUESTOS CAB</v>
          </cell>
        </row>
        <row r="733">
          <cell r="H733" t="str">
            <v>1741</v>
          </cell>
          <cell r="I733" t="str">
            <v>ECEJ</v>
          </cell>
          <cell r="J733" t="str">
            <v>EJ9I</v>
          </cell>
          <cell r="K733" t="str">
            <v>FRA.8100002439</v>
          </cell>
          <cell r="L733" t="str">
            <v>SDLE</v>
          </cell>
          <cell r="M733" t="str">
            <v>EM Entr.mercancías</v>
          </cell>
          <cell r="N733" t="str">
            <v>1.383.229.82</v>
          </cell>
          <cell r="O733" t="str">
            <v>ENTR. VIRT CONT.025-DIADQ-CAB-2022 REPUESTOS CAB</v>
          </cell>
        </row>
        <row r="734">
          <cell r="H734" t="str">
            <v>1741</v>
          </cell>
          <cell r="I734" t="str">
            <v>ECEJ</v>
          </cell>
          <cell r="J734" t="str">
            <v>EJ9I</v>
          </cell>
          <cell r="K734" t="str">
            <v>FRA.8100002442</v>
          </cell>
          <cell r="L734" t="str">
            <v>SDLE</v>
          </cell>
          <cell r="M734" t="str">
            <v>EM Entr.mercancías</v>
          </cell>
          <cell r="N734" t="str">
            <v>1.323.443.82</v>
          </cell>
          <cell r="O734" t="str">
            <v>ENTR. VIRT CONT.025-DIADQ-CAB-2022 REPUESTOS CAB</v>
          </cell>
        </row>
        <row r="735">
          <cell r="H735" t="str">
            <v>1741</v>
          </cell>
          <cell r="I735" t="str">
            <v>ECEJ</v>
          </cell>
          <cell r="J735" t="str">
            <v>EJ9I</v>
          </cell>
          <cell r="K735" t="str">
            <v>FRA.8100002442</v>
          </cell>
          <cell r="L735" t="str">
            <v>SDLE</v>
          </cell>
          <cell r="M735" t="str">
            <v>EM Entr.mercancías</v>
          </cell>
          <cell r="N735" t="str">
            <v>1.323.443.82</v>
          </cell>
          <cell r="O735" t="str">
            <v>ENTR. VIRT CONT.025-DIADQ-CAB-2022 REPUESTOS CAB</v>
          </cell>
        </row>
        <row r="736">
          <cell r="H736" t="str">
            <v>1741</v>
          </cell>
          <cell r="I736" t="str">
            <v>ECEJ</v>
          </cell>
          <cell r="J736" t="str">
            <v>EJ9I</v>
          </cell>
          <cell r="K736" t="str">
            <v>FRA.8100002442</v>
          </cell>
          <cell r="L736" t="str">
            <v>SDLE</v>
          </cell>
          <cell r="M736" t="str">
            <v>EM Entr.mercancías</v>
          </cell>
          <cell r="N736" t="str">
            <v>1.323.443.82</v>
          </cell>
          <cell r="O736" t="str">
            <v>ENTR. VIRT CONT.025-DIADQ-CAB-2022 REPUESTOS CAB</v>
          </cell>
        </row>
        <row r="737">
          <cell r="H737" t="str">
            <v>100134</v>
          </cell>
          <cell r="I737" t="str">
            <v>ECEJ</v>
          </cell>
          <cell r="J737" t="str">
            <v>EJ9I</v>
          </cell>
          <cell r="K737" t="str">
            <v>FRA.8100002236</v>
          </cell>
          <cell r="L737" t="str">
            <v>SDLE</v>
          </cell>
          <cell r="M737" t="str">
            <v>EM Entr.mercancías</v>
          </cell>
          <cell r="N737" t="str">
            <v>2.391.835.86</v>
          </cell>
          <cell r="O737" t="str">
            <v>ENTR. VIRT CONT.025-DIADQ-CAB-2022 REPUESTOS CAB</v>
          </cell>
        </row>
        <row r="738">
          <cell r="H738" t="str">
            <v>100134</v>
          </cell>
          <cell r="I738" t="str">
            <v>ECEJ</v>
          </cell>
          <cell r="J738" t="str">
            <v>EJ9I</v>
          </cell>
          <cell r="K738" t="str">
            <v>FRA.8100002443</v>
          </cell>
          <cell r="L738" t="str">
            <v>SDLE</v>
          </cell>
          <cell r="M738" t="str">
            <v>EM Entr.mercancías</v>
          </cell>
          <cell r="N738" t="str">
            <v>2.391.835.86</v>
          </cell>
          <cell r="O738" t="str">
            <v>ENTR. VIRT CONT.025-DIADQ-CAB-2022 REPUESTOS CAB</v>
          </cell>
        </row>
        <row r="739">
          <cell r="H739" t="str">
            <v>119400</v>
          </cell>
          <cell r="I739" t="str">
            <v>ECEJ</v>
          </cell>
          <cell r="J739" t="str">
            <v>EJ9I</v>
          </cell>
          <cell r="K739" t="str">
            <v>FRA.8100002442</v>
          </cell>
          <cell r="L739" t="str">
            <v>SDLE</v>
          </cell>
          <cell r="M739" t="str">
            <v>EM Entr.mercancías</v>
          </cell>
          <cell r="N739" t="str">
            <v>3.860.531.36</v>
          </cell>
          <cell r="O739" t="str">
            <v>ENTR. VIRT CONT.025-DIADQ-CAB-2022 REPUESTOS CAB</v>
          </cell>
        </row>
        <row r="740">
          <cell r="H740" t="str">
            <v>119400</v>
          </cell>
          <cell r="I740" t="str">
            <v>ECEJ</v>
          </cell>
          <cell r="J740" t="str">
            <v>EJ9I</v>
          </cell>
          <cell r="K740" t="str">
            <v>FRA.8100002442</v>
          </cell>
          <cell r="L740" t="str">
            <v>SDLE</v>
          </cell>
          <cell r="M740" t="str">
            <v>EM Entr.mercancías</v>
          </cell>
          <cell r="N740" t="str">
            <v>3.693.671.36</v>
          </cell>
          <cell r="O740" t="str">
            <v>ENTR. VIRT CONT.025-DIADQ-CAB-2022 REPUESTOS CAB</v>
          </cell>
        </row>
        <row r="741">
          <cell r="H741" t="str">
            <v>119400</v>
          </cell>
          <cell r="I741" t="str">
            <v>ECEJ</v>
          </cell>
          <cell r="J741" t="str">
            <v>EJ9I</v>
          </cell>
          <cell r="K741" t="str">
            <v>FRA.8100002442</v>
          </cell>
          <cell r="L741" t="str">
            <v>SDLE</v>
          </cell>
          <cell r="M741" t="str">
            <v>EM Entr.mercancías</v>
          </cell>
          <cell r="N741" t="str">
            <v>3.693.671.36</v>
          </cell>
          <cell r="O741" t="str">
            <v>ENTR. VIRT CONT.025-DIADQ-CAB-2022 REPUESTOS CAB</v>
          </cell>
        </row>
        <row r="742">
          <cell r="H742" t="str">
            <v>119400</v>
          </cell>
          <cell r="I742" t="str">
            <v>ECEJ</v>
          </cell>
          <cell r="J742" t="str">
            <v>EJ9I</v>
          </cell>
          <cell r="K742" t="str">
            <v>FRA.8100002442</v>
          </cell>
          <cell r="L742" t="str">
            <v>SDLE</v>
          </cell>
          <cell r="M742" t="str">
            <v>EM Entr.mercancías</v>
          </cell>
          <cell r="N742" t="str">
            <v>3.693.671.36</v>
          </cell>
          <cell r="O742" t="str">
            <v>ENTR. VIRT CONT.025-DIADQ-CAB-2022 REPUESTOS CAB</v>
          </cell>
        </row>
        <row r="743">
          <cell r="H743" t="str">
            <v>12514957</v>
          </cell>
          <cell r="I743" t="str">
            <v>ECEJ</v>
          </cell>
          <cell r="J743" t="str">
            <v>EJ9I</v>
          </cell>
          <cell r="K743" t="str">
            <v>FRA.8100002236</v>
          </cell>
          <cell r="L743" t="str">
            <v>SDLE</v>
          </cell>
          <cell r="M743" t="str">
            <v>EM Entr.mercancías</v>
          </cell>
          <cell r="N743" t="str">
            <v>2.670.906.52</v>
          </cell>
          <cell r="O743" t="str">
            <v>ENTR. VIRT CONT.025-DIADQ-CAB-2022 REPUESTOS CAB</v>
          </cell>
        </row>
        <row r="744">
          <cell r="H744" t="str">
            <v>120501013E</v>
          </cell>
          <cell r="I744" t="str">
            <v>ECEJ</v>
          </cell>
          <cell r="J744" t="str">
            <v>EJ9I</v>
          </cell>
          <cell r="K744" t="str">
            <v>FRA.8100002442</v>
          </cell>
          <cell r="L744" t="str">
            <v>SDLE</v>
          </cell>
          <cell r="M744" t="str">
            <v>EM Entr.mercancías</v>
          </cell>
          <cell r="N744" t="str">
            <v>1.908.795.15</v>
          </cell>
          <cell r="O744" t="str">
            <v>ENTR. VIRT CONT.025-DIADQ-CAB-2022 REPUESTOS CAB</v>
          </cell>
        </row>
        <row r="745">
          <cell r="H745" t="str">
            <v>120501013E</v>
          </cell>
          <cell r="I745" t="str">
            <v>ECEJ</v>
          </cell>
          <cell r="J745" t="str">
            <v>EJ9I</v>
          </cell>
          <cell r="K745" t="str">
            <v>FRA.8100002439</v>
          </cell>
          <cell r="L745" t="str">
            <v>SDLE</v>
          </cell>
          <cell r="M745" t="str">
            <v>EM Entr.mercancías</v>
          </cell>
          <cell r="N745" t="str">
            <v>1.908.795.15</v>
          </cell>
          <cell r="O745" t="str">
            <v>ENTR. VIRT CONT.025-DIADQ-CAB-2022 REPUESTOS CAB</v>
          </cell>
        </row>
        <row r="746">
          <cell r="H746" t="str">
            <v>120501013E</v>
          </cell>
          <cell r="I746" t="str">
            <v>ECEJ</v>
          </cell>
          <cell r="J746" t="str">
            <v>EJ9I</v>
          </cell>
          <cell r="K746" t="str">
            <v>FRA.8100002442</v>
          </cell>
          <cell r="L746" t="str">
            <v>SDLE</v>
          </cell>
          <cell r="M746" t="str">
            <v>EM Entr.mercancías</v>
          </cell>
          <cell r="N746" t="str">
            <v>1.826.293.15</v>
          </cell>
          <cell r="O746" t="str">
            <v>ENTR. VIRT CONT.025-DIADQ-CAB-2022 REPUESTOS CAB</v>
          </cell>
        </row>
        <row r="747">
          <cell r="H747" t="str">
            <v>120501013E</v>
          </cell>
          <cell r="I747" t="str">
            <v>ECEJ</v>
          </cell>
          <cell r="J747" t="str">
            <v>EJ9I</v>
          </cell>
          <cell r="K747" t="str">
            <v>FRA.8100002442</v>
          </cell>
          <cell r="L747" t="str">
            <v>SDLE</v>
          </cell>
          <cell r="M747" t="str">
            <v>EM Entr.mercancías</v>
          </cell>
          <cell r="N747" t="str">
            <v>1.826.293.15</v>
          </cell>
          <cell r="O747" t="str">
            <v>ENTR. VIRT CONT.025-DIADQ-CAB-2022 REPUESTOS CAB</v>
          </cell>
        </row>
        <row r="748">
          <cell r="H748" t="str">
            <v>120501013E</v>
          </cell>
          <cell r="I748" t="str">
            <v>ECEJ</v>
          </cell>
          <cell r="J748" t="str">
            <v>EJ9I</v>
          </cell>
          <cell r="K748" t="str">
            <v>FRA.8100002442</v>
          </cell>
          <cell r="L748" t="str">
            <v>SDLE</v>
          </cell>
          <cell r="M748" t="str">
            <v>EM Entr.mercancías</v>
          </cell>
          <cell r="N748" t="str">
            <v>1.826.293.15</v>
          </cell>
          <cell r="O748" t="str">
            <v>ENTR. VIRT CONT.025-DIADQ-CAB-2022 REPUESTOS CAB</v>
          </cell>
        </row>
        <row r="749">
          <cell r="H749" t="str">
            <v>122701037E</v>
          </cell>
          <cell r="I749" t="str">
            <v>ECEJ</v>
          </cell>
          <cell r="J749" t="str">
            <v>EJ9I</v>
          </cell>
          <cell r="K749" t="str">
            <v>FRA.8100002442</v>
          </cell>
          <cell r="L749" t="str">
            <v>SDLE</v>
          </cell>
          <cell r="M749" t="str">
            <v>EM Entr.mercancías</v>
          </cell>
          <cell r="N749" t="str">
            <v>824.579.04</v>
          </cell>
          <cell r="O749" t="str">
            <v>ENTR. VIRT CONT.025-DIADQ-CAB-2022 REPUESTOS CAB</v>
          </cell>
        </row>
        <row r="750">
          <cell r="H750" t="str">
            <v>122701037E</v>
          </cell>
          <cell r="I750" t="str">
            <v>ECEJ</v>
          </cell>
          <cell r="J750" t="str">
            <v>EJ9I</v>
          </cell>
          <cell r="K750" t="str">
            <v>FRA.8100002442</v>
          </cell>
          <cell r="L750" t="str">
            <v>SDLE</v>
          </cell>
          <cell r="M750" t="str">
            <v>EM Entr.mercancías</v>
          </cell>
          <cell r="N750" t="str">
            <v>861.829.04</v>
          </cell>
          <cell r="O750" t="str">
            <v>ENTR. VIRT CONT.025-DIADQ-CAB-2022 REPUESTOS CAB</v>
          </cell>
        </row>
        <row r="751">
          <cell r="H751" t="str">
            <v>122701037E</v>
          </cell>
          <cell r="I751" t="str">
            <v>ECEJ</v>
          </cell>
          <cell r="J751" t="str">
            <v>EJ9I</v>
          </cell>
          <cell r="K751" t="str">
            <v>FRA.8100002442</v>
          </cell>
          <cell r="L751" t="str">
            <v>SDLE</v>
          </cell>
          <cell r="M751" t="str">
            <v>EM Entr.mercancías</v>
          </cell>
          <cell r="N751" t="str">
            <v>824.579.04</v>
          </cell>
          <cell r="O751" t="str">
            <v>ENTR. VIRT CONT.025-DIADQ-CAB-2022 REPUESTOS CAB</v>
          </cell>
        </row>
        <row r="752">
          <cell r="H752" t="str">
            <v>122701037E</v>
          </cell>
          <cell r="I752" t="str">
            <v>ECEJ</v>
          </cell>
          <cell r="J752" t="str">
            <v>EJ9I</v>
          </cell>
          <cell r="K752" t="str">
            <v>FRA.8100002442</v>
          </cell>
          <cell r="L752" t="str">
            <v>SDLE</v>
          </cell>
          <cell r="M752" t="str">
            <v>EM Entr.mercancías</v>
          </cell>
          <cell r="N752" t="str">
            <v>824.579.04</v>
          </cell>
          <cell r="O752" t="str">
            <v>ENTR. VIRT CONT.025-DIADQ-CAB-2022 REPUESTOS CAB</v>
          </cell>
        </row>
        <row r="753">
          <cell r="H753" t="str">
            <v>261S41924-2</v>
          </cell>
          <cell r="I753" t="str">
            <v>ECEJ</v>
          </cell>
          <cell r="J753" t="str">
            <v>EJ9I</v>
          </cell>
          <cell r="K753" t="str">
            <v>FRA.8100002442</v>
          </cell>
          <cell r="L753" t="str">
            <v>SDLE</v>
          </cell>
          <cell r="M753" t="str">
            <v>EM Entr.mercancías</v>
          </cell>
          <cell r="N753" t="str">
            <v>4.600.818.99</v>
          </cell>
          <cell r="O753" t="str">
            <v>ENTR. VIRT CONT.025-DIADQ-CAB-2022 REPUESTOS CAB</v>
          </cell>
        </row>
        <row r="754">
          <cell r="H754" t="str">
            <v>261S41924-2</v>
          </cell>
          <cell r="I754" t="str">
            <v>ECEJ</v>
          </cell>
          <cell r="J754" t="str">
            <v>EJ9I</v>
          </cell>
          <cell r="K754" t="str">
            <v>FRA.8100002442</v>
          </cell>
          <cell r="L754" t="str">
            <v>SDLE</v>
          </cell>
          <cell r="M754" t="str">
            <v>EM Entr.mercancías</v>
          </cell>
          <cell r="N754" t="str">
            <v>4.600.818.99</v>
          </cell>
          <cell r="O754" t="str">
            <v>ENTR. VIRT CONT.025-DIADQ-CAB-2022 REPUESTOS CAB</v>
          </cell>
        </row>
        <row r="755">
          <cell r="H755" t="str">
            <v>261S41924-2</v>
          </cell>
          <cell r="I755" t="str">
            <v>ECEJ</v>
          </cell>
          <cell r="J755" t="str">
            <v>EJ9I</v>
          </cell>
          <cell r="K755" t="str">
            <v>FRA.8100002442</v>
          </cell>
          <cell r="L755" t="str">
            <v>SDLE</v>
          </cell>
          <cell r="M755" t="str">
            <v>EM Entr.mercancías</v>
          </cell>
          <cell r="N755" t="str">
            <v>4.808.658.99</v>
          </cell>
          <cell r="O755" t="str">
            <v>ENTR. VIRT CONT.025-DIADQ-CAB-2022 REPUESTOS CAB</v>
          </cell>
        </row>
        <row r="756">
          <cell r="H756" t="str">
            <v>5-808X</v>
          </cell>
          <cell r="I756" t="str">
            <v>ECEJ</v>
          </cell>
          <cell r="J756" t="str">
            <v>EJ9I</v>
          </cell>
          <cell r="K756" t="str">
            <v>FRA.8100002236</v>
          </cell>
          <cell r="L756" t="str">
            <v>SDLE</v>
          </cell>
          <cell r="M756" t="str">
            <v>EM Entr.mercancías</v>
          </cell>
          <cell r="N756" t="str">
            <v>3.047.011.02</v>
          </cell>
          <cell r="O756" t="str">
            <v>ENTR. VIRT CONT.025-DIADQ-CAB-2022 REPUESTOS CAB</v>
          </cell>
        </row>
        <row r="757">
          <cell r="H757" t="str">
            <v>C2821012</v>
          </cell>
          <cell r="I757" t="str">
            <v>ECEJ</v>
          </cell>
          <cell r="J757" t="str">
            <v>EJ9I</v>
          </cell>
          <cell r="K757" t="str">
            <v>FRA.8100002236</v>
          </cell>
          <cell r="L757" t="str">
            <v>SDLE</v>
          </cell>
          <cell r="M757" t="str">
            <v>EM Entr.mercancías</v>
          </cell>
          <cell r="N757" t="str">
            <v>1.293.090.60</v>
          </cell>
          <cell r="O757" t="str">
            <v>ENTR. VIRT CONT.025-DIADQ-CAB-2022 REPUESTOS CAB</v>
          </cell>
        </row>
        <row r="758">
          <cell r="H758" t="str">
            <v>P182034</v>
          </cell>
          <cell r="I758" t="str">
            <v>ECEJ</v>
          </cell>
          <cell r="J758" t="str">
            <v>EJ9I</v>
          </cell>
          <cell r="K758" t="str">
            <v>FRA.8100002439</v>
          </cell>
          <cell r="L758" t="str">
            <v>SDLE</v>
          </cell>
          <cell r="M758" t="str">
            <v>EM Entr.mercancías</v>
          </cell>
          <cell r="N758" t="str">
            <v>614.686.55</v>
          </cell>
          <cell r="O758" t="str">
            <v>ENTR. VIRT CONT.025-DIADQ-CAB-2022 REPUESTOS CAB</v>
          </cell>
        </row>
        <row r="759">
          <cell r="H759" t="str">
            <v>P182034</v>
          </cell>
          <cell r="I759" t="str">
            <v>ECEJ</v>
          </cell>
          <cell r="J759" t="str">
            <v>EJ9I</v>
          </cell>
          <cell r="K759" t="str">
            <v>FRA.8100002442</v>
          </cell>
          <cell r="L759" t="str">
            <v>SDLE</v>
          </cell>
          <cell r="M759" t="str">
            <v>EM Entr.mercancías</v>
          </cell>
          <cell r="N759" t="str">
            <v>588.118.55</v>
          </cell>
          <cell r="O759" t="str">
            <v>ENTR. VIRT CONT.025-DIADQ-CAB-2022 REPUESTOS CAB</v>
          </cell>
        </row>
        <row r="760">
          <cell r="H760" t="str">
            <v>P182034</v>
          </cell>
          <cell r="I760" t="str">
            <v>ECEJ</v>
          </cell>
          <cell r="J760" t="str">
            <v>EJ9I</v>
          </cell>
          <cell r="K760" t="str">
            <v>FRA.8100002442</v>
          </cell>
          <cell r="L760" t="str">
            <v>SDLE</v>
          </cell>
          <cell r="M760" t="str">
            <v>EM Entr.mercancías</v>
          </cell>
          <cell r="N760" t="str">
            <v>588.118.55</v>
          </cell>
          <cell r="O760" t="str">
            <v>ENTR. VIRT CONT.025-DIADQ-CAB-2022 REPUESTOS CAB</v>
          </cell>
        </row>
        <row r="761">
          <cell r="H761" t="str">
            <v>P182034</v>
          </cell>
          <cell r="I761" t="str">
            <v>ECEJ</v>
          </cell>
          <cell r="J761" t="str">
            <v>EJ9I</v>
          </cell>
          <cell r="K761" t="str">
            <v>FRA.8100002442</v>
          </cell>
          <cell r="L761" t="str">
            <v>SDLE</v>
          </cell>
          <cell r="M761" t="str">
            <v>EM Entr.mercancías</v>
          </cell>
          <cell r="N761" t="str">
            <v>614.686.55</v>
          </cell>
          <cell r="O761" t="str">
            <v>ENTR. VIRT CONT.025-DIADQ-CAB-2022 REPUESTOS CAB</v>
          </cell>
        </row>
        <row r="762">
          <cell r="H762" t="str">
            <v>P182034</v>
          </cell>
          <cell r="I762" t="str">
            <v>ECEJ</v>
          </cell>
          <cell r="J762" t="str">
            <v>EJ9I</v>
          </cell>
          <cell r="K762" t="str">
            <v>FRA.8100002442</v>
          </cell>
          <cell r="L762" t="str">
            <v>SDLE</v>
          </cell>
          <cell r="M762" t="str">
            <v>EM Entr.mercancías</v>
          </cell>
          <cell r="N762" t="str">
            <v>588.118.55</v>
          </cell>
          <cell r="O762" t="str">
            <v>ENTR. VIRT CONT.025-DIADQ-CAB-2022 REPUESTOS CAB</v>
          </cell>
        </row>
        <row r="763">
          <cell r="H763" t="str">
            <v>SA75503729</v>
          </cell>
          <cell r="I763" t="str">
            <v>ECEJ</v>
          </cell>
          <cell r="J763" t="str">
            <v>EJ9I</v>
          </cell>
          <cell r="K763" t="str">
            <v>FRA.8100002442</v>
          </cell>
          <cell r="L763" t="str">
            <v>SDLE</v>
          </cell>
          <cell r="M763" t="str">
            <v>EM Entr.mercancías</v>
          </cell>
          <cell r="N763" t="str">
            <v>1.023.673.37</v>
          </cell>
          <cell r="O763" t="str">
            <v>ENTR. VIRT CONT.025-DIADQ-CAB-2022 REPUESTOS CAB</v>
          </cell>
        </row>
        <row r="764">
          <cell r="H764" t="str">
            <v>SA75503729</v>
          </cell>
          <cell r="I764" t="str">
            <v>ECEJ</v>
          </cell>
          <cell r="J764" t="str">
            <v>EJ9I</v>
          </cell>
          <cell r="K764" t="str">
            <v>FRA.8100002442</v>
          </cell>
          <cell r="L764" t="str">
            <v>SDLE</v>
          </cell>
          <cell r="M764" t="str">
            <v>EM Entr.mercancías</v>
          </cell>
          <cell r="N764" t="str">
            <v>1.023.673.37</v>
          </cell>
          <cell r="O764" t="str">
            <v>ENTR. VIRT CONT.025-DIADQ-CAB-2022 REPUESTOS CAB</v>
          </cell>
        </row>
        <row r="765">
          <cell r="H765" t="str">
            <v>SA75503729</v>
          </cell>
          <cell r="I765" t="str">
            <v>ECEJ</v>
          </cell>
          <cell r="J765" t="str">
            <v>EJ9I</v>
          </cell>
          <cell r="K765" t="str">
            <v>FRA.8100002442</v>
          </cell>
          <cell r="L765" t="str">
            <v>SDLE</v>
          </cell>
          <cell r="M765" t="str">
            <v>EM Entr.mercancías</v>
          </cell>
          <cell r="N765" t="str">
            <v>1.023.673.37</v>
          </cell>
          <cell r="O765" t="str">
            <v>ENTR. VIRT CONT.025-DIADQ-CAB-2022 REPUESTOS CAB</v>
          </cell>
        </row>
        <row r="766">
          <cell r="H766" t="str">
            <v>SA75503729</v>
          </cell>
          <cell r="I766" t="str">
            <v>ECEJ</v>
          </cell>
          <cell r="J766" t="str">
            <v>EJ9I</v>
          </cell>
          <cell r="K766" t="str">
            <v>FRA.8100002442</v>
          </cell>
          <cell r="L766" t="str">
            <v>SDLE</v>
          </cell>
          <cell r="M766" t="str">
            <v>EM Entr.mercancías</v>
          </cell>
          <cell r="N766" t="str">
            <v>1.069.917.37</v>
          </cell>
          <cell r="O766" t="str">
            <v>ENTR. VIRT CONT.025-DIADQ-CAB-2022 REPUESTOS CAB</v>
          </cell>
        </row>
        <row r="767">
          <cell r="H767" t="str">
            <v>VS-1090-GOVT</v>
          </cell>
          <cell r="I767" t="str">
            <v>ECEJ</v>
          </cell>
          <cell r="J767" t="str">
            <v>EJ9I</v>
          </cell>
          <cell r="K767" t="str">
            <v>FRA.8100002236</v>
          </cell>
          <cell r="L767" t="str">
            <v>SDLE</v>
          </cell>
          <cell r="M767" t="str">
            <v>EM Entr.mercancías</v>
          </cell>
          <cell r="N767" t="str">
            <v>483.549.72</v>
          </cell>
          <cell r="O767" t="str">
            <v>ENTR. VIRT CONT.025-DIADQ-CAB-2022 REPUESTOS CAB</v>
          </cell>
        </row>
        <row r="768">
          <cell r="H768" t="str">
            <v>MS51968-2</v>
          </cell>
          <cell r="I768" t="str">
            <v>ECEJ</v>
          </cell>
          <cell r="J768" t="str">
            <v>EJ9I</v>
          </cell>
          <cell r="K768" t="str">
            <v>FRA.8100002442</v>
          </cell>
          <cell r="L768" t="str">
            <v>SDLE</v>
          </cell>
          <cell r="M768" t="str">
            <v>EM Entr.mercancías</v>
          </cell>
          <cell r="N768" t="str">
            <v>179.658.62</v>
          </cell>
          <cell r="O768" t="str">
            <v>ENTR. VIRT CONT.025-DIADQ-CAB-2022 REPUESTOS CAB</v>
          </cell>
        </row>
        <row r="769">
          <cell r="H769" t="str">
            <v>FS1280</v>
          </cell>
          <cell r="I769" t="str">
            <v>ECEJ</v>
          </cell>
          <cell r="J769" t="str">
            <v>EJ9I</v>
          </cell>
          <cell r="K769" t="str">
            <v>FRA.8100002442</v>
          </cell>
          <cell r="L769" t="str">
            <v>SDLE</v>
          </cell>
          <cell r="M769" t="str">
            <v>EM Entr.mercancías</v>
          </cell>
          <cell r="N769" t="str">
            <v>60.033.78</v>
          </cell>
          <cell r="O769" t="str">
            <v>ENTR. VIRT CONT.025-DIADQ-CAB-2022 REPUESTOS CAB</v>
          </cell>
        </row>
        <row r="770">
          <cell r="H770" t="str">
            <v>218102</v>
          </cell>
          <cell r="I770" t="str">
            <v>ECEJ</v>
          </cell>
          <cell r="J770" t="str">
            <v>EJ9I</v>
          </cell>
          <cell r="K770" t="str">
            <v>FRA.8100002442</v>
          </cell>
          <cell r="L770" t="str">
            <v>SDLE</v>
          </cell>
          <cell r="M770" t="str">
            <v>EM Entr.mercancías</v>
          </cell>
          <cell r="N770" t="str">
            <v>1.128.156.94</v>
          </cell>
          <cell r="O770" t="str">
            <v>ENTR. VIRT CONT.025-DIADQ-CAB-2022 REPUESTOS CAB</v>
          </cell>
        </row>
        <row r="771">
          <cell r="H771" t="str">
            <v>136483</v>
          </cell>
          <cell r="I771" t="str">
            <v>ECEJ</v>
          </cell>
          <cell r="J771" t="str">
            <v>EJ9I</v>
          </cell>
          <cell r="K771" t="str">
            <v>FRA.8100002442</v>
          </cell>
          <cell r="L771" t="str">
            <v>SDLE</v>
          </cell>
          <cell r="M771" t="str">
            <v>EM Entr.mercancías</v>
          </cell>
          <cell r="N771" t="str">
            <v>793.056.88</v>
          </cell>
          <cell r="O771" t="str">
            <v>ENTR. VIRT CONT.025-DIADQ-CAB-2022 REPUESTOS CAB</v>
          </cell>
        </row>
        <row r="772">
          <cell r="H772" t="str">
            <v>217482</v>
          </cell>
          <cell r="I772" t="str">
            <v>ECEJ</v>
          </cell>
          <cell r="J772" t="str">
            <v>EJ9I</v>
          </cell>
          <cell r="K772" t="str">
            <v>FRA.8100002442</v>
          </cell>
          <cell r="L772" t="str">
            <v>SDLE</v>
          </cell>
          <cell r="M772" t="str">
            <v>EM Entr.mercancías</v>
          </cell>
          <cell r="N772" t="str">
            <v>9.144.172.00</v>
          </cell>
          <cell r="O772" t="str">
            <v>ENTR. VIRT CONT.025-DIADQ-CAB-2022 REPUESTOS CAB</v>
          </cell>
        </row>
        <row r="773">
          <cell r="H773" t="str">
            <v>5940005496583.</v>
          </cell>
          <cell r="I773" t="str">
            <v>ECEJ</v>
          </cell>
          <cell r="J773" t="str">
            <v>EJ9I</v>
          </cell>
          <cell r="K773" t="str">
            <v>FRA.8100002442</v>
          </cell>
          <cell r="L773" t="str">
            <v>SDLE</v>
          </cell>
          <cell r="M773" t="str">
            <v>EM Entr.mercancías</v>
          </cell>
          <cell r="N773" t="str">
            <v>190.992.43</v>
          </cell>
          <cell r="O773" t="str">
            <v>ENTR. VIRT CONT.025-DIADQ-CAB-2022 REPUESTOS CAB</v>
          </cell>
        </row>
        <row r="774">
          <cell r="H774" t="str">
            <v>4170836</v>
          </cell>
          <cell r="I774" t="str">
            <v>ECEJ</v>
          </cell>
          <cell r="J774" t="str">
            <v>EJ9I</v>
          </cell>
          <cell r="K774" t="str">
            <v>FRA.8100002442</v>
          </cell>
          <cell r="L774" t="str">
            <v>SDLE</v>
          </cell>
          <cell r="M774" t="str">
            <v>EM Entr.mercancías</v>
          </cell>
          <cell r="N774" t="str">
            <v>2.645.648.01</v>
          </cell>
          <cell r="O774" t="str">
            <v>ENTR. VIRT CONT.025-DIADQ-CAB-2022 REPUESTOS CAB</v>
          </cell>
        </row>
        <row r="775">
          <cell r="H775" t="str">
            <v>K080730</v>
          </cell>
          <cell r="I775" t="str">
            <v>ECEJ</v>
          </cell>
          <cell r="J775" t="str">
            <v>EJ9I</v>
          </cell>
          <cell r="K775" t="str">
            <v>FRA.8100002442</v>
          </cell>
          <cell r="L775" t="str">
            <v>SDLE</v>
          </cell>
          <cell r="M775" t="str">
            <v>EM Entr.mercancías</v>
          </cell>
          <cell r="N775" t="str">
            <v>656.564.14</v>
          </cell>
          <cell r="O775" t="str">
            <v>ENTR. VIRT CONT.025-DIADQ-CAB-2022 REPUESTOS CAB</v>
          </cell>
        </row>
        <row r="776">
          <cell r="H776" t="str">
            <v>T224</v>
          </cell>
          <cell r="I776" t="str">
            <v>ECEJ</v>
          </cell>
          <cell r="J776" t="str">
            <v>EJ9I</v>
          </cell>
          <cell r="K776" t="str">
            <v>FRA.8100002442</v>
          </cell>
          <cell r="L776" t="str">
            <v>SDLE</v>
          </cell>
          <cell r="M776" t="str">
            <v>EM Entr.mercancías</v>
          </cell>
          <cell r="N776" t="str">
            <v>1.374.136.06</v>
          </cell>
          <cell r="O776" t="str">
            <v>ENTR. VIRT CONT.025-DIADQ-CAB-2022 REPUESTOS CAB</v>
          </cell>
        </row>
        <row r="777">
          <cell r="H777" t="str">
            <v>FF5052</v>
          </cell>
          <cell r="I777" t="str">
            <v>ECEJ</v>
          </cell>
          <cell r="J777" t="str">
            <v>EJ9I</v>
          </cell>
          <cell r="K777" t="str">
            <v>FRA.8100002442</v>
          </cell>
          <cell r="L777" t="str">
            <v>SDLE</v>
          </cell>
          <cell r="M777" t="str">
            <v>EM Entr.mercancías</v>
          </cell>
          <cell r="N777" t="str">
            <v>149.818.82</v>
          </cell>
          <cell r="O777" t="str">
            <v>ENTR. VIRT CONT.025-DIADQ-CAB-2022 REPUESTOS CAB</v>
          </cell>
        </row>
        <row r="778">
          <cell r="H778" t="str">
            <v>SAF59G20</v>
          </cell>
          <cell r="I778" t="str">
            <v>ECEJ</v>
          </cell>
          <cell r="J778" t="str">
            <v>EJ9I</v>
          </cell>
          <cell r="K778" t="str">
            <v>FRA.8100002442</v>
          </cell>
          <cell r="L778" t="str">
            <v>SDLE</v>
          </cell>
          <cell r="M778" t="str">
            <v>EM Entr.mercancías</v>
          </cell>
          <cell r="N778" t="str">
            <v>1.662.041.43</v>
          </cell>
          <cell r="O778" t="str">
            <v>ENTR. VIRT CONT.025-DIADQ-CAB-2022 REPUESTOS CAB</v>
          </cell>
        </row>
        <row r="779">
          <cell r="H779" t="str">
            <v>FF0507900</v>
          </cell>
          <cell r="I779" t="str">
            <v>ECEJ</v>
          </cell>
          <cell r="J779" t="str">
            <v>EJ9I</v>
          </cell>
          <cell r="K779" t="str">
            <v>FRA.8100002442</v>
          </cell>
          <cell r="L779" t="str">
            <v>SDLE</v>
          </cell>
          <cell r="M779" t="str">
            <v>EM Entr.mercancías</v>
          </cell>
          <cell r="N779" t="str">
            <v>1.356.692.62</v>
          </cell>
          <cell r="O779" t="str">
            <v>ENTR. VIRT CONT.025-DIADQ-CAB-2022 REPUESTOS CAB</v>
          </cell>
        </row>
        <row r="780">
          <cell r="H780" t="str">
            <v>1741</v>
          </cell>
          <cell r="I780" t="str">
            <v>ECEJ</v>
          </cell>
          <cell r="J780" t="str">
            <v>EJ9I</v>
          </cell>
          <cell r="K780" t="str">
            <v>FRA.8100002442</v>
          </cell>
          <cell r="L780" t="str">
            <v>SDLE</v>
          </cell>
          <cell r="M780" t="str">
            <v>EM Entr.mercancías</v>
          </cell>
          <cell r="N780" t="str">
            <v>1.323.443.82</v>
          </cell>
          <cell r="O780" t="str">
            <v>ENTR. VIRT CONT.025-DIADQ-CAB-2022 REPUESTOS CAB</v>
          </cell>
        </row>
        <row r="781">
          <cell r="H781" t="str">
            <v>119400</v>
          </cell>
          <cell r="I781" t="str">
            <v>ECEJ</v>
          </cell>
          <cell r="J781" t="str">
            <v>EJ9I</v>
          </cell>
          <cell r="K781" t="str">
            <v>FRA.8100002442</v>
          </cell>
          <cell r="L781" t="str">
            <v>SDLE</v>
          </cell>
          <cell r="M781" t="str">
            <v>EM Entr.mercancías</v>
          </cell>
          <cell r="N781" t="str">
            <v>3.693.671.36</v>
          </cell>
          <cell r="O781" t="str">
            <v>ENTR. VIRT CONT.025-DIADQ-CAB-2022 REPUESTOS CAB</v>
          </cell>
        </row>
        <row r="782">
          <cell r="H782" t="str">
            <v>120501013E</v>
          </cell>
          <cell r="I782" t="str">
            <v>ECEJ</v>
          </cell>
          <cell r="J782" t="str">
            <v>EJ9I</v>
          </cell>
          <cell r="K782" t="str">
            <v>FRA.8100002442</v>
          </cell>
          <cell r="L782" t="str">
            <v>SDLE</v>
          </cell>
          <cell r="M782" t="str">
            <v>EM Entr.mercancías</v>
          </cell>
          <cell r="N782" t="str">
            <v>1.826.293.15</v>
          </cell>
          <cell r="O782" t="str">
            <v>ENTR. VIRT CONT.025-DIADQ-CAB-2022 REPUESTOS CAB</v>
          </cell>
        </row>
        <row r="783">
          <cell r="H783" t="str">
            <v>122701037E</v>
          </cell>
          <cell r="I783" t="str">
            <v>ECEJ</v>
          </cell>
          <cell r="J783" t="str">
            <v>EJ9I</v>
          </cell>
          <cell r="K783" t="str">
            <v>FRA.8100002442</v>
          </cell>
          <cell r="L783" t="str">
            <v>SDLE</v>
          </cell>
          <cell r="M783" t="str">
            <v>EM Entr.mercancías</v>
          </cell>
          <cell r="N783" t="str">
            <v>824.579.04</v>
          </cell>
          <cell r="O783" t="str">
            <v>ENTR. VIRT CONT.025-DIADQ-CAB-2022 REPUESTOS CAB</v>
          </cell>
        </row>
        <row r="784">
          <cell r="H784" t="str">
            <v>261S41924-2</v>
          </cell>
          <cell r="I784" t="str">
            <v>ECEJ</v>
          </cell>
          <cell r="J784" t="str">
            <v>EJ9I</v>
          </cell>
          <cell r="K784" t="str">
            <v>FRA.8100002442</v>
          </cell>
          <cell r="L784" t="str">
            <v>SDLE</v>
          </cell>
          <cell r="M784" t="str">
            <v>EM Entr.mercancías</v>
          </cell>
          <cell r="N784" t="str">
            <v>4.600.818.99</v>
          </cell>
          <cell r="O784" t="str">
            <v>ENTR. VIRT CONT.025-DIADQ-CAB-2022 REPUESTOS CAB</v>
          </cell>
        </row>
        <row r="785">
          <cell r="H785" t="str">
            <v>P182034</v>
          </cell>
          <cell r="I785" t="str">
            <v>ECEJ</v>
          </cell>
          <cell r="J785" t="str">
            <v>EJ9I</v>
          </cell>
          <cell r="K785" t="str">
            <v>FRA.8100002442</v>
          </cell>
          <cell r="L785" t="str">
            <v>SDLE</v>
          </cell>
          <cell r="M785" t="str">
            <v>EM Entr.mercancías</v>
          </cell>
          <cell r="N785" t="str">
            <v>588.118.55</v>
          </cell>
          <cell r="O785" t="str">
            <v>ENTR. VIRT CONT.025-DIADQ-CAB-2022 REPUESTOS CAB</v>
          </cell>
        </row>
        <row r="786">
          <cell r="H786" t="str">
            <v>SA75503729</v>
          </cell>
          <cell r="I786" t="str">
            <v>ECEJ</v>
          </cell>
          <cell r="J786" t="str">
            <v>EJ9I</v>
          </cell>
          <cell r="K786" t="str">
            <v>FRA.8100002442</v>
          </cell>
          <cell r="L786" t="str">
            <v>SDLE</v>
          </cell>
          <cell r="M786" t="str">
            <v>EM Entr.mercancías</v>
          </cell>
          <cell r="N786" t="str">
            <v>1.023.673.37</v>
          </cell>
          <cell r="O786" t="str">
            <v>ENTR. VIRT CONT.025-DIADQ-CAB-2022 REPUESTOS CAB</v>
          </cell>
        </row>
        <row r="787">
          <cell r="H787" t="str">
            <v>MS51968-2</v>
          </cell>
          <cell r="I787" t="str">
            <v>ECEJ</v>
          </cell>
          <cell r="J787" t="str">
            <v>EJ9I</v>
          </cell>
          <cell r="K787" t="str">
            <v>FRA.8100002236</v>
          </cell>
          <cell r="L787" t="str">
            <v>SDLE</v>
          </cell>
          <cell r="M787" t="str">
            <v>EM Entr.mercancías</v>
          </cell>
          <cell r="N787" t="str">
            <v>187.774.62</v>
          </cell>
          <cell r="O787" t="str">
            <v>ENTR. VIRT CONT.025-DIADQ-CAB-2022 REPUESTOS CAB</v>
          </cell>
        </row>
        <row r="788">
          <cell r="H788" t="str">
            <v>AR7</v>
          </cell>
          <cell r="I788" t="str">
            <v>ECEJ</v>
          </cell>
          <cell r="J788" t="str">
            <v>EJ9I</v>
          </cell>
          <cell r="K788" t="str">
            <v>FRA.8100002442</v>
          </cell>
          <cell r="L788" t="str">
            <v>SDLE</v>
          </cell>
          <cell r="M788" t="str">
            <v>EM Entr.mercancías</v>
          </cell>
          <cell r="N788" t="str">
            <v>1.267.686.89</v>
          </cell>
          <cell r="O788" t="str">
            <v>ENTR. VIRT CONT.025-DIADQ-CAB-2022 REPUESTOS CAB</v>
          </cell>
        </row>
        <row r="789">
          <cell r="H789" t="str">
            <v>AA52425-1</v>
          </cell>
          <cell r="I789" t="str">
            <v>ECEJ</v>
          </cell>
          <cell r="J789" t="str">
            <v>EJ9I</v>
          </cell>
          <cell r="K789" t="str">
            <v>FRA.8100002442</v>
          </cell>
          <cell r="L789" t="str">
            <v>SDLE</v>
          </cell>
          <cell r="M789" t="str">
            <v>EM Entr.mercancías</v>
          </cell>
          <cell r="N789" t="str">
            <v>278.607.93</v>
          </cell>
          <cell r="O789" t="str">
            <v>ENTR. VIRT CONT.025-DIADQ-CAB-2022 REPUESTOS CAB</v>
          </cell>
        </row>
        <row r="790">
          <cell r="H790" t="str">
            <v>FS1280</v>
          </cell>
          <cell r="I790" t="str">
            <v>ECEJ</v>
          </cell>
          <cell r="J790" t="str">
            <v>EJ9I</v>
          </cell>
          <cell r="K790" t="str">
            <v>FRA.8100002236</v>
          </cell>
          <cell r="L790" t="str">
            <v>SDLE</v>
          </cell>
          <cell r="M790" t="str">
            <v>EM Entr.mercancías</v>
          </cell>
          <cell r="N790" t="str">
            <v>62.745.78</v>
          </cell>
          <cell r="O790" t="str">
            <v>ENTR. VIRT CONT.025-DIADQ-CAB-2022 REPUESTOS CAB</v>
          </cell>
        </row>
        <row r="791">
          <cell r="H791" t="str">
            <v>FS1280</v>
          </cell>
          <cell r="I791" t="str">
            <v>ECEJ</v>
          </cell>
          <cell r="J791" t="str">
            <v>EJ9I</v>
          </cell>
          <cell r="K791" t="str">
            <v>FRA.8100002439</v>
          </cell>
          <cell r="L791" t="str">
            <v>SDLE</v>
          </cell>
          <cell r="M791" t="str">
            <v>EM Entr.mercancías</v>
          </cell>
          <cell r="N791" t="str">
            <v>62.745.78</v>
          </cell>
          <cell r="O791" t="str">
            <v>ENTR. VIRT CONT.025-DIADQ-CAB-2022 REPUESTOS CAB</v>
          </cell>
        </row>
        <row r="792">
          <cell r="H792" t="str">
            <v>218102</v>
          </cell>
          <cell r="I792" t="str">
            <v>ECEJ</v>
          </cell>
          <cell r="J792" t="str">
            <v>EJ9I</v>
          </cell>
          <cell r="K792" t="str">
            <v>FRA.8100002236</v>
          </cell>
          <cell r="L792" t="str">
            <v>SDLE</v>
          </cell>
          <cell r="M792" t="str">
            <v>EM Entr.mercancías</v>
          </cell>
          <cell r="N792" t="str">
            <v>1.179.120.94</v>
          </cell>
          <cell r="O792" t="str">
            <v>ENTR. VIRT CONT.025-DIADQ-CAB-2022 REPUESTOS CAB</v>
          </cell>
        </row>
        <row r="793">
          <cell r="H793" t="str">
            <v>218102</v>
          </cell>
          <cell r="I793" t="str">
            <v>ECEJ</v>
          </cell>
          <cell r="J793" t="str">
            <v>EJ9I</v>
          </cell>
          <cell r="K793" t="str">
            <v>FRA.8100002439</v>
          </cell>
          <cell r="L793" t="str">
            <v>SDLE</v>
          </cell>
          <cell r="M793" t="str">
            <v>EM Entr.mercancías</v>
          </cell>
          <cell r="N793" t="str">
            <v>1.179.120.94</v>
          </cell>
          <cell r="O793" t="str">
            <v>ENTR. VIRT CONT.025-DIADQ-CAB-2022 REPUESTOS CAB</v>
          </cell>
        </row>
        <row r="794">
          <cell r="H794" t="str">
            <v>218102</v>
          </cell>
          <cell r="I794" t="str">
            <v>ECEJ</v>
          </cell>
          <cell r="J794" t="str">
            <v>EJ9I</v>
          </cell>
          <cell r="K794" t="str">
            <v>FRA.8100002236</v>
          </cell>
          <cell r="L794" t="str">
            <v>SDLE</v>
          </cell>
          <cell r="M794" t="str">
            <v>EM Entr.mercancías</v>
          </cell>
          <cell r="N794" t="str">
            <v>1.367.780.52</v>
          </cell>
          <cell r="O794" t="str">
            <v>ENTR. VIRT CONT.025-DIADQ-CAB-2022 REPUESTOS CAB</v>
          </cell>
        </row>
        <row r="795">
          <cell r="H795" t="str">
            <v>136483</v>
          </cell>
          <cell r="I795" t="str">
            <v>ECEJ</v>
          </cell>
          <cell r="J795" t="str">
            <v>EJ9I</v>
          </cell>
          <cell r="K795" t="str">
            <v>FRA.8100002439</v>
          </cell>
          <cell r="L795" t="str">
            <v>SDLE</v>
          </cell>
          <cell r="M795" t="str">
            <v>EM Entr.mercancías</v>
          </cell>
          <cell r="N795" t="str">
            <v>828.882.88</v>
          </cell>
          <cell r="O795" t="str">
            <v>ENTR. VIRT CONT.025-DIADQ-CAB-2022 REPUESTOS CAB</v>
          </cell>
        </row>
        <row r="796">
          <cell r="H796" t="str">
            <v>136483</v>
          </cell>
          <cell r="I796" t="str">
            <v>ECEJ</v>
          </cell>
          <cell r="J796" t="str">
            <v>EJ9I</v>
          </cell>
          <cell r="K796" t="str">
            <v>FRA.8100002236</v>
          </cell>
          <cell r="L796" t="str">
            <v>SDLE</v>
          </cell>
          <cell r="M796" t="str">
            <v>EM Entr.mercancías</v>
          </cell>
          <cell r="N796" t="str">
            <v>828.882.88</v>
          </cell>
          <cell r="O796" t="str">
            <v>ENTR. VIRT CONT.025-DIADQ-CAB-2022 REPUESTOS CAB</v>
          </cell>
        </row>
        <row r="797">
          <cell r="H797" t="str">
            <v>217482</v>
          </cell>
          <cell r="I797" t="str">
            <v>ECEJ</v>
          </cell>
          <cell r="J797" t="str">
            <v>EJ9I</v>
          </cell>
          <cell r="K797" t="str">
            <v>FRA.8100002439</v>
          </cell>
          <cell r="L797" t="str">
            <v>SDLE</v>
          </cell>
          <cell r="M797" t="str">
            <v>EM Entr.mercancías</v>
          </cell>
          <cell r="N797" t="str">
            <v>9.557.256.00</v>
          </cell>
          <cell r="O797" t="str">
            <v>ENTR. VIRT CONT.025-DIADQ-CAB-2022 REPUESTOS CAB</v>
          </cell>
        </row>
        <row r="798">
          <cell r="H798" t="str">
            <v>217482</v>
          </cell>
          <cell r="I798" t="str">
            <v>ECEJ</v>
          </cell>
          <cell r="J798" t="str">
            <v>EJ9I</v>
          </cell>
          <cell r="K798" t="str">
            <v>FRA.8100002236</v>
          </cell>
          <cell r="L798" t="str">
            <v>SDLE</v>
          </cell>
          <cell r="M798" t="str">
            <v>EM Entr.mercancías</v>
          </cell>
          <cell r="N798" t="str">
            <v>9.557.256.00</v>
          </cell>
          <cell r="O798" t="str">
            <v>ENTR. VIRT CONT.025-DIADQ-CAB-2022 REPUESTOS CAB</v>
          </cell>
        </row>
        <row r="799">
          <cell r="H799" t="str">
            <v>135143-5</v>
          </cell>
          <cell r="I799" t="str">
            <v>ECEJ</v>
          </cell>
          <cell r="J799" t="str">
            <v>EJ9I</v>
          </cell>
          <cell r="K799" t="str">
            <v>FRA.8100002442</v>
          </cell>
          <cell r="L799" t="str">
            <v>SDLE</v>
          </cell>
          <cell r="M799" t="str">
            <v>EM Entr.mercancías</v>
          </cell>
          <cell r="N799" t="str">
            <v>45.081.733.25</v>
          </cell>
          <cell r="O799" t="str">
            <v>ENTR. VIRT CONT.025-DIADQ-CAB-2022 REPUESTOS CAB</v>
          </cell>
        </row>
        <row r="800">
          <cell r="H800" t="str">
            <v>135143-1</v>
          </cell>
          <cell r="I800" t="str">
            <v>ECEJ</v>
          </cell>
          <cell r="J800" t="str">
            <v>EJ9I</v>
          </cell>
          <cell r="K800" t="str">
            <v>FRA.8100002442</v>
          </cell>
          <cell r="L800" t="str">
            <v>SDLE</v>
          </cell>
          <cell r="M800" t="str">
            <v>EM Entr.mercancías</v>
          </cell>
          <cell r="N800" t="str">
            <v>72.665.537.54</v>
          </cell>
          <cell r="O800" t="str">
            <v>ENTR. VIRT CONT.025-DIADQ-CAB-2022 REPUESTOS CAB</v>
          </cell>
        </row>
        <row r="801">
          <cell r="H801" t="str">
            <v>135143-1</v>
          </cell>
          <cell r="I801" t="str">
            <v>ECEJ</v>
          </cell>
          <cell r="J801" t="str">
            <v>EJ9I</v>
          </cell>
          <cell r="K801" t="str">
            <v>FRA.8100002443</v>
          </cell>
          <cell r="L801" t="str">
            <v>SDLE</v>
          </cell>
          <cell r="M801" t="str">
            <v>EM Entr.mercancías</v>
          </cell>
          <cell r="N801" t="str">
            <v>72.665.537.54</v>
          </cell>
          <cell r="O801" t="str">
            <v>ENTR. VIRT CONT.025-DIADQ-CAB-2022 REPUESTOS CAB</v>
          </cell>
        </row>
        <row r="802">
          <cell r="H802" t="str">
            <v>135143-3</v>
          </cell>
          <cell r="I802" t="str">
            <v>ECEJ</v>
          </cell>
          <cell r="J802" t="str">
            <v>EJ9I</v>
          </cell>
          <cell r="K802" t="str">
            <v>FRA.8100002443</v>
          </cell>
          <cell r="L802" t="str">
            <v>SDLE</v>
          </cell>
          <cell r="M802" t="str">
            <v>EM Entr.mercancías</v>
          </cell>
          <cell r="N802" t="str">
            <v>65.028.274.68</v>
          </cell>
          <cell r="O802" t="str">
            <v>ENTR. VIRT CONT.025-DIADQ-CAB-2022 REPUESTOS CAB</v>
          </cell>
        </row>
        <row r="803">
          <cell r="H803" t="str">
            <v>135143-3</v>
          </cell>
          <cell r="I803" t="str">
            <v>ECEJ</v>
          </cell>
          <cell r="J803" t="str">
            <v>EJ9I</v>
          </cell>
          <cell r="K803" t="str">
            <v>FRA.8100002442</v>
          </cell>
          <cell r="L803" t="str">
            <v>SDLE</v>
          </cell>
          <cell r="M803" t="str">
            <v>EM Entr.mercancías</v>
          </cell>
          <cell r="N803" t="str">
            <v>65.028.274.67</v>
          </cell>
          <cell r="O803" t="str">
            <v>ENTR. VIRT CONT.025-DIADQ-CAB-2022 REPUESTOS CAB</v>
          </cell>
        </row>
        <row r="804">
          <cell r="H804" t="str">
            <v>5940005496583.</v>
          </cell>
          <cell r="I804" t="str">
            <v>ECEJ</v>
          </cell>
          <cell r="J804" t="str">
            <v>EJ9I</v>
          </cell>
          <cell r="K804" t="str">
            <v>FRA.8100002236</v>
          </cell>
          <cell r="L804" t="str">
            <v>SDLE</v>
          </cell>
          <cell r="M804" t="str">
            <v>EM Entr.mercancías</v>
          </cell>
          <cell r="N804" t="str">
            <v>199.620.43</v>
          </cell>
          <cell r="O804" t="str">
            <v>ENTR. VIRT CONT.025-DIADQ-CAB-2022 REPUESTOS CAB</v>
          </cell>
        </row>
        <row r="805">
          <cell r="H805" t="str">
            <v>4170836</v>
          </cell>
          <cell r="I805" t="str">
            <v>ECEJ</v>
          </cell>
          <cell r="J805" t="str">
            <v>EJ9I</v>
          </cell>
          <cell r="K805" t="str">
            <v>FRA.8100002236</v>
          </cell>
          <cell r="L805" t="str">
            <v>SDLE</v>
          </cell>
          <cell r="M805" t="str">
            <v>EM Entr.mercancías</v>
          </cell>
          <cell r="N805" t="str">
            <v>2.765.164.01</v>
          </cell>
          <cell r="O805" t="str">
            <v>ENTR. VIRT CONT.025-DIADQ-CAB-2022 REPUESTOS CAB</v>
          </cell>
        </row>
        <row r="806">
          <cell r="H806" t="str">
            <v>A53000UV</v>
          </cell>
          <cell r="I806" t="str">
            <v>ECEJ</v>
          </cell>
          <cell r="J806" t="str">
            <v>EJ9I</v>
          </cell>
          <cell r="K806" t="str">
            <v>FRA.8100002442</v>
          </cell>
          <cell r="L806" t="str">
            <v>SDLE</v>
          </cell>
          <cell r="M806" t="str">
            <v>EM Entr.mercancías</v>
          </cell>
          <cell r="N806" t="str">
            <v>25.506.900.42</v>
          </cell>
          <cell r="O806" t="str">
            <v>ENTR. VIRT CONT.025-DIADQ-CAB-2022 REPUESTOS CAB</v>
          </cell>
        </row>
        <row r="807">
          <cell r="H807" t="str">
            <v>K080730</v>
          </cell>
          <cell r="I807" t="str">
            <v>ECEJ</v>
          </cell>
          <cell r="J807" t="str">
            <v>EJ9I</v>
          </cell>
          <cell r="K807" t="str">
            <v>FRA.8100002236</v>
          </cell>
          <cell r="L807" t="str">
            <v>SDLE</v>
          </cell>
          <cell r="M807" t="str">
            <v>EM Entr.mercancías</v>
          </cell>
          <cell r="N807" t="str">
            <v>686.224.14</v>
          </cell>
          <cell r="O807" t="str">
            <v>ENTR. VIRT CONT.025-DIADQ-CAB-2022 REPUESTOS CAB</v>
          </cell>
        </row>
        <row r="808">
          <cell r="H808" t="str">
            <v>5-674X</v>
          </cell>
          <cell r="I808" t="str">
            <v>ECEJ</v>
          </cell>
          <cell r="J808" t="str">
            <v>EJ9I</v>
          </cell>
          <cell r="K808" t="str">
            <v>FRA.8100002442</v>
          </cell>
          <cell r="L808" t="str">
            <v>SDLE</v>
          </cell>
          <cell r="M808" t="str">
            <v>EM Entr.mercancías</v>
          </cell>
          <cell r="N808" t="str">
            <v>3.634.489.22</v>
          </cell>
          <cell r="O808" t="str">
            <v>ENTR. VIRT CONT.025-DIADQ-CAB-2022 REPUESTOS CAB</v>
          </cell>
        </row>
        <row r="809">
          <cell r="H809" t="str">
            <v>T224</v>
          </cell>
          <cell r="I809" t="str">
            <v>ECEJ</v>
          </cell>
          <cell r="J809" t="str">
            <v>EJ9I</v>
          </cell>
          <cell r="K809" t="str">
            <v>FRA.8100002236</v>
          </cell>
          <cell r="L809" t="str">
            <v>SDLE</v>
          </cell>
          <cell r="M809" t="str">
            <v>EM Entr.mercancías</v>
          </cell>
          <cell r="N809" t="str">
            <v>1.436.212.06</v>
          </cell>
          <cell r="O809" t="str">
            <v>ENTR. VIRT CONT.025-DIADQ-CAB-2022 REPUESTOS CAB</v>
          </cell>
        </row>
        <row r="810">
          <cell r="H810" t="str">
            <v>FF5052</v>
          </cell>
          <cell r="I810" t="str">
            <v>ECEJ</v>
          </cell>
          <cell r="J810" t="str">
            <v>EJ9I</v>
          </cell>
          <cell r="K810" t="str">
            <v>FRA.8100002439</v>
          </cell>
          <cell r="L810" t="str">
            <v>SDLE</v>
          </cell>
          <cell r="M810" t="str">
            <v>EM Entr.mercancías</v>
          </cell>
          <cell r="N810" t="str">
            <v>156.586.82</v>
          </cell>
          <cell r="O810" t="str">
            <v>ENTR. VIRT CONT.025-DIADQ-CAB-2022 REPUESTOS CAB</v>
          </cell>
        </row>
        <row r="811">
          <cell r="H811" t="str">
            <v>FF5052</v>
          </cell>
          <cell r="I811" t="str">
            <v>ECEJ</v>
          </cell>
          <cell r="J811" t="str">
            <v>EJ9I</v>
          </cell>
          <cell r="K811" t="str">
            <v>FRA.8100002236</v>
          </cell>
          <cell r="L811" t="str">
            <v>SDLE</v>
          </cell>
          <cell r="M811" t="str">
            <v>EM Entr.mercancías</v>
          </cell>
          <cell r="N811" t="str">
            <v>156.586.82</v>
          </cell>
          <cell r="O811" t="str">
            <v>ENTR. VIRT CONT.025-DIADQ-CAB-2022 REPUESTOS CAB</v>
          </cell>
        </row>
        <row r="812">
          <cell r="H812" t="str">
            <v>SAF59G20</v>
          </cell>
          <cell r="I812" t="str">
            <v>ECEJ</v>
          </cell>
          <cell r="J812" t="str">
            <v>EJ9I</v>
          </cell>
          <cell r="K812" t="str">
            <v>FRA.8100002236</v>
          </cell>
          <cell r="L812" t="str">
            <v>SDLE</v>
          </cell>
          <cell r="M812" t="str">
            <v>EM Entr.mercancías</v>
          </cell>
          <cell r="N812" t="str">
            <v>1.737.123.43</v>
          </cell>
          <cell r="O812" t="str">
            <v>ENTR. VIRT CONT.025-DIADQ-CAB-2022 REPUESTOS CAB</v>
          </cell>
        </row>
        <row r="813">
          <cell r="H813" t="str">
            <v>FF0507900</v>
          </cell>
          <cell r="I813" t="str">
            <v>ECEJ</v>
          </cell>
          <cell r="J813" t="str">
            <v>EJ9I</v>
          </cell>
          <cell r="K813" t="str">
            <v>FRA.8100002236</v>
          </cell>
          <cell r="L813" t="str">
            <v>SDLE</v>
          </cell>
          <cell r="M813" t="str">
            <v>EM Entr.mercancías</v>
          </cell>
          <cell r="N813" t="str">
            <v>1.417.980.62</v>
          </cell>
          <cell r="O813" t="str">
            <v>ENTR. VIRT CONT.025-DIADQ-CAB-2022 REPUESTOS CAB</v>
          </cell>
        </row>
        <row r="814">
          <cell r="H814" t="str">
            <v>FF0507900</v>
          </cell>
          <cell r="I814" t="str">
            <v>ECEJ</v>
          </cell>
          <cell r="J814" t="str">
            <v>EJ9I</v>
          </cell>
          <cell r="K814" t="str">
            <v>FRA.8100002439</v>
          </cell>
          <cell r="L814" t="str">
            <v>SDLE</v>
          </cell>
          <cell r="M814" t="str">
            <v>EM Entr.mercancías</v>
          </cell>
          <cell r="N814" t="str">
            <v>1.417.980.62</v>
          </cell>
          <cell r="O814" t="str">
            <v>ENTR. VIRT CONT.025-DIADQ-CAB-2022 REPUESTOS CAB</v>
          </cell>
        </row>
        <row r="815">
          <cell r="H815" t="str">
            <v>1741</v>
          </cell>
          <cell r="I815" t="str">
            <v>ECEJ</v>
          </cell>
          <cell r="J815" t="str">
            <v>EJ9I</v>
          </cell>
          <cell r="K815" t="str">
            <v>FRA.8100002439</v>
          </cell>
          <cell r="L815" t="str">
            <v>SDLE</v>
          </cell>
          <cell r="M815" t="str">
            <v>EM Entr.mercancías</v>
          </cell>
          <cell r="N815" t="str">
            <v>1.383.229.82</v>
          </cell>
          <cell r="O815" t="str">
            <v>ENTR. VIRT CONT.025-DIADQ-CAB-2022 REPUESTOS CAB</v>
          </cell>
        </row>
        <row r="816">
          <cell r="H816" t="str">
            <v>1741</v>
          </cell>
          <cell r="I816" t="str">
            <v>ECEJ</v>
          </cell>
          <cell r="J816" t="str">
            <v>EJ9I</v>
          </cell>
          <cell r="K816" t="str">
            <v>FRA.8100002236</v>
          </cell>
          <cell r="L816" t="str">
            <v>SDLE</v>
          </cell>
          <cell r="M816" t="str">
            <v>EM Entr.mercancías</v>
          </cell>
          <cell r="N816" t="str">
            <v>1.383.229.82</v>
          </cell>
          <cell r="O816" t="str">
            <v>ENTR. VIRT CONT.025-DIADQ-CAB-2022 REPUESTOS CAB</v>
          </cell>
        </row>
        <row r="817">
          <cell r="H817" t="str">
            <v>100134</v>
          </cell>
          <cell r="I817" t="str">
            <v>ECEJ</v>
          </cell>
          <cell r="J817" t="str">
            <v>EJ9I</v>
          </cell>
          <cell r="K817" t="str">
            <v>FRA.8100002442</v>
          </cell>
          <cell r="L817" t="str">
            <v>SDLE</v>
          </cell>
          <cell r="M817" t="str">
            <v>EM Entr.mercancías</v>
          </cell>
          <cell r="N817" t="str">
            <v>2.391.835.86</v>
          </cell>
          <cell r="O817" t="str">
            <v>ENTR. VIRT CONT.025-DIADQ-CAB-2022 REPUESTOS CAB</v>
          </cell>
        </row>
        <row r="818">
          <cell r="H818" t="str">
            <v>100134</v>
          </cell>
          <cell r="I818" t="str">
            <v>ECEJ</v>
          </cell>
          <cell r="J818" t="str">
            <v>EJ9I</v>
          </cell>
          <cell r="K818" t="str">
            <v>FRA.8100002443</v>
          </cell>
          <cell r="L818" t="str">
            <v>SDLE</v>
          </cell>
          <cell r="M818" t="str">
            <v>EM Entr.mercancías</v>
          </cell>
          <cell r="N818" t="str">
            <v>2.391.835.86</v>
          </cell>
          <cell r="O818" t="str">
            <v>ENTR. VIRT CONT.025-DIADQ-CAB-2022 REPUESTOS CAB</v>
          </cell>
        </row>
        <row r="819">
          <cell r="H819" t="str">
            <v>119400</v>
          </cell>
          <cell r="I819" t="str">
            <v>ECEJ</v>
          </cell>
          <cell r="J819" t="str">
            <v>EJ9I</v>
          </cell>
          <cell r="K819" t="str">
            <v>FRA.8100002236</v>
          </cell>
          <cell r="L819" t="str">
            <v>SDLE</v>
          </cell>
          <cell r="M819" t="str">
            <v>EM Entr.mercancías</v>
          </cell>
          <cell r="N819" t="str">
            <v>3.860.531.36</v>
          </cell>
          <cell r="O819" t="str">
            <v>ENTR. VIRT CONT.025-DIADQ-CAB-2022 REPUESTOS CAB</v>
          </cell>
        </row>
        <row r="820">
          <cell r="H820" t="str">
            <v>12514957</v>
          </cell>
          <cell r="I820" t="str">
            <v>ECEJ</v>
          </cell>
          <cell r="J820" t="str">
            <v>EJ9I</v>
          </cell>
          <cell r="K820" t="str">
            <v>FRA.8100002442</v>
          </cell>
          <cell r="L820" t="str">
            <v>SDLE</v>
          </cell>
          <cell r="M820" t="str">
            <v>EM Entr.mercancías</v>
          </cell>
          <cell r="N820" t="str">
            <v>2.670.906.52</v>
          </cell>
          <cell r="O820" t="str">
            <v>ENTR. VIRT CONT.025-DIADQ-CAB-2022 REPUESTOS CAB</v>
          </cell>
        </row>
        <row r="821">
          <cell r="H821" t="str">
            <v>120501013E</v>
          </cell>
          <cell r="I821" t="str">
            <v>ECEJ</v>
          </cell>
          <cell r="J821" t="str">
            <v>EJ9I</v>
          </cell>
          <cell r="K821" t="str">
            <v>FRA.8100002439</v>
          </cell>
          <cell r="L821" t="str">
            <v>SDLE</v>
          </cell>
          <cell r="M821" t="str">
            <v>EM Entr.mercancías</v>
          </cell>
          <cell r="N821" t="str">
            <v>1.908.795.15</v>
          </cell>
          <cell r="O821" t="str">
            <v>ENTR. VIRT CONT.025-DIADQ-CAB-2022 REPUESTOS CAB</v>
          </cell>
        </row>
        <row r="822">
          <cell r="H822" t="str">
            <v>120501013E</v>
          </cell>
          <cell r="I822" t="str">
            <v>ECEJ</v>
          </cell>
          <cell r="J822" t="str">
            <v>EJ9I</v>
          </cell>
          <cell r="K822" t="str">
            <v>FRA.8100002236</v>
          </cell>
          <cell r="L822" t="str">
            <v>SDLE</v>
          </cell>
          <cell r="M822" t="str">
            <v>EM Entr.mercancías</v>
          </cell>
          <cell r="N822" t="str">
            <v>1.908.795.15</v>
          </cell>
          <cell r="O822" t="str">
            <v>ENTR. VIRT CONT.025-DIADQ-CAB-2022 REPUESTOS CAB</v>
          </cell>
        </row>
        <row r="823">
          <cell r="H823" t="str">
            <v>122701037E</v>
          </cell>
          <cell r="I823" t="str">
            <v>ECEJ</v>
          </cell>
          <cell r="J823" t="str">
            <v>EJ9I</v>
          </cell>
          <cell r="K823" t="str">
            <v>FRA.8100002236</v>
          </cell>
          <cell r="L823" t="str">
            <v>SDLE</v>
          </cell>
          <cell r="M823" t="str">
            <v>EM Entr.mercancías</v>
          </cell>
          <cell r="N823" t="str">
            <v>861.829.04</v>
          </cell>
          <cell r="O823" t="str">
            <v>ENTR. VIRT CONT.025-DIADQ-CAB-2022 REPUESTOS CAB</v>
          </cell>
        </row>
        <row r="824">
          <cell r="H824" t="str">
            <v>12525440</v>
          </cell>
          <cell r="I824" t="str">
            <v>ECEJ</v>
          </cell>
          <cell r="J824" t="str">
            <v>EJ9I</v>
          </cell>
          <cell r="K824" t="str">
            <v>FRA.8100002442</v>
          </cell>
          <cell r="L824" t="str">
            <v>SDLE</v>
          </cell>
          <cell r="M824" t="str">
            <v>EM Entr.mercancías</v>
          </cell>
          <cell r="N824" t="str">
            <v>4.786.957.09</v>
          </cell>
          <cell r="O824" t="str">
            <v>ENTR. VIRT CONT.025-DIADQ-CAB-2022 REPUESTOS CAB</v>
          </cell>
        </row>
        <row r="825">
          <cell r="H825" t="str">
            <v>261S41924-2</v>
          </cell>
          <cell r="I825" t="str">
            <v>ECEJ</v>
          </cell>
          <cell r="J825" t="str">
            <v>EJ9I</v>
          </cell>
          <cell r="K825" t="str">
            <v>FRA.8100002236</v>
          </cell>
          <cell r="L825" t="str">
            <v>SDLE</v>
          </cell>
          <cell r="M825" t="str">
            <v>EM Entr.mercancías</v>
          </cell>
          <cell r="N825" t="str">
            <v>4.808.658.99</v>
          </cell>
          <cell r="O825" t="str">
            <v>ENTR. VIRT CONT.025-DIADQ-CAB-2022 REPUESTOS CAB</v>
          </cell>
        </row>
        <row r="826">
          <cell r="H826" t="str">
            <v>5-808X</v>
          </cell>
          <cell r="I826" t="str">
            <v>ECEJ</v>
          </cell>
          <cell r="J826" t="str">
            <v>EJ9I</v>
          </cell>
          <cell r="K826" t="str">
            <v>FRA.8100002442</v>
          </cell>
          <cell r="L826" t="str">
            <v>SDLE</v>
          </cell>
          <cell r="M826" t="str">
            <v>EM Entr.mercancías</v>
          </cell>
          <cell r="N826" t="str">
            <v>3.047.011.02</v>
          </cell>
          <cell r="O826" t="str">
            <v>ENTR. VIRT CONT.025-DIADQ-CAB-2022 REPUESTOS CAB</v>
          </cell>
        </row>
        <row r="827">
          <cell r="H827" t="str">
            <v>C2821012</v>
          </cell>
          <cell r="I827" t="str">
            <v>ECEJ</v>
          </cell>
          <cell r="J827" t="str">
            <v>EJ9I</v>
          </cell>
          <cell r="K827" t="str">
            <v>FRA.8100002442</v>
          </cell>
          <cell r="L827" t="str">
            <v>SDLE</v>
          </cell>
          <cell r="M827" t="str">
            <v>EM Entr.mercancías</v>
          </cell>
          <cell r="N827" t="str">
            <v>1.293.090.60</v>
          </cell>
          <cell r="O827" t="str">
            <v>ENTR. VIRT CONT.025-DIADQ-CAB-2022 REPUESTOS CAB</v>
          </cell>
        </row>
        <row r="828">
          <cell r="H828" t="str">
            <v>P182034</v>
          </cell>
          <cell r="I828" t="str">
            <v>ECEJ</v>
          </cell>
          <cell r="J828" t="str">
            <v>EJ9I</v>
          </cell>
          <cell r="K828" t="str">
            <v>FRA.8100002236</v>
          </cell>
          <cell r="L828" t="str">
            <v>SDLE</v>
          </cell>
          <cell r="M828" t="str">
            <v>EM Entr.mercancías</v>
          </cell>
          <cell r="N828" t="str">
            <v>614.686.55</v>
          </cell>
          <cell r="O828" t="str">
            <v>ENTR. VIRT CONT.025-DIADQ-CAB-2022 REPUESTOS CAB</v>
          </cell>
        </row>
        <row r="829">
          <cell r="H829" t="str">
            <v>P182034</v>
          </cell>
          <cell r="I829" t="str">
            <v>ECEJ</v>
          </cell>
          <cell r="J829" t="str">
            <v>EJ9I</v>
          </cell>
          <cell r="K829" t="str">
            <v>FRA.8100002439</v>
          </cell>
          <cell r="L829" t="str">
            <v>SDLE</v>
          </cell>
          <cell r="M829" t="str">
            <v>EM Entr.mercancías</v>
          </cell>
          <cell r="N829" t="str">
            <v>614.686.55</v>
          </cell>
          <cell r="O829" t="str">
            <v>ENTR. VIRT CONT.025-DIADQ-CAB-2022 REPUESTOS CAB</v>
          </cell>
        </row>
        <row r="830">
          <cell r="H830" t="str">
            <v>SA75503729</v>
          </cell>
          <cell r="I830" t="str">
            <v>ECEJ</v>
          </cell>
          <cell r="J830" t="str">
            <v>EJ9I</v>
          </cell>
          <cell r="K830" t="str">
            <v>FRA.8100002236</v>
          </cell>
          <cell r="L830" t="str">
            <v>SDLE</v>
          </cell>
          <cell r="M830" t="str">
            <v>EM Entr.mercancías</v>
          </cell>
          <cell r="N830" t="str">
            <v>1.069.917.37</v>
          </cell>
          <cell r="O830" t="str">
            <v>ENTR. VIRT CONT.025-DIADQ-CAB-2022 REPUESTOS CAB</v>
          </cell>
        </row>
        <row r="831">
          <cell r="H831" t="str">
            <v>VS-1090-GOVT</v>
          </cell>
          <cell r="I831" t="str">
            <v>ECEJ</v>
          </cell>
          <cell r="J831" t="str">
            <v>EJ9I</v>
          </cell>
          <cell r="K831" t="str">
            <v>FRA.8100002442</v>
          </cell>
          <cell r="L831" t="str">
            <v>SDLE</v>
          </cell>
          <cell r="M831" t="str">
            <v>EM Entr.mercancías</v>
          </cell>
          <cell r="N831" t="str">
            <v>483.549.72</v>
          </cell>
          <cell r="O831" t="str">
            <v>ENTR. VIRT CONT.025-DIADQ-CAB-2022 REPUESTOS CAB</v>
          </cell>
        </row>
        <row r="832">
          <cell r="H832" t="str">
            <v>AR7</v>
          </cell>
          <cell r="I832" t="str">
            <v>ECEJ</v>
          </cell>
          <cell r="J832" t="str">
            <v>EJ9I</v>
          </cell>
          <cell r="K832" t="str">
            <v>FRA.8100002236</v>
          </cell>
          <cell r="L832" t="str">
            <v>SDLE</v>
          </cell>
          <cell r="M832" t="str">
            <v>EM Entr.mercancías</v>
          </cell>
          <cell r="N832" t="str">
            <v>1.238.748.49</v>
          </cell>
          <cell r="O832" t="str">
            <v>ENTR. VIRT CONT.025-DIADQ-CAB-2022 REPUESTOS CAB</v>
          </cell>
        </row>
        <row r="833">
          <cell r="H833" t="str">
            <v>AA52425-1</v>
          </cell>
          <cell r="I833" t="str">
            <v>ECEJ</v>
          </cell>
          <cell r="J833" t="str">
            <v>EJ9I</v>
          </cell>
          <cell r="K833" t="str">
            <v>FRA.8100002236</v>
          </cell>
          <cell r="L833" t="str">
            <v>SDLE</v>
          </cell>
          <cell r="M833" t="str">
            <v>EM Entr.mercancías</v>
          </cell>
          <cell r="N833" t="str">
            <v>272.247.94</v>
          </cell>
          <cell r="O833" t="str">
            <v>ENTR. VIRT CONT.025-DIADQ-CAB-2022 REPUESTOS CAB</v>
          </cell>
        </row>
        <row r="834">
          <cell r="H834" t="str">
            <v>135143-5</v>
          </cell>
          <cell r="I834" t="str">
            <v>ECEJ</v>
          </cell>
          <cell r="J834" t="str">
            <v>EJ9I</v>
          </cell>
          <cell r="K834" t="str">
            <v>FRA.8100002236</v>
          </cell>
          <cell r="L834" t="str">
            <v>SDLE</v>
          </cell>
          <cell r="M834" t="str">
            <v>EM Entr.mercancías</v>
          </cell>
          <cell r="N834" t="str">
            <v>44.052.620.30</v>
          </cell>
          <cell r="O834" t="str">
            <v>ENTR. VIRT CONT.025-DIADQ-CAB-2022 REPUESTOS CAB</v>
          </cell>
        </row>
        <row r="835">
          <cell r="H835" t="str">
            <v>135143-1</v>
          </cell>
          <cell r="I835" t="str">
            <v>ECEJ</v>
          </cell>
          <cell r="J835" t="str">
            <v>EJ9I</v>
          </cell>
          <cell r="K835" t="str">
            <v>FRA.8100002236</v>
          </cell>
          <cell r="L835" t="str">
            <v>SDLE</v>
          </cell>
          <cell r="M835" t="str">
            <v>EM Entr.mercancías</v>
          </cell>
          <cell r="N835" t="str">
            <v>71.006.749.37</v>
          </cell>
          <cell r="O835" t="str">
            <v>ENTR. VIRT CONT.025-DIADQ-CAB-2022 REPUESTOS CAB</v>
          </cell>
        </row>
        <row r="836">
          <cell r="H836" t="str">
            <v>135143-3</v>
          </cell>
          <cell r="I836" t="str">
            <v>ECEJ</v>
          </cell>
          <cell r="J836" t="str">
            <v>EJ9I</v>
          </cell>
          <cell r="K836" t="str">
            <v>FRA.8100002236</v>
          </cell>
          <cell r="L836" t="str">
            <v>SDLE</v>
          </cell>
          <cell r="M836" t="str">
            <v>EM Entr.mercancías</v>
          </cell>
          <cell r="N836" t="str">
            <v>63.543.827.76</v>
          </cell>
          <cell r="O836" t="str">
            <v>ENTR. VIRT CONT.025-DIADQ-CAB-2022 REPUESTOS CAB</v>
          </cell>
        </row>
        <row r="837">
          <cell r="H837" t="str">
            <v>A53000UV</v>
          </cell>
          <cell r="I837" t="str">
            <v>ECEJ</v>
          </cell>
          <cell r="J837" t="str">
            <v>EJ9I</v>
          </cell>
          <cell r="K837" t="str">
            <v>FRA.8100002236</v>
          </cell>
          <cell r="L837" t="str">
            <v>SDLE</v>
          </cell>
          <cell r="M837" t="str">
            <v>EM Entr.mercancías</v>
          </cell>
          <cell r="N837" t="str">
            <v>24.924.636.17</v>
          </cell>
          <cell r="O837" t="str">
            <v>ENTR. VIRT CONT.025-DIADQ-CAB-2022 REPUESTOS CAB</v>
          </cell>
        </row>
        <row r="838">
          <cell r="H838" t="str">
            <v>5-674X</v>
          </cell>
          <cell r="I838" t="str">
            <v>ECEJ</v>
          </cell>
          <cell r="J838" t="str">
            <v>EJ9I</v>
          </cell>
          <cell r="K838" t="str">
            <v>FRA.8100002236</v>
          </cell>
          <cell r="L838" t="str">
            <v>SDLE</v>
          </cell>
          <cell r="M838" t="str">
            <v>EM Entr.mercancías</v>
          </cell>
          <cell r="N838" t="str">
            <v>3.551.522.14</v>
          </cell>
          <cell r="O838" t="str">
            <v>ENTR. VIRT CONT.025-DIADQ-CAB-2022 REPUESTOS CAB</v>
          </cell>
        </row>
        <row r="839">
          <cell r="H839" t="str">
            <v>100134</v>
          </cell>
          <cell r="I839" t="str">
            <v>ECEJ</v>
          </cell>
          <cell r="J839" t="str">
            <v>EJ9I</v>
          </cell>
          <cell r="K839" t="str">
            <v>FRA.8100002236</v>
          </cell>
          <cell r="L839" t="str">
            <v>SDLE</v>
          </cell>
          <cell r="M839" t="str">
            <v>EM Entr.mercancías</v>
          </cell>
          <cell r="N839" t="str">
            <v>2.337.235.72</v>
          </cell>
          <cell r="O839" t="str">
            <v>ENTR. VIRT CONT.025-DIADQ-CAB-2022 REPUESTOS CAB</v>
          </cell>
        </row>
        <row r="840">
          <cell r="H840" t="str">
            <v>12514957</v>
          </cell>
          <cell r="I840" t="str">
            <v>ECEJ</v>
          </cell>
          <cell r="J840" t="str">
            <v>EJ9I</v>
          </cell>
          <cell r="K840" t="str">
            <v>FRA.8100002236</v>
          </cell>
          <cell r="L840" t="str">
            <v>SDLE</v>
          </cell>
          <cell r="M840" t="str">
            <v>EM Entr.mercancías</v>
          </cell>
          <cell r="N840" t="str">
            <v>2.609.935.83</v>
          </cell>
          <cell r="O840" t="str">
            <v>ENTR. VIRT CONT.025-DIADQ-CAB-2022 REPUESTOS CAB</v>
          </cell>
        </row>
        <row r="841">
          <cell r="H841" t="str">
            <v>12525440</v>
          </cell>
          <cell r="I841" t="str">
            <v>ECEJ</v>
          </cell>
          <cell r="J841" t="str">
            <v>EJ9I</v>
          </cell>
          <cell r="K841" t="str">
            <v>FRA.8100002236</v>
          </cell>
          <cell r="L841" t="str">
            <v>SDLE</v>
          </cell>
          <cell r="M841" t="str">
            <v>EM Entr.mercancías</v>
          </cell>
          <cell r="N841" t="str">
            <v>4.677.681.80</v>
          </cell>
          <cell r="O841" t="str">
            <v>ENTR. VIRT CONT.025-DIADQ-CAB-2022 REPUESTOS CAB</v>
          </cell>
        </row>
        <row r="842">
          <cell r="H842" t="str">
            <v>5-808X</v>
          </cell>
          <cell r="I842" t="str">
            <v>ECEJ</v>
          </cell>
          <cell r="J842" t="str">
            <v>EJ9I</v>
          </cell>
          <cell r="K842" t="str">
            <v>FRA.8100002236</v>
          </cell>
          <cell r="L842" t="str">
            <v>SDLE</v>
          </cell>
          <cell r="M842" t="str">
            <v>EM Entr.mercancías</v>
          </cell>
          <cell r="N842" t="str">
            <v>2.977.454.72</v>
          </cell>
          <cell r="O842" t="str">
            <v>ENTR. VIRT CONT.025-DIADQ-CAB-2022 REPUESTOS CAB</v>
          </cell>
        </row>
        <row r="843">
          <cell r="H843" t="str">
            <v>C2821012</v>
          </cell>
          <cell r="I843" t="str">
            <v>ECEJ</v>
          </cell>
          <cell r="J843" t="str">
            <v>EJ9I</v>
          </cell>
          <cell r="K843" t="str">
            <v>FRA.8100002236</v>
          </cell>
          <cell r="L843" t="str">
            <v>SDLE</v>
          </cell>
          <cell r="M843" t="str">
            <v>EM Entr.mercancías</v>
          </cell>
          <cell r="N843" t="str">
            <v>1.263.572.30</v>
          </cell>
          <cell r="O843" t="str">
            <v>ENTR. VIRT CONT.025-DIADQ-CAB-2022 REPUESTOS CAB</v>
          </cell>
        </row>
        <row r="844">
          <cell r="H844" t="str">
            <v>VS-1090-GOVT</v>
          </cell>
          <cell r="I844" t="str">
            <v>ECEJ</v>
          </cell>
          <cell r="J844" t="str">
            <v>EJ9I</v>
          </cell>
          <cell r="K844" t="str">
            <v>FRA.8100002236</v>
          </cell>
          <cell r="L844" t="str">
            <v>SDLE</v>
          </cell>
          <cell r="M844" t="str">
            <v>EM Entr.mercancías</v>
          </cell>
          <cell r="N844" t="str">
            <v>472.511.38</v>
          </cell>
          <cell r="O844" t="str">
            <v>ENTR. VIRT CONT.025-DIADQ-CAB-2022 REPUESTOS CAB</v>
          </cell>
        </row>
        <row r="845">
          <cell r="H845" t="str">
            <v>136670</v>
          </cell>
          <cell r="I845" t="str">
            <v>ECEJ</v>
          </cell>
          <cell r="J845" t="str">
            <v>EJ9I</v>
          </cell>
          <cell r="K845" t="str">
            <v>FRA.8100002607</v>
          </cell>
          <cell r="L845" t="str">
            <v>SDLE</v>
          </cell>
          <cell r="M845" t="str">
            <v>EM Entr.mercancías</v>
          </cell>
          <cell r="N845" t="str">
            <v>2.405.693.35</v>
          </cell>
          <cell r="O845" t="str">
            <v>ENTR. VIRT CONT.025-DIADQ-CAB-2022 REPUESTOS CAB</v>
          </cell>
        </row>
        <row r="846">
          <cell r="H846" t="str">
            <v>136671</v>
          </cell>
          <cell r="I846" t="str">
            <v>ECEJ</v>
          </cell>
          <cell r="J846" t="str">
            <v>EJ9I</v>
          </cell>
          <cell r="K846" t="str">
            <v>FRA.8100002607</v>
          </cell>
          <cell r="L846" t="str">
            <v>SDLE</v>
          </cell>
          <cell r="M846" t="str">
            <v>EM Entr.mercancías</v>
          </cell>
          <cell r="N846" t="str">
            <v>2.420.253.03</v>
          </cell>
          <cell r="O846" t="str">
            <v>ENTR. VIRT CONT.025-DIADQ-CAB-2022 REPUESTOS CAB</v>
          </cell>
        </row>
        <row r="847">
          <cell r="H847" t="str">
            <v>136482-2</v>
          </cell>
          <cell r="I847" t="str">
            <v>ECEJ</v>
          </cell>
          <cell r="J847" t="str">
            <v>EJ9I</v>
          </cell>
          <cell r="K847" t="str">
            <v>FRA.8100002607</v>
          </cell>
          <cell r="L847" t="str">
            <v>SDLE</v>
          </cell>
          <cell r="M847" t="str">
            <v>EM Entr.mercancías</v>
          </cell>
          <cell r="N847" t="str">
            <v>1.531.162.95</v>
          </cell>
          <cell r="O847" t="str">
            <v>ENTR. VIRT CONT.025-DIADQ-CAB-2022 REPUESTOS CAB</v>
          </cell>
        </row>
        <row r="848">
          <cell r="H848" t="str">
            <v>136482-2</v>
          </cell>
          <cell r="I848" t="str">
            <v>ECEJ</v>
          </cell>
          <cell r="J848" t="str">
            <v>EJ9I</v>
          </cell>
          <cell r="K848" t="str">
            <v>FRA.8100002608</v>
          </cell>
          <cell r="L848" t="str">
            <v>SDLE</v>
          </cell>
          <cell r="M848" t="str">
            <v>EM Entr.mercancías</v>
          </cell>
          <cell r="N848" t="str">
            <v>1.531.162.95</v>
          </cell>
          <cell r="O848" t="str">
            <v>ENTR. VIRT CONT.025-DIADQ-CAB-2022 REPUESTOS CAB</v>
          </cell>
        </row>
        <row r="849">
          <cell r="H849" t="str">
            <v>T224</v>
          </cell>
          <cell r="I849" t="str">
            <v>ECEJ</v>
          </cell>
          <cell r="J849" t="str">
            <v>EJ9I</v>
          </cell>
          <cell r="K849" t="str">
            <v>FRA.8100002608</v>
          </cell>
          <cell r="L849" t="str">
            <v>SDLE</v>
          </cell>
          <cell r="M849" t="str">
            <v>EM Entr.mercancías</v>
          </cell>
          <cell r="N849" t="str">
            <v>1.403.426.62</v>
          </cell>
          <cell r="O849" t="str">
            <v>ENTR. VIRT CONT.025-DIADQ-CAB-2022 REPUESTOS CAB</v>
          </cell>
        </row>
        <row r="850">
          <cell r="H850" t="str">
            <v>T224</v>
          </cell>
          <cell r="I850" t="str">
            <v>ECEJ</v>
          </cell>
          <cell r="J850" t="str">
            <v>EJ9I</v>
          </cell>
          <cell r="K850" t="str">
            <v>FRA.8100002607</v>
          </cell>
          <cell r="L850" t="str">
            <v>SDLE</v>
          </cell>
          <cell r="M850" t="str">
            <v>EM Entr.mercancías</v>
          </cell>
          <cell r="N850" t="str">
            <v>1.403.426.62</v>
          </cell>
          <cell r="O850" t="str">
            <v>ENTR. VIRT CONT.025-DIADQ-CAB-2022 REPUESTOS CAB</v>
          </cell>
        </row>
        <row r="851">
          <cell r="H851" t="str">
            <v>SAF59G20</v>
          </cell>
          <cell r="I851" t="str">
            <v>ECEJ</v>
          </cell>
          <cell r="J851" t="str">
            <v>EJ9I</v>
          </cell>
          <cell r="K851" t="str">
            <v>FRA.8100002608</v>
          </cell>
          <cell r="L851" t="str">
            <v>SDLE</v>
          </cell>
          <cell r="M851" t="str">
            <v>EM Entr.mercancías</v>
          </cell>
          <cell r="N851" t="str">
            <v>1.697.468.87</v>
          </cell>
          <cell r="O851" t="str">
            <v>ENTR. VIRT CONT.025-DIADQ-CAB-2022 REPUESTOS CAB</v>
          </cell>
        </row>
        <row r="852">
          <cell r="H852" t="str">
            <v>SAF59G20</v>
          </cell>
          <cell r="I852" t="str">
            <v>ECEJ</v>
          </cell>
          <cell r="J852" t="str">
            <v>EJ9I</v>
          </cell>
          <cell r="K852" t="str">
            <v>FRA.8100002607</v>
          </cell>
          <cell r="L852" t="str">
            <v>SDLE</v>
          </cell>
          <cell r="M852" t="str">
            <v>EM Entr.mercancías</v>
          </cell>
          <cell r="N852" t="str">
            <v>1.697.468.87</v>
          </cell>
          <cell r="O852" t="str">
            <v>ENTR. VIRT CONT.025-DIADQ-CAB-2022 REPUESTOS CAB</v>
          </cell>
        </row>
        <row r="853">
          <cell r="H853" t="str">
            <v>135475</v>
          </cell>
          <cell r="I853" t="str">
            <v>ECEJ</v>
          </cell>
          <cell r="J853" t="str">
            <v>EJ9I</v>
          </cell>
          <cell r="K853" t="str">
            <v>FRA.8100002608</v>
          </cell>
          <cell r="L853" t="str">
            <v>SDLE</v>
          </cell>
          <cell r="M853" t="str">
            <v>EM Entr.mercancías</v>
          </cell>
          <cell r="N853" t="str">
            <v>3.527.873.96</v>
          </cell>
          <cell r="O853" t="str">
            <v>ENTR. VIRT CONT.025-DIADQ-CAB-2022 REPUESTOS CAB</v>
          </cell>
        </row>
        <row r="854">
          <cell r="H854" t="str">
            <v>12514957</v>
          </cell>
          <cell r="I854" t="str">
            <v>ECEJ</v>
          </cell>
          <cell r="J854" t="str">
            <v>EJ9I</v>
          </cell>
          <cell r="K854" t="str">
            <v>FRA.8100002607</v>
          </cell>
          <cell r="L854" t="str">
            <v>SDLE</v>
          </cell>
          <cell r="M854" t="str">
            <v>EM Entr.mercancías</v>
          </cell>
          <cell r="N854" t="str">
            <v>2.609.935.83</v>
          </cell>
          <cell r="O854" t="str">
            <v>ENTR. VIRT CONT.025-DIADQ-CAB-2022 REPUESTOS CAB</v>
          </cell>
        </row>
        <row r="855">
          <cell r="H855" t="str">
            <v>134182-4</v>
          </cell>
          <cell r="I855" t="str">
            <v>ECEJ</v>
          </cell>
          <cell r="J855" t="str">
            <v>EJ9I</v>
          </cell>
          <cell r="K855" t="str">
            <v>FRA.8100002607</v>
          </cell>
          <cell r="L855" t="str">
            <v>SDLE</v>
          </cell>
          <cell r="M855" t="str">
            <v>EM Entr.mercancías</v>
          </cell>
          <cell r="N855" t="str">
            <v>1.080.898.04</v>
          </cell>
          <cell r="O855" t="str">
            <v>ENTR. VIRT CONT.025-DIADQ-CAB-2022 REPUESTOS CAB</v>
          </cell>
        </row>
        <row r="856">
          <cell r="H856" t="str">
            <v>3905449</v>
          </cell>
          <cell r="I856" t="str">
            <v>ECEJ</v>
          </cell>
          <cell r="J856" t="str">
            <v>EJ9I</v>
          </cell>
          <cell r="K856" t="str">
            <v>FRA.8100002607</v>
          </cell>
          <cell r="L856" t="str">
            <v>SDLE</v>
          </cell>
          <cell r="M856" t="str">
            <v>EM Entr.mercancías</v>
          </cell>
          <cell r="N856" t="str">
            <v>1.426.351.34</v>
          </cell>
          <cell r="O856" t="str">
            <v>ENTR. VIRT CONT.025-DIADQ-CAB-2022 REPUESTOS CAB</v>
          </cell>
        </row>
        <row r="857">
          <cell r="H857" t="str">
            <v>3917780</v>
          </cell>
          <cell r="I857" t="str">
            <v>ECEJ</v>
          </cell>
          <cell r="J857" t="str">
            <v>EJ9I</v>
          </cell>
          <cell r="K857" t="str">
            <v>FRA.8100002607</v>
          </cell>
          <cell r="L857" t="str">
            <v>SDLE</v>
          </cell>
          <cell r="M857" t="str">
            <v>EM Entr.mercancías</v>
          </cell>
          <cell r="N857" t="str">
            <v>1.045.990.98</v>
          </cell>
          <cell r="O857" t="str">
            <v>ENTR. VIRT CONT.025-DIADQ-CAB-2022 REPUESTOS CAB</v>
          </cell>
        </row>
        <row r="858">
          <cell r="H858" t="str">
            <v>3938267</v>
          </cell>
          <cell r="I858" t="str">
            <v>ECEJ</v>
          </cell>
          <cell r="J858" t="str">
            <v>EJ9I</v>
          </cell>
          <cell r="K858" t="str">
            <v>FRA.8100002607</v>
          </cell>
          <cell r="L858" t="str">
            <v>SDLE</v>
          </cell>
          <cell r="M858" t="str">
            <v>EM Entr.mercancías</v>
          </cell>
          <cell r="N858" t="str">
            <v>4.344.708.23</v>
          </cell>
          <cell r="O858" t="str">
            <v>ENTR. VIRT CONT.025-DIADQ-CAB-2022 REPUESTOS CAB</v>
          </cell>
        </row>
        <row r="859">
          <cell r="H859" t="str">
            <v>4025270</v>
          </cell>
          <cell r="I859" t="str">
            <v>ECEJ</v>
          </cell>
          <cell r="J859" t="str">
            <v>EJ9I</v>
          </cell>
          <cell r="K859" t="str">
            <v>FRA.8100002607</v>
          </cell>
          <cell r="L859" t="str">
            <v>SDLE</v>
          </cell>
          <cell r="M859" t="str">
            <v>EM Entr.mercancías</v>
          </cell>
          <cell r="N859" t="str">
            <v>894.289.96</v>
          </cell>
          <cell r="O859" t="str">
            <v>ENTR. VIRT CONT.025-DIADQ-CAB-2022 REPUESTOS CAB</v>
          </cell>
        </row>
        <row r="860">
          <cell r="H860" t="str">
            <v>135257-28</v>
          </cell>
          <cell r="I860" t="str">
            <v>ECEJ</v>
          </cell>
          <cell r="J860" t="str">
            <v>EJ9I</v>
          </cell>
          <cell r="K860" t="str">
            <v>FRA.8100002751</v>
          </cell>
          <cell r="L860" t="str">
            <v>SDLE</v>
          </cell>
          <cell r="M860" t="str">
            <v>EM Entr.mercancías</v>
          </cell>
          <cell r="N860" t="str">
            <v>17.407.062.44</v>
          </cell>
          <cell r="O860" t="str">
            <v>ENTRADA VIRTUAL REPUESTOS CONT.025-DIADQ-CAB-2022</v>
          </cell>
        </row>
        <row r="861">
          <cell r="H861" t="str">
            <v>135257-28</v>
          </cell>
          <cell r="I861" t="str">
            <v>ECEJ</v>
          </cell>
          <cell r="J861" t="str">
            <v>EJ9I</v>
          </cell>
          <cell r="K861" t="str">
            <v>FRA.8100002610</v>
          </cell>
          <cell r="L861" t="str">
            <v>SDLE</v>
          </cell>
          <cell r="M861" t="str">
            <v>EM Entr.mercancías</v>
          </cell>
          <cell r="N861" t="str">
            <v>19.525.151.02</v>
          </cell>
          <cell r="O861" t="str">
            <v>ENTRADA VIRTUAL REPUESTOS CONT.025-DIADQ-CAB-2022</v>
          </cell>
        </row>
        <row r="862">
          <cell r="H862" t="str">
            <v>135257-28</v>
          </cell>
          <cell r="I862" t="str">
            <v>ECEJ</v>
          </cell>
          <cell r="J862" t="str">
            <v>EJ9I</v>
          </cell>
          <cell r="K862" t="str">
            <v>FRA.8100002752</v>
          </cell>
          <cell r="L862" t="str">
            <v>SDLE</v>
          </cell>
          <cell r="M862" t="str">
            <v>EM Entr.mercancías</v>
          </cell>
          <cell r="N862" t="str">
            <v>17.407.062.44</v>
          </cell>
          <cell r="O862" t="str">
            <v>ENTRADA VIRTUAL REPUESTOS CONT.025-DIADQ-CAB-2022</v>
          </cell>
        </row>
        <row r="863">
          <cell r="H863" t="str">
            <v>135257-28</v>
          </cell>
          <cell r="I863" t="str">
            <v>ECEJ</v>
          </cell>
          <cell r="J863" t="str">
            <v>EJ9I</v>
          </cell>
          <cell r="K863" t="str">
            <v>FRA.8100002610</v>
          </cell>
          <cell r="L863" t="str">
            <v>SDLE</v>
          </cell>
          <cell r="M863" t="str">
            <v>EM Entr.mercancías</v>
          </cell>
          <cell r="N863" t="str">
            <v>21.543.898.17</v>
          </cell>
          <cell r="O863" t="str">
            <v>ENTRADA VIRTUAL REPUESTOS CONT.025-DIADQ-CAB-2022</v>
          </cell>
        </row>
        <row r="864">
          <cell r="H864" t="str">
            <v>135257-28</v>
          </cell>
          <cell r="I864" t="str">
            <v>ECEJ</v>
          </cell>
          <cell r="J864" t="str">
            <v>EJ9I</v>
          </cell>
          <cell r="K864" t="str">
            <v>FRA.8100002701</v>
          </cell>
          <cell r="L864" t="str">
            <v>SDLE</v>
          </cell>
          <cell r="M864" t="str">
            <v>EM Entr.mercancías</v>
          </cell>
          <cell r="N864" t="str">
            <v>18.160.047.47</v>
          </cell>
          <cell r="O864" t="str">
            <v>ENTRADA VIRTUAL REPUESTOS CONT.025-DIADQ-CAB-2022</v>
          </cell>
        </row>
        <row r="865">
          <cell r="H865" t="str">
            <v>135257-28</v>
          </cell>
          <cell r="I865" t="str">
            <v>ECEJ</v>
          </cell>
          <cell r="J865" t="str">
            <v>EJ9I</v>
          </cell>
          <cell r="K865" t="str">
            <v>FRA.8100002701</v>
          </cell>
          <cell r="L865" t="str">
            <v>SDLE</v>
          </cell>
          <cell r="M865" t="str">
            <v>EM Entr.mercancías</v>
          </cell>
          <cell r="N865" t="str">
            <v>18.160.047.47</v>
          </cell>
          <cell r="O865" t="str">
            <v>ENTRADA VIRTUAL REPUESTOS CONT.025-DIADQ-CAB-2022</v>
          </cell>
        </row>
        <row r="866">
          <cell r="H866" t="str">
            <v>135257-29</v>
          </cell>
          <cell r="I866" t="str">
            <v>ECEJ</v>
          </cell>
          <cell r="J866" t="str">
            <v>EJ9I</v>
          </cell>
          <cell r="K866" t="str">
            <v>FRA.8100002701</v>
          </cell>
          <cell r="L866" t="str">
            <v>SDLE</v>
          </cell>
          <cell r="M866" t="str">
            <v>EM Entr.mercancías</v>
          </cell>
          <cell r="N866" t="str">
            <v>54.080.225.75</v>
          </cell>
          <cell r="O866" t="str">
            <v>ENTRADA VIRTUAL REPUESTOS CONT.025-DIADQ-CAB-2022</v>
          </cell>
        </row>
        <row r="867">
          <cell r="H867" t="str">
            <v>135257-29</v>
          </cell>
          <cell r="I867" t="str">
            <v>ECEJ</v>
          </cell>
          <cell r="J867" t="str">
            <v>EJ9I</v>
          </cell>
          <cell r="K867" t="str">
            <v>FRA.8100002701</v>
          </cell>
          <cell r="L867" t="str">
            <v>SDLE</v>
          </cell>
          <cell r="M867" t="str">
            <v>EM Entr.mercancías</v>
          </cell>
          <cell r="N867" t="str">
            <v>54.080.225.75</v>
          </cell>
          <cell r="O867" t="str">
            <v>ENTRADA VIRTUAL REPUESTOS CONT.025-DIADQ-CAB-2022</v>
          </cell>
        </row>
        <row r="868">
          <cell r="H868" t="str">
            <v>135257-29</v>
          </cell>
          <cell r="I868" t="str">
            <v>ECEJ</v>
          </cell>
          <cell r="J868" t="str">
            <v>EJ9I</v>
          </cell>
          <cell r="K868" t="str">
            <v>FRA.8100002752</v>
          </cell>
          <cell r="L868" t="str">
            <v>SDLE</v>
          </cell>
          <cell r="M868" t="str">
            <v>EM Entr.mercancías</v>
          </cell>
          <cell r="N868" t="str">
            <v>51.837.852.74</v>
          </cell>
          <cell r="O868" t="str">
            <v>ENTRADA VIRTUAL REPUESTOS CONT.025-DIADQ-CAB-2022</v>
          </cell>
        </row>
        <row r="869">
          <cell r="H869" t="str">
            <v>135257-29</v>
          </cell>
          <cell r="I869" t="str">
            <v>ECEJ</v>
          </cell>
          <cell r="J869" t="str">
            <v>EJ9I</v>
          </cell>
          <cell r="K869" t="str">
            <v>FRA.8100002751</v>
          </cell>
          <cell r="L869" t="str">
            <v>SDLE</v>
          </cell>
          <cell r="M869" t="str">
            <v>EM Entr.mercancías</v>
          </cell>
          <cell r="N869" t="str">
            <v>51.837.852.74</v>
          </cell>
          <cell r="O869" t="str">
            <v>ENTRADA VIRTUAL REPUESTOS CONT.025-DIADQ-CAB-2022</v>
          </cell>
        </row>
        <row r="870">
          <cell r="H870" t="str">
            <v>135257-29</v>
          </cell>
          <cell r="I870" t="str">
            <v>ECEJ</v>
          </cell>
          <cell r="J870" t="str">
            <v>EJ9I</v>
          </cell>
          <cell r="K870" t="str">
            <v>FRA.8100002610</v>
          </cell>
          <cell r="L870" t="str">
            <v>SDLE</v>
          </cell>
          <cell r="M870" t="str">
            <v>EM Entr.mercancías</v>
          </cell>
          <cell r="N870" t="str">
            <v>64.157.259.43</v>
          </cell>
          <cell r="O870" t="str">
            <v>ENTRADA VIRTUAL REPUESTOS CONT.025-DIADQ-CAB-2022</v>
          </cell>
        </row>
        <row r="871">
          <cell r="H871" t="str">
            <v>135257-29</v>
          </cell>
          <cell r="I871" t="str">
            <v>ECEJ</v>
          </cell>
          <cell r="J871" t="str">
            <v>EJ9I</v>
          </cell>
          <cell r="K871" t="str">
            <v>FRA.8100002610</v>
          </cell>
          <cell r="L871" t="str">
            <v>SDLE</v>
          </cell>
          <cell r="M871" t="str">
            <v>EM Entr.mercancías</v>
          </cell>
          <cell r="N871" t="str">
            <v>58.145.474.39</v>
          </cell>
          <cell r="O871" t="str">
            <v>ENTRADA VIRTUAL REPUESTOS CONT.025-DIADQ-CAB-2022</v>
          </cell>
        </row>
        <row r="872">
          <cell r="H872" t="str">
            <v>135257-30</v>
          </cell>
          <cell r="I872" t="str">
            <v>ECEJ</v>
          </cell>
          <cell r="J872" t="str">
            <v>EJ9I</v>
          </cell>
          <cell r="K872" t="str">
            <v>FRA.8100002610</v>
          </cell>
          <cell r="L872" t="str">
            <v>SDLE</v>
          </cell>
          <cell r="M872" t="str">
            <v>EM Entr.mercancías</v>
          </cell>
          <cell r="N872" t="str">
            <v>56.729.927.63</v>
          </cell>
          <cell r="O872" t="str">
            <v>ENTRADA VIRTUAL REPUESTOS CONT.025-DIADQ-CAB-2022</v>
          </cell>
        </row>
        <row r="873">
          <cell r="H873" t="str">
            <v>135257-30</v>
          </cell>
          <cell r="I873" t="str">
            <v>ECEJ</v>
          </cell>
          <cell r="J873" t="str">
            <v>EJ9I</v>
          </cell>
          <cell r="K873" t="str">
            <v>FRA.8100002752</v>
          </cell>
          <cell r="L873" t="str">
            <v>SDLE</v>
          </cell>
          <cell r="M873" t="str">
            <v>EM Entr.mercancías</v>
          </cell>
          <cell r="N873" t="str">
            <v>50.575.864.50</v>
          </cell>
          <cell r="O873" t="str">
            <v>ENTRADA VIRTUAL REPUESTOS CONT.025-DIADQ-CAB-2022</v>
          </cell>
        </row>
        <row r="874">
          <cell r="H874" t="str">
            <v>135257-30</v>
          </cell>
          <cell r="I874" t="str">
            <v>ECEJ</v>
          </cell>
          <cell r="J874" t="str">
            <v>EJ9I</v>
          </cell>
          <cell r="K874" t="str">
            <v>FRA.8100002701</v>
          </cell>
          <cell r="L874" t="str">
            <v>SDLE</v>
          </cell>
          <cell r="M874" t="str">
            <v>EM Entr.mercancías</v>
          </cell>
          <cell r="N874" t="str">
            <v>52.763.647.13</v>
          </cell>
          <cell r="O874" t="str">
            <v>ENTRADA VIRTUAL REPUESTOS CONT.025-DIADQ-CAB-2022</v>
          </cell>
        </row>
        <row r="875">
          <cell r="H875" t="str">
            <v>135257-30</v>
          </cell>
          <cell r="I875" t="str">
            <v>ECEJ</v>
          </cell>
          <cell r="J875" t="str">
            <v>EJ9I</v>
          </cell>
          <cell r="K875" t="str">
            <v>FRA.8100002751</v>
          </cell>
          <cell r="L875" t="str">
            <v>SDLE</v>
          </cell>
          <cell r="M875" t="str">
            <v>EM Entr.mercancías</v>
          </cell>
          <cell r="N875" t="str">
            <v>50.575.864.50</v>
          </cell>
          <cell r="O875" t="str">
            <v>ENTRADA VIRTUAL REPUESTOS CONT.025-DIADQ-CAB-2022</v>
          </cell>
        </row>
        <row r="876">
          <cell r="H876" t="str">
            <v>135257-30</v>
          </cell>
          <cell r="I876" t="str">
            <v>ECEJ</v>
          </cell>
          <cell r="J876" t="str">
            <v>EJ9I</v>
          </cell>
          <cell r="K876" t="str">
            <v>FRA.8100002701</v>
          </cell>
          <cell r="L876" t="str">
            <v>SDLE</v>
          </cell>
          <cell r="M876" t="str">
            <v>EM Entr.mercancías</v>
          </cell>
          <cell r="N876" t="str">
            <v>52.763.647.13</v>
          </cell>
          <cell r="O876" t="str">
            <v>ENTRADA VIRTUAL REPUESTOS CONT.025-DIADQ-CAB-2022</v>
          </cell>
        </row>
        <row r="877">
          <cell r="H877" t="str">
            <v>135257-30</v>
          </cell>
          <cell r="I877" t="str">
            <v>ECEJ</v>
          </cell>
          <cell r="J877" t="str">
            <v>EJ9I</v>
          </cell>
          <cell r="K877" t="str">
            <v>FRA.8100002610</v>
          </cell>
          <cell r="L877" t="str">
            <v>SDLE</v>
          </cell>
          <cell r="M877" t="str">
            <v>EM Entr.mercancías</v>
          </cell>
          <cell r="N877" t="str">
            <v>62.595.356.25</v>
          </cell>
          <cell r="O877" t="str">
            <v>ENTRADA VIRTUAL REPUESTOS CONT.025-DIADQ-CAB-2022</v>
          </cell>
        </row>
        <row r="878">
          <cell r="H878" t="str">
            <v>135257-32</v>
          </cell>
          <cell r="I878" t="str">
            <v>ECEJ</v>
          </cell>
          <cell r="J878" t="str">
            <v>EJ9I</v>
          </cell>
          <cell r="K878" t="str">
            <v>FRA.8100002751</v>
          </cell>
          <cell r="L878" t="str">
            <v>SDLE</v>
          </cell>
          <cell r="M878" t="str">
            <v>EM Entr.mercancías</v>
          </cell>
          <cell r="N878" t="str">
            <v>28.750.919.20</v>
          </cell>
          <cell r="O878" t="str">
            <v>ENTRADA VIRTUAL REPUESTOS CONT.025-DIADQ-CAB-2022</v>
          </cell>
        </row>
        <row r="879">
          <cell r="H879" t="str">
            <v>135257-32</v>
          </cell>
          <cell r="I879" t="str">
            <v>ECEJ</v>
          </cell>
          <cell r="J879" t="str">
            <v>EJ9I</v>
          </cell>
          <cell r="K879" t="str">
            <v>FRA.8100002701</v>
          </cell>
          <cell r="L879" t="str">
            <v>SDLE</v>
          </cell>
          <cell r="M879" t="str">
            <v>EM Entr.mercancías</v>
          </cell>
          <cell r="N879" t="str">
            <v>29.994.610.48</v>
          </cell>
          <cell r="O879" t="str">
            <v>ENTRADA VIRTUAL REPUESTOS CONT.025-DIADQ-CAB-2022</v>
          </cell>
        </row>
        <row r="880">
          <cell r="H880" t="str">
            <v>135257-32</v>
          </cell>
          <cell r="I880" t="str">
            <v>ECEJ</v>
          </cell>
          <cell r="J880" t="str">
            <v>EJ9I</v>
          </cell>
          <cell r="K880" t="str">
            <v>FRA.8100002701</v>
          </cell>
          <cell r="L880" t="str">
            <v>SDLE</v>
          </cell>
          <cell r="M880" t="str">
            <v>EM Entr.mercancías</v>
          </cell>
          <cell r="N880" t="str">
            <v>29.994.610.48</v>
          </cell>
          <cell r="O880" t="str">
            <v>ENTRADA VIRTUAL REPUESTOS CONT.025-DIADQ-CAB-2022</v>
          </cell>
        </row>
        <row r="881">
          <cell r="H881" t="str">
            <v>135257-32</v>
          </cell>
          <cell r="I881" t="str">
            <v>ECEJ</v>
          </cell>
          <cell r="J881" t="str">
            <v>EJ9I</v>
          </cell>
          <cell r="K881" t="str">
            <v>FRA.8100002752</v>
          </cell>
          <cell r="L881" t="str">
            <v>SDLE</v>
          </cell>
          <cell r="M881" t="str">
            <v>EM Entr.mercancías</v>
          </cell>
          <cell r="N881" t="str">
            <v>28.750.919.20</v>
          </cell>
          <cell r="O881" t="str">
            <v>ENTRADA VIRTUAL REPUESTOS CONT.025-DIADQ-CAB-2022</v>
          </cell>
        </row>
        <row r="882">
          <cell r="H882" t="str">
            <v>135257-32</v>
          </cell>
          <cell r="I882" t="str">
            <v>ECEJ</v>
          </cell>
          <cell r="J882" t="str">
            <v>EJ9I</v>
          </cell>
          <cell r="K882" t="str">
            <v>FRA.8100002610</v>
          </cell>
          <cell r="L882" t="str">
            <v>SDLE</v>
          </cell>
          <cell r="M882" t="str">
            <v>EM Entr.mercancías</v>
          </cell>
          <cell r="N882" t="str">
            <v>32.249.326.46</v>
          </cell>
          <cell r="O882" t="str">
            <v>ENTRADA VIRTUAL REPUESTOS CONT.025-DIADQ-CAB-2022</v>
          </cell>
        </row>
        <row r="883">
          <cell r="H883" t="str">
            <v>135257-32</v>
          </cell>
          <cell r="I883" t="str">
            <v>ECEJ</v>
          </cell>
          <cell r="J883" t="str">
            <v>EJ9I</v>
          </cell>
          <cell r="K883" t="str">
            <v>FRA.8100002610</v>
          </cell>
          <cell r="L883" t="str">
            <v>SDLE</v>
          </cell>
          <cell r="M883" t="str">
            <v>EM Entr.mercancías</v>
          </cell>
          <cell r="N883" t="str">
            <v>35.583.653.34</v>
          </cell>
          <cell r="O883" t="str">
            <v>ENTRADA VIRTUAL REPUESTOS CONT.025-DIADQ-CAB-2022</v>
          </cell>
        </row>
        <row r="884">
          <cell r="H884" t="str">
            <v>135257-35</v>
          </cell>
          <cell r="I884" t="str">
            <v>ECEJ</v>
          </cell>
          <cell r="J884" t="str">
            <v>EJ9I</v>
          </cell>
          <cell r="K884" t="str">
            <v>FRA.8100002751</v>
          </cell>
          <cell r="L884" t="str">
            <v>SDLE</v>
          </cell>
          <cell r="M884" t="str">
            <v>EM Entr.mercancías</v>
          </cell>
          <cell r="N884" t="str">
            <v>11.561.298.57</v>
          </cell>
          <cell r="O884" t="str">
            <v>ENTRADA VIRTUAL REPUESTOS CONT.025-DIADQ-CAB-2022</v>
          </cell>
        </row>
        <row r="885">
          <cell r="H885" t="str">
            <v>135257-35</v>
          </cell>
          <cell r="I885" t="str">
            <v>ECEJ</v>
          </cell>
          <cell r="J885" t="str">
            <v>EJ9I</v>
          </cell>
          <cell r="K885" t="str">
            <v>FRA.8100002701</v>
          </cell>
          <cell r="L885" t="str">
            <v>SDLE</v>
          </cell>
          <cell r="M885" t="str">
            <v>EM Entr.mercancías</v>
          </cell>
          <cell r="N885" t="str">
            <v>12.061.410.80</v>
          </cell>
          <cell r="O885" t="str">
            <v>ENTRADA VIRTUAL REPUESTOS CONT.025-DIADQ-CAB-2022</v>
          </cell>
        </row>
        <row r="886">
          <cell r="H886" t="str">
            <v>135257-35</v>
          </cell>
          <cell r="I886" t="str">
            <v>ECEJ</v>
          </cell>
          <cell r="J886" t="str">
            <v>EJ9I</v>
          </cell>
          <cell r="K886" t="str">
            <v>FRA.8100002701</v>
          </cell>
          <cell r="L886" t="str">
            <v>SDLE</v>
          </cell>
          <cell r="M886" t="str">
            <v>EM Entr.mercancías</v>
          </cell>
          <cell r="N886" t="str">
            <v>12.061.410.80</v>
          </cell>
          <cell r="O886" t="str">
            <v>ENTRADA VIRTUAL REPUESTOS CONT.025-DIADQ-CAB-2022</v>
          </cell>
        </row>
        <row r="887">
          <cell r="H887" t="str">
            <v>135257-35</v>
          </cell>
          <cell r="I887" t="str">
            <v>ECEJ</v>
          </cell>
          <cell r="J887" t="str">
            <v>EJ9I</v>
          </cell>
          <cell r="K887" t="str">
            <v>FRA.8100002610</v>
          </cell>
          <cell r="L887" t="str">
            <v>SDLE</v>
          </cell>
          <cell r="M887" t="str">
            <v>EM Entr.mercancías</v>
          </cell>
          <cell r="N887" t="str">
            <v>14.308.872.62</v>
          </cell>
          <cell r="O887" t="str">
            <v>ENTRADA VIRTUAL REPUESTOS CONT.025-DIADQ-CAB-2022</v>
          </cell>
        </row>
        <row r="888">
          <cell r="H888" t="str">
            <v>135257-35</v>
          </cell>
          <cell r="I888" t="str">
            <v>ECEJ</v>
          </cell>
          <cell r="J888" t="str">
            <v>EJ9I</v>
          </cell>
          <cell r="K888" t="str">
            <v>FRA.8100002752</v>
          </cell>
          <cell r="L888" t="str">
            <v>SDLE</v>
          </cell>
          <cell r="M888" t="str">
            <v>EM Entr.mercancías</v>
          </cell>
          <cell r="N888" t="str">
            <v>11.561.298.57</v>
          </cell>
          <cell r="O888" t="str">
            <v>ENTRADA VIRTUAL REPUESTOS CONT.025-DIADQ-CAB-2022</v>
          </cell>
        </row>
        <row r="889">
          <cell r="H889" t="str">
            <v>135257-35</v>
          </cell>
          <cell r="I889" t="str">
            <v>ECEJ</v>
          </cell>
          <cell r="J889" t="str">
            <v>EJ9I</v>
          </cell>
          <cell r="K889" t="str">
            <v>FRA.8100002610</v>
          </cell>
          <cell r="L889" t="str">
            <v>SDLE</v>
          </cell>
          <cell r="M889" t="str">
            <v>EM Entr.mercancías</v>
          </cell>
          <cell r="N889" t="str">
            <v>12.968.075.54</v>
          </cell>
          <cell r="O889" t="str">
            <v>ENTRADA VIRTUAL REPUESTOS CONT.025-DIADQ-CAB-2022</v>
          </cell>
        </row>
        <row r="890">
          <cell r="H890" t="str">
            <v>135257-36</v>
          </cell>
          <cell r="I890" t="str">
            <v>ECEJ</v>
          </cell>
          <cell r="J890" t="str">
            <v>EJ9I</v>
          </cell>
          <cell r="K890" t="str">
            <v>FRA.8100002751</v>
          </cell>
          <cell r="L890" t="str">
            <v>SDLE</v>
          </cell>
          <cell r="M890" t="str">
            <v>EM Entr.mercancías</v>
          </cell>
          <cell r="N890" t="str">
            <v>2.960.826.12</v>
          </cell>
          <cell r="O890" t="str">
            <v>ENTRADA VIRTUAL REPUESTOS CONT.025-DIADQ-CAB-2022</v>
          </cell>
        </row>
        <row r="891">
          <cell r="H891" t="str">
            <v>135257-36</v>
          </cell>
          <cell r="I891" t="str">
            <v>ECEJ</v>
          </cell>
          <cell r="J891" t="str">
            <v>EJ9I</v>
          </cell>
          <cell r="K891" t="str">
            <v>FRA.8100002610</v>
          </cell>
          <cell r="L891" t="str">
            <v>SDLE</v>
          </cell>
          <cell r="M891" t="str">
            <v>EM Entr.mercancías</v>
          </cell>
          <cell r="N891" t="str">
            <v>3.664.474.50</v>
          </cell>
          <cell r="O891" t="str">
            <v>ENTRADA VIRTUAL REPUESTOS CONT.025-DIADQ-CAB-2022</v>
          </cell>
        </row>
        <row r="892">
          <cell r="H892" t="str">
            <v>135257-36</v>
          </cell>
          <cell r="I892" t="str">
            <v>ECEJ</v>
          </cell>
          <cell r="J892" t="str">
            <v>EJ9I</v>
          </cell>
          <cell r="K892" t="str">
            <v>FRA.8100002701</v>
          </cell>
          <cell r="L892" t="str">
            <v>SDLE</v>
          </cell>
          <cell r="M892" t="str">
            <v>EM Entr.mercancías</v>
          </cell>
          <cell r="N892" t="str">
            <v>3.088.903.89</v>
          </cell>
          <cell r="O892" t="str">
            <v>ENTRADA VIRTUAL REPUESTOS CONT.025-DIADQ-CAB-2022</v>
          </cell>
        </row>
        <row r="893">
          <cell r="H893" t="str">
            <v>135257-36</v>
          </cell>
          <cell r="I893" t="str">
            <v>ECEJ</v>
          </cell>
          <cell r="J893" t="str">
            <v>EJ9I</v>
          </cell>
          <cell r="K893" t="str">
            <v>FRA.8100002701</v>
          </cell>
          <cell r="L893" t="str">
            <v>SDLE</v>
          </cell>
          <cell r="M893" t="str">
            <v>EM Entr.mercancías</v>
          </cell>
          <cell r="N893" t="str">
            <v>3.088.903.89</v>
          </cell>
          <cell r="O893" t="str">
            <v>ENTRADA VIRTUAL REPUESTOS CONT.025-DIADQ-CAB-2022</v>
          </cell>
        </row>
        <row r="894">
          <cell r="H894" t="str">
            <v>135257-36</v>
          </cell>
          <cell r="I894" t="str">
            <v>ECEJ</v>
          </cell>
          <cell r="J894" t="str">
            <v>EJ9I</v>
          </cell>
          <cell r="K894" t="str">
            <v>FRA.8100002610</v>
          </cell>
          <cell r="L894" t="str">
            <v>SDLE</v>
          </cell>
          <cell r="M894" t="str">
            <v>EM Entr.mercancías</v>
          </cell>
          <cell r="N894" t="str">
            <v>3.321.098.97</v>
          </cell>
          <cell r="O894" t="str">
            <v>ENTRADA VIRTUAL REPUESTOS CONT.025-DIADQ-CAB-2022</v>
          </cell>
        </row>
        <row r="895">
          <cell r="H895" t="str">
            <v>135257-36</v>
          </cell>
          <cell r="I895" t="str">
            <v>ECEJ</v>
          </cell>
          <cell r="J895" t="str">
            <v>EJ9I</v>
          </cell>
          <cell r="K895" t="str">
            <v>FRA.8100002752</v>
          </cell>
          <cell r="L895" t="str">
            <v>SDLE</v>
          </cell>
          <cell r="M895" t="str">
            <v>EM Entr.mercancías</v>
          </cell>
          <cell r="N895" t="str">
            <v>2.960.826.12</v>
          </cell>
          <cell r="O895" t="str">
            <v>ENTRADA VIRTUAL REPUESTOS CONT.025-DIADQ-CAB-2022</v>
          </cell>
        </row>
        <row r="896">
          <cell r="H896" t="str">
            <v>135257-37</v>
          </cell>
          <cell r="I896" t="str">
            <v>ECEJ</v>
          </cell>
          <cell r="J896" t="str">
            <v>EJ9I</v>
          </cell>
          <cell r="K896" t="str">
            <v>FRA.8100002751</v>
          </cell>
          <cell r="L896" t="str">
            <v>SDLE</v>
          </cell>
          <cell r="M896" t="str">
            <v>EM Entr.mercancías</v>
          </cell>
          <cell r="N896" t="str">
            <v>30.743.362.51</v>
          </cell>
          <cell r="O896" t="str">
            <v>ENTRADA VIRTUAL REPUESTOS CONT.025-DIADQ-CAB-2022</v>
          </cell>
        </row>
        <row r="897">
          <cell r="H897" t="str">
            <v>135257-37</v>
          </cell>
          <cell r="I897" t="str">
            <v>ECEJ</v>
          </cell>
          <cell r="J897" t="str">
            <v>EJ9I</v>
          </cell>
          <cell r="K897" t="str">
            <v>FRA.8100002610</v>
          </cell>
          <cell r="L897" t="str">
            <v>SDLE</v>
          </cell>
          <cell r="M897" t="str">
            <v>EM Entr.mercancías</v>
          </cell>
          <cell r="N897" t="str">
            <v>34.484.209.96</v>
          </cell>
          <cell r="O897" t="str">
            <v>ENTRADA VIRTUAL REPUESTOS CONT.025-DIADQ-CAB-2022</v>
          </cell>
        </row>
        <row r="898">
          <cell r="H898" t="str">
            <v>135257-37</v>
          </cell>
          <cell r="I898" t="str">
            <v>ECEJ</v>
          </cell>
          <cell r="J898" t="str">
            <v>EJ9I</v>
          </cell>
          <cell r="K898" t="str">
            <v>FRA.8100002752</v>
          </cell>
          <cell r="L898" t="str">
            <v>SDLE</v>
          </cell>
          <cell r="M898" t="str">
            <v>EM Entr.mercancías</v>
          </cell>
          <cell r="N898" t="str">
            <v>30.743.362.51</v>
          </cell>
          <cell r="O898" t="str">
            <v>ENTRADA VIRTUAL REPUESTOS CONT.025-DIADQ-CAB-2022</v>
          </cell>
        </row>
        <row r="899">
          <cell r="H899" t="str">
            <v>135257-37</v>
          </cell>
          <cell r="I899" t="str">
            <v>ECEJ</v>
          </cell>
          <cell r="J899" t="str">
            <v>EJ9I</v>
          </cell>
          <cell r="K899" t="str">
            <v>FRA.8100002701</v>
          </cell>
          <cell r="L899" t="str">
            <v>SDLE</v>
          </cell>
          <cell r="M899" t="str">
            <v>EM Entr.mercancías</v>
          </cell>
          <cell r="N899" t="str">
            <v>32.073.241.79</v>
          </cell>
          <cell r="O899" t="str">
            <v>ENTRADA VIRTUAL REPUESTOS CONT.025-DIADQ-CAB-2022</v>
          </cell>
        </row>
        <row r="900">
          <cell r="H900" t="str">
            <v>135257-37</v>
          </cell>
          <cell r="I900" t="str">
            <v>ECEJ</v>
          </cell>
          <cell r="J900" t="str">
            <v>EJ9I</v>
          </cell>
          <cell r="K900" t="str">
            <v>FRA.8100002610</v>
          </cell>
          <cell r="L900" t="str">
            <v>SDLE</v>
          </cell>
          <cell r="M900" t="str">
            <v>EM Entr.mercancías</v>
          </cell>
          <cell r="N900" t="str">
            <v>38.049.606.22</v>
          </cell>
          <cell r="O900" t="str">
            <v>ENTRADA VIRTUAL REPUESTOS CONT.025-DIADQ-CAB-2022</v>
          </cell>
        </row>
        <row r="901">
          <cell r="H901" t="str">
            <v>135257-37</v>
          </cell>
          <cell r="I901" t="str">
            <v>ECEJ</v>
          </cell>
          <cell r="J901" t="str">
            <v>EJ9I</v>
          </cell>
          <cell r="K901" t="str">
            <v>FRA.8100002701</v>
          </cell>
          <cell r="L901" t="str">
            <v>SDLE</v>
          </cell>
          <cell r="M901" t="str">
            <v>EM Entr.mercancías</v>
          </cell>
          <cell r="N901" t="str">
            <v>32.073.241.79</v>
          </cell>
          <cell r="O901" t="str">
            <v>ENTRADA VIRTUAL REPUESTOS CONT.025-DIADQ-CAB-2022</v>
          </cell>
        </row>
        <row r="902">
          <cell r="H902" t="str">
            <v>135257-40</v>
          </cell>
          <cell r="I902" t="str">
            <v>ECEJ</v>
          </cell>
          <cell r="J902" t="str">
            <v>EJ9I</v>
          </cell>
          <cell r="K902" t="str">
            <v>FRA.8100002701</v>
          </cell>
          <cell r="L902" t="str">
            <v>SDLE</v>
          </cell>
          <cell r="M902" t="str">
            <v>EM Entr.mercancías</v>
          </cell>
          <cell r="N902" t="str">
            <v>24.622.296.94</v>
          </cell>
          <cell r="O902" t="str">
            <v>ENTRADA VIRTUAL REPUESTOS CONT.025-DIADQ-CAB-2022</v>
          </cell>
        </row>
        <row r="903">
          <cell r="H903" t="str">
            <v>135257-40</v>
          </cell>
          <cell r="I903" t="str">
            <v>ECEJ</v>
          </cell>
          <cell r="J903" t="str">
            <v>EJ9I</v>
          </cell>
          <cell r="K903" t="str">
            <v>FRA.8100002610</v>
          </cell>
          <cell r="L903" t="str">
            <v>SDLE</v>
          </cell>
          <cell r="M903" t="str">
            <v>EM Entr.mercancías</v>
          </cell>
          <cell r="N903" t="str">
            <v>29.210.290.28</v>
          </cell>
          <cell r="O903" t="str">
            <v>ENTRADA VIRTUAL REPUESTOS CONT.025-DIADQ-CAB-2022</v>
          </cell>
        </row>
        <row r="904">
          <cell r="H904" t="str">
            <v>135257-40</v>
          </cell>
          <cell r="I904" t="str">
            <v>ECEJ</v>
          </cell>
          <cell r="J904" t="str">
            <v>EJ9I</v>
          </cell>
          <cell r="K904" t="str">
            <v>FRA.8100002752</v>
          </cell>
          <cell r="L904" t="str">
            <v>SDLE</v>
          </cell>
          <cell r="M904" t="str">
            <v>EM Entr.mercancías</v>
          </cell>
          <cell r="N904" t="str">
            <v>23.601.362.34</v>
          </cell>
          <cell r="O904" t="str">
            <v>ENTRADA VIRTUAL REPUESTOS CONT.025-DIADQ-CAB-2022</v>
          </cell>
        </row>
        <row r="905">
          <cell r="H905" t="str">
            <v>135257-40</v>
          </cell>
          <cell r="I905" t="str">
            <v>ECEJ</v>
          </cell>
          <cell r="J905" t="str">
            <v>EJ9I</v>
          </cell>
          <cell r="K905" t="str">
            <v>FRA.8100002701</v>
          </cell>
          <cell r="L905" t="str">
            <v>SDLE</v>
          </cell>
          <cell r="M905" t="str">
            <v>EM Entr.mercancías</v>
          </cell>
          <cell r="N905" t="str">
            <v>24.622.296.94</v>
          </cell>
          <cell r="O905" t="str">
            <v>ENTRADA VIRTUAL REPUESTOS CONT.025-DIADQ-CAB-2022</v>
          </cell>
        </row>
        <row r="906">
          <cell r="H906" t="str">
            <v>135257-40</v>
          </cell>
          <cell r="I906" t="str">
            <v>ECEJ</v>
          </cell>
          <cell r="J906" t="str">
            <v>EJ9I</v>
          </cell>
          <cell r="K906" t="str">
            <v>FRA.8100002751</v>
          </cell>
          <cell r="L906" t="str">
            <v>SDLE</v>
          </cell>
          <cell r="M906" t="str">
            <v>EM Entr.mercancías</v>
          </cell>
          <cell r="N906" t="str">
            <v>23.601.362.33</v>
          </cell>
          <cell r="O906" t="str">
            <v>ENTRADA VIRTUAL REPUESTOS CONT.025-DIADQ-CAB-2022</v>
          </cell>
        </row>
        <row r="907">
          <cell r="H907" t="str">
            <v>135257-40</v>
          </cell>
          <cell r="I907" t="str">
            <v>ECEJ</v>
          </cell>
          <cell r="J907" t="str">
            <v>EJ9I</v>
          </cell>
          <cell r="K907" t="str">
            <v>FRA.8100002610</v>
          </cell>
          <cell r="L907" t="str">
            <v>SDLE</v>
          </cell>
          <cell r="M907" t="str">
            <v>EM Entr.mercancías</v>
          </cell>
          <cell r="N907" t="str">
            <v>26.473.172.34</v>
          </cell>
          <cell r="O907" t="str">
            <v>ENTRADA VIRTUAL REPUESTOS CONT.025-DIADQ-CAB-2022</v>
          </cell>
        </row>
        <row r="908">
          <cell r="H908" t="str">
            <v>135257-41</v>
          </cell>
          <cell r="I908" t="str">
            <v>ECEJ</v>
          </cell>
          <cell r="J908" t="str">
            <v>EJ9I</v>
          </cell>
          <cell r="K908" t="str">
            <v>FRA.8100002610</v>
          </cell>
          <cell r="L908" t="str">
            <v>SDLE</v>
          </cell>
          <cell r="M908" t="str">
            <v>EM Entr.mercancías</v>
          </cell>
          <cell r="N908" t="str">
            <v>21.009.766.06</v>
          </cell>
          <cell r="O908" t="str">
            <v>ENTRADA VIRTUAL REPUESTOS CONT.025-DIADQ-CAB-2022</v>
          </cell>
        </row>
        <row r="909">
          <cell r="H909" t="str">
            <v>135257-41</v>
          </cell>
          <cell r="I909" t="str">
            <v>ECEJ</v>
          </cell>
          <cell r="J909" t="str">
            <v>EJ9I</v>
          </cell>
          <cell r="K909" t="str">
            <v>FRA.8100002752</v>
          </cell>
          <cell r="L909" t="str">
            <v>SDLE</v>
          </cell>
          <cell r="M909" t="str">
            <v>EM Entr.mercancías</v>
          </cell>
          <cell r="N909" t="str">
            <v>18.730.626.42</v>
          </cell>
          <cell r="O909" t="str">
            <v>ENTRADA VIRTUAL REPUESTOS CONT.025-DIADQ-CAB-2022</v>
          </cell>
        </row>
        <row r="910">
          <cell r="H910" t="str">
            <v>135257-41</v>
          </cell>
          <cell r="I910" t="str">
            <v>ECEJ</v>
          </cell>
          <cell r="J910" t="str">
            <v>EJ9I</v>
          </cell>
          <cell r="K910" t="str">
            <v>FRA.8100002751</v>
          </cell>
          <cell r="L910" t="str">
            <v>SDLE</v>
          </cell>
          <cell r="M910" t="str">
            <v>EM Entr.mercancías</v>
          </cell>
          <cell r="N910" t="str">
            <v>18.730.626.42</v>
          </cell>
          <cell r="O910" t="str">
            <v>ENTRADA VIRTUAL REPUESTOS CONT.025-DIADQ-CAB-2022</v>
          </cell>
        </row>
        <row r="911">
          <cell r="H911" t="str">
            <v>135257-41</v>
          </cell>
          <cell r="I911" t="str">
            <v>ECEJ</v>
          </cell>
          <cell r="J911" t="str">
            <v>EJ9I</v>
          </cell>
          <cell r="K911" t="str">
            <v>FRA.8100002701</v>
          </cell>
          <cell r="L911" t="str">
            <v>SDLE</v>
          </cell>
          <cell r="M911" t="str">
            <v>EM Entr.mercancías</v>
          </cell>
          <cell r="N911" t="str">
            <v>19.540.865.45</v>
          </cell>
          <cell r="O911" t="str">
            <v>ENTRADA VIRTUAL REPUESTOS CONT.025-DIADQ-CAB-2022</v>
          </cell>
        </row>
        <row r="912">
          <cell r="H912" t="str">
            <v>135257-41</v>
          </cell>
          <cell r="I912" t="str">
            <v>ECEJ</v>
          </cell>
          <cell r="J912" t="str">
            <v>EJ9I</v>
          </cell>
          <cell r="K912" t="str">
            <v>FRA.8100002610</v>
          </cell>
          <cell r="L912" t="str">
            <v>SDLE</v>
          </cell>
          <cell r="M912" t="str">
            <v>EM Entr.mercancías</v>
          </cell>
          <cell r="N912" t="str">
            <v>23.182.010.74</v>
          </cell>
          <cell r="O912" t="str">
            <v>ENTRADA VIRTUAL REPUESTOS CONT.025-DIADQ-CAB-2022</v>
          </cell>
        </row>
        <row r="913">
          <cell r="H913" t="str">
            <v>135257-41</v>
          </cell>
          <cell r="I913" t="str">
            <v>ECEJ</v>
          </cell>
          <cell r="J913" t="str">
            <v>EJ9I</v>
          </cell>
          <cell r="K913" t="str">
            <v>FRA.8100002701</v>
          </cell>
          <cell r="L913" t="str">
            <v>SDLE</v>
          </cell>
          <cell r="M913" t="str">
            <v>EM Entr.mercancías</v>
          </cell>
          <cell r="N913" t="str">
            <v>19.540.865.45</v>
          </cell>
          <cell r="O913" t="str">
            <v>ENTRADA VIRTUAL REPUESTOS CONT.025-DIADQ-CAB-2022</v>
          </cell>
        </row>
        <row r="914">
          <cell r="H914" t="str">
            <v>135257-42</v>
          </cell>
          <cell r="I914" t="str">
            <v>ECEJ</v>
          </cell>
          <cell r="J914" t="str">
            <v>EJ9I</v>
          </cell>
          <cell r="K914" t="str">
            <v>FRA.8100002610</v>
          </cell>
          <cell r="L914" t="str">
            <v>SDLE</v>
          </cell>
          <cell r="M914" t="str">
            <v>EM Entr.mercancías</v>
          </cell>
          <cell r="N914" t="str">
            <v>14.164.773.79</v>
          </cell>
          <cell r="O914" t="str">
            <v>ENTRADA VIRTUAL REPUESTOS CONT.025-DIADQ-CAB-2022</v>
          </cell>
        </row>
        <row r="915">
          <cell r="H915" t="str">
            <v>135257-42</v>
          </cell>
          <cell r="I915" t="str">
            <v>ECEJ</v>
          </cell>
          <cell r="J915" t="str">
            <v>EJ9I</v>
          </cell>
          <cell r="K915" t="str">
            <v>FRA.8100002752</v>
          </cell>
          <cell r="L915" t="str">
            <v>SDLE</v>
          </cell>
          <cell r="M915" t="str">
            <v>EM Entr.mercancías</v>
          </cell>
          <cell r="N915" t="str">
            <v>12.628.178.99</v>
          </cell>
          <cell r="O915" t="str">
            <v>ENTRADA VIRTUAL REPUESTOS CONT.025-DIADQ-CAB-2022</v>
          </cell>
        </row>
        <row r="916">
          <cell r="H916" t="str">
            <v>135257-42</v>
          </cell>
          <cell r="I916" t="str">
            <v>ECEJ</v>
          </cell>
          <cell r="J916" t="str">
            <v>EJ9I</v>
          </cell>
          <cell r="K916" t="str">
            <v>FRA.8100002701</v>
          </cell>
          <cell r="L916" t="str">
            <v>SDLE</v>
          </cell>
          <cell r="M916" t="str">
            <v>EM Entr.mercancías</v>
          </cell>
          <cell r="N916" t="str">
            <v>13.174.441.73</v>
          </cell>
          <cell r="O916" t="str">
            <v>ENTRADA VIRTUAL REPUESTOS CONT.025-DIADQ-CAB-2022</v>
          </cell>
        </row>
        <row r="917">
          <cell r="H917" t="str">
            <v>135257-42</v>
          </cell>
          <cell r="I917" t="str">
            <v>ECEJ</v>
          </cell>
          <cell r="J917" t="str">
            <v>EJ9I</v>
          </cell>
          <cell r="K917" t="str">
            <v>FRA.8100002701</v>
          </cell>
          <cell r="L917" t="str">
            <v>SDLE</v>
          </cell>
          <cell r="M917" t="str">
            <v>EM Entr.mercancías</v>
          </cell>
          <cell r="N917" t="str">
            <v>13.174.441.73</v>
          </cell>
          <cell r="O917" t="str">
            <v>ENTRADA VIRTUAL REPUESTOS CONT.025-DIADQ-CAB-2022</v>
          </cell>
        </row>
        <row r="918">
          <cell r="H918" t="str">
            <v>135257-42</v>
          </cell>
          <cell r="I918" t="str">
            <v>ECEJ</v>
          </cell>
          <cell r="J918" t="str">
            <v>EJ9I</v>
          </cell>
          <cell r="K918" t="str">
            <v>FRA.8100002610</v>
          </cell>
          <cell r="L918" t="str">
            <v>SDLE</v>
          </cell>
          <cell r="M918" t="str">
            <v>EM Entr.mercancías</v>
          </cell>
          <cell r="N918" t="str">
            <v>15.629.300.07</v>
          </cell>
          <cell r="O918" t="str">
            <v>ENTRADA VIRTUAL REPUESTOS CONT.025-DIADQ-CAB-2022</v>
          </cell>
        </row>
        <row r="919">
          <cell r="H919" t="str">
            <v>135257-43</v>
          </cell>
          <cell r="I919" t="str">
            <v>ECEJ</v>
          </cell>
          <cell r="J919" t="str">
            <v>EJ9I</v>
          </cell>
          <cell r="K919" t="str">
            <v>FRA.8100002610</v>
          </cell>
          <cell r="L919" t="str">
            <v>SDLE</v>
          </cell>
          <cell r="M919" t="str">
            <v>EM Entr.mercancías</v>
          </cell>
          <cell r="N919" t="str">
            <v>13.653.774.42</v>
          </cell>
          <cell r="O919" t="str">
            <v>ENTRADA VIRTUAL REPUESTOS CONT.025-DIADQ-CAB-2022</v>
          </cell>
        </row>
        <row r="920">
          <cell r="H920" t="str">
            <v>135257-43</v>
          </cell>
          <cell r="I920" t="str">
            <v>ECEJ</v>
          </cell>
          <cell r="J920" t="str">
            <v>EJ9I</v>
          </cell>
          <cell r="K920" t="str">
            <v>FRA.8100002752</v>
          </cell>
          <cell r="L920" t="str">
            <v>SDLE</v>
          </cell>
          <cell r="M920" t="str">
            <v>EM Entr.mercancías</v>
          </cell>
          <cell r="N920" t="str">
            <v>12.172.612.83</v>
          </cell>
          <cell r="O920" t="str">
            <v>ENTRADA VIRTUAL REPUESTOS CONT.025-DIADQ-CAB-2022</v>
          </cell>
        </row>
        <row r="921">
          <cell r="H921" t="str">
            <v>135257-43</v>
          </cell>
          <cell r="I921" t="str">
            <v>ECEJ</v>
          </cell>
          <cell r="J921" t="str">
            <v>EJ9I</v>
          </cell>
          <cell r="K921" t="str">
            <v>FRA.8100002701</v>
          </cell>
          <cell r="L921" t="str">
            <v>SDLE</v>
          </cell>
          <cell r="M921" t="str">
            <v>EM Entr.mercancías</v>
          </cell>
          <cell r="N921" t="str">
            <v>12.699.168.95</v>
          </cell>
          <cell r="O921" t="str">
            <v>ENTRADA VIRTUAL REPUESTOS CONT.025-DIADQ-CAB-2022</v>
          </cell>
        </row>
        <row r="922">
          <cell r="H922" t="str">
            <v>135257-43</v>
          </cell>
          <cell r="I922" t="str">
            <v>ECEJ</v>
          </cell>
          <cell r="J922" t="str">
            <v>EJ9I</v>
          </cell>
          <cell r="K922" t="str">
            <v>FRA.8100002610</v>
          </cell>
          <cell r="L922" t="str">
            <v>SDLE</v>
          </cell>
          <cell r="M922" t="str">
            <v>EM Entr.mercancías</v>
          </cell>
          <cell r="N922" t="str">
            <v>15.065.467.38</v>
          </cell>
          <cell r="O922" t="str">
            <v>ENTRADA VIRTUAL REPUESTOS CONT.025-DIADQ-CAB-2022</v>
          </cell>
        </row>
        <row r="923">
          <cell r="H923" t="str">
            <v>135257-43</v>
          </cell>
          <cell r="I923" t="str">
            <v>ECEJ</v>
          </cell>
          <cell r="J923" t="str">
            <v>EJ9I</v>
          </cell>
          <cell r="K923" t="str">
            <v>FRA.8100002751</v>
          </cell>
          <cell r="L923" t="str">
            <v>SDLE</v>
          </cell>
          <cell r="M923" t="str">
            <v>EM Entr.mercancías</v>
          </cell>
          <cell r="N923" t="str">
            <v>12.172.612.83</v>
          </cell>
          <cell r="O923" t="str">
            <v>ENTRADA VIRTUAL REPUESTOS CONT.025-DIADQ-CAB-2022</v>
          </cell>
        </row>
        <row r="924">
          <cell r="H924" t="str">
            <v>135257-43</v>
          </cell>
          <cell r="I924" t="str">
            <v>ECEJ</v>
          </cell>
          <cell r="J924" t="str">
            <v>EJ9I</v>
          </cell>
          <cell r="K924" t="str">
            <v>FRA.8100002701</v>
          </cell>
          <cell r="L924" t="str">
            <v>SDLE</v>
          </cell>
          <cell r="M924" t="str">
            <v>EM Entr.mercancías</v>
          </cell>
          <cell r="N924" t="str">
            <v>12.699.168.95</v>
          </cell>
          <cell r="O924" t="str">
            <v>ENTRADA VIRTUAL REPUESTOS CONT.025-DIADQ-CAB-2022</v>
          </cell>
        </row>
        <row r="925">
          <cell r="H925" t="str">
            <v>135257-44</v>
          </cell>
          <cell r="I925" t="str">
            <v>ECEJ</v>
          </cell>
          <cell r="J925" t="str">
            <v>EJ9I</v>
          </cell>
          <cell r="K925" t="str">
            <v>FRA.8100002752</v>
          </cell>
          <cell r="L925" t="str">
            <v>SDLE</v>
          </cell>
          <cell r="M925" t="str">
            <v>EM Entr.mercancías</v>
          </cell>
          <cell r="N925" t="str">
            <v>12.138.286.12</v>
          </cell>
          <cell r="O925" t="str">
            <v>ENTRADA VIRTUAL REPUESTOS CONT.025-DIADQ-CAB-2022</v>
          </cell>
        </row>
        <row r="926">
          <cell r="H926" t="str">
            <v>135257-44</v>
          </cell>
          <cell r="I926" t="str">
            <v>ECEJ</v>
          </cell>
          <cell r="J926" t="str">
            <v>EJ9I</v>
          </cell>
          <cell r="K926" t="str">
            <v>FRA.8100002701</v>
          </cell>
          <cell r="L926" t="str">
            <v>SDLE</v>
          </cell>
          <cell r="M926" t="str">
            <v>EM Entr.mercancías</v>
          </cell>
          <cell r="N926" t="str">
            <v>12.663.357.36</v>
          </cell>
          <cell r="O926" t="str">
            <v>ENTRADA VIRTUAL REPUESTOS CONT.025-DIADQ-CAB-2022</v>
          </cell>
        </row>
        <row r="927">
          <cell r="H927" t="str">
            <v>135257-44</v>
          </cell>
          <cell r="I927" t="str">
            <v>ECEJ</v>
          </cell>
          <cell r="J927" t="str">
            <v>EJ9I</v>
          </cell>
          <cell r="K927" t="str">
            <v>FRA.8100002610</v>
          </cell>
          <cell r="L927" t="str">
            <v>SDLE</v>
          </cell>
          <cell r="M927" t="str">
            <v>EM Entr.mercancías</v>
          </cell>
          <cell r="N927" t="str">
            <v>15.022.982.83</v>
          </cell>
          <cell r="O927" t="str">
            <v>ENTRADA VIRTUAL REPUESTOS CONT.025-DIADQ-CAB-2022</v>
          </cell>
        </row>
        <row r="928">
          <cell r="H928" t="str">
            <v>135257-44</v>
          </cell>
          <cell r="I928" t="str">
            <v>ECEJ</v>
          </cell>
          <cell r="J928" t="str">
            <v>EJ9I</v>
          </cell>
          <cell r="K928" t="str">
            <v>FRA.8100002751</v>
          </cell>
          <cell r="L928" t="str">
            <v>SDLE</v>
          </cell>
          <cell r="M928" t="str">
            <v>EM Entr.mercancías</v>
          </cell>
          <cell r="N928" t="str">
            <v>12.138.286.12</v>
          </cell>
          <cell r="O928" t="str">
            <v>ENTRADA VIRTUAL REPUESTOS CONT.025-DIADQ-CAB-2022</v>
          </cell>
        </row>
        <row r="929">
          <cell r="H929" t="str">
            <v>135257-44</v>
          </cell>
          <cell r="I929" t="str">
            <v>ECEJ</v>
          </cell>
          <cell r="J929" t="str">
            <v>EJ9I</v>
          </cell>
          <cell r="K929" t="str">
            <v>FRA.8100002701</v>
          </cell>
          <cell r="L929" t="str">
            <v>SDLE</v>
          </cell>
          <cell r="M929" t="str">
            <v>EM Entr.mercancías</v>
          </cell>
          <cell r="N929" t="str">
            <v>12.663.357.36</v>
          </cell>
          <cell r="O929" t="str">
            <v>ENTRADA VIRTUAL REPUESTOS CONT.025-DIADQ-CAB-2022</v>
          </cell>
        </row>
        <row r="930">
          <cell r="H930" t="str">
            <v>135257-44</v>
          </cell>
          <cell r="I930" t="str">
            <v>ECEJ</v>
          </cell>
          <cell r="J930" t="str">
            <v>EJ9I</v>
          </cell>
          <cell r="K930" t="str">
            <v>FRA.8100002610</v>
          </cell>
          <cell r="L930" t="str">
            <v>SDLE</v>
          </cell>
          <cell r="M930" t="str">
            <v>EM Entr.mercancías</v>
          </cell>
          <cell r="N930" t="str">
            <v>13.615.270.84</v>
          </cell>
          <cell r="O930" t="str">
            <v>ENTRADA VIRTUAL REPUESTOS CONT.025-DIADQ-CAB-2022</v>
          </cell>
        </row>
        <row r="931">
          <cell r="H931" t="str">
            <v>135257-45</v>
          </cell>
          <cell r="I931" t="str">
            <v>ECEJ</v>
          </cell>
          <cell r="J931" t="str">
            <v>EJ9I</v>
          </cell>
          <cell r="K931" t="str">
            <v>FRA.8100002701</v>
          </cell>
          <cell r="L931" t="str">
            <v>SDLE</v>
          </cell>
          <cell r="M931" t="str">
            <v>EM Entr.mercancías</v>
          </cell>
          <cell r="N931" t="str">
            <v>28.984.953.22</v>
          </cell>
          <cell r="O931" t="str">
            <v>ENTRADA VIRTUAL REPUESTOS CONT.025-DIADQ-CAB-2022</v>
          </cell>
        </row>
        <row r="932">
          <cell r="H932" t="str">
            <v>135257-45</v>
          </cell>
          <cell r="I932" t="str">
            <v>ECEJ</v>
          </cell>
          <cell r="J932" t="str">
            <v>EJ9I</v>
          </cell>
          <cell r="K932" t="str">
            <v>FRA.8100002752</v>
          </cell>
          <cell r="L932" t="str">
            <v>SDLE</v>
          </cell>
          <cell r="M932" t="str">
            <v>EM Entr.mercancías</v>
          </cell>
          <cell r="N932" t="str">
            <v>27.783.126.20</v>
          </cell>
          <cell r="O932" t="str">
            <v>ENTRADA VIRTUAL REPUESTOS CONT.025-DIADQ-CAB-2022</v>
          </cell>
        </row>
        <row r="933">
          <cell r="H933" t="str">
            <v>135257-45</v>
          </cell>
          <cell r="I933" t="str">
            <v>ECEJ</v>
          </cell>
          <cell r="J933" t="str">
            <v>EJ9I</v>
          </cell>
          <cell r="K933" t="str">
            <v>FRA.8100002701</v>
          </cell>
          <cell r="L933" t="str">
            <v>SDLE</v>
          </cell>
          <cell r="M933" t="str">
            <v>EM Entr.mercancías</v>
          </cell>
          <cell r="N933" t="str">
            <v>28.984.953.22</v>
          </cell>
          <cell r="O933" t="str">
            <v>ENTRADA VIRTUAL REPUESTOS CONT.025-DIADQ-CAB-2022</v>
          </cell>
        </row>
        <row r="934">
          <cell r="H934" t="str">
            <v>135257-45</v>
          </cell>
          <cell r="I934" t="str">
            <v>ECEJ</v>
          </cell>
          <cell r="J934" t="str">
            <v>EJ9I</v>
          </cell>
          <cell r="K934" t="str">
            <v>FRA.8100002702</v>
          </cell>
          <cell r="L934" t="str">
            <v>SDLE</v>
          </cell>
          <cell r="M934" t="str">
            <v>EM Entr.mercancías</v>
          </cell>
          <cell r="N934" t="str">
            <v>28.984.953.22</v>
          </cell>
          <cell r="O934" t="str">
            <v>ENTRADA VIRTUAL REPUESTOS CONT.025-DIADQ-CAB-2022</v>
          </cell>
        </row>
        <row r="935">
          <cell r="H935" t="str">
            <v>135257-45</v>
          </cell>
          <cell r="I935" t="str">
            <v>ECEJ</v>
          </cell>
          <cell r="J935" t="str">
            <v>EJ9I</v>
          </cell>
          <cell r="K935" t="str">
            <v>FRA.8100002610</v>
          </cell>
          <cell r="L935" t="str">
            <v>SDLE</v>
          </cell>
          <cell r="M935" t="str">
            <v>EM Entr.mercancías</v>
          </cell>
          <cell r="N935" t="str">
            <v>34.385.861.70</v>
          </cell>
          <cell r="O935" t="str">
            <v>ENTRADA VIRTUAL REPUESTOS CONT.025-DIADQ-CAB-2022</v>
          </cell>
        </row>
        <row r="936">
          <cell r="H936" t="str">
            <v>135257-45</v>
          </cell>
          <cell r="I936" t="str">
            <v>ECEJ</v>
          </cell>
          <cell r="J936" t="str">
            <v>EJ9I</v>
          </cell>
          <cell r="K936" t="str">
            <v>FRA.8100002610</v>
          </cell>
          <cell r="L936" t="str">
            <v>SDLE</v>
          </cell>
          <cell r="M936" t="str">
            <v>EM Entr.mercancías</v>
          </cell>
          <cell r="N936" t="str">
            <v>31.163.772.56</v>
          </cell>
          <cell r="O936" t="str">
            <v>ENTRADA VIRTUAL REPUESTOS CONT.025-DIADQ-CAB-2022</v>
          </cell>
        </row>
        <row r="937">
          <cell r="H937" t="str">
            <v>135257-50</v>
          </cell>
          <cell r="I937" t="str">
            <v>ECEJ</v>
          </cell>
          <cell r="J937" t="str">
            <v>EJ9I</v>
          </cell>
          <cell r="K937" t="str">
            <v>FRA.8100002751</v>
          </cell>
          <cell r="L937" t="str">
            <v>SDLE</v>
          </cell>
          <cell r="M937" t="str">
            <v>EM Entr.mercancías</v>
          </cell>
          <cell r="N937" t="str">
            <v>30.874.771.28</v>
          </cell>
          <cell r="O937" t="str">
            <v>ENTRADA VIRTUAL REPUESTOS CONT.025-DIADQ-CAB-2022</v>
          </cell>
        </row>
        <row r="938">
          <cell r="H938" t="str">
            <v>135257-50</v>
          </cell>
          <cell r="I938" t="str">
            <v>ECEJ</v>
          </cell>
          <cell r="J938" t="str">
            <v>EJ9I</v>
          </cell>
          <cell r="K938" t="str">
            <v>FRA.8100002610</v>
          </cell>
          <cell r="L938" t="str">
            <v>SDLE</v>
          </cell>
          <cell r="M938" t="str">
            <v>EM Entr.mercancías</v>
          </cell>
          <cell r="N938" t="str">
            <v>38.212.244.65</v>
          </cell>
          <cell r="O938" t="str">
            <v>ENTRADA VIRTUAL REPUESTOS CONT.025-DIADQ-CAB-2022</v>
          </cell>
        </row>
        <row r="939">
          <cell r="H939" t="str">
            <v>135257-50</v>
          </cell>
          <cell r="I939" t="str">
            <v>ECEJ</v>
          </cell>
          <cell r="J939" t="str">
            <v>EJ9I</v>
          </cell>
          <cell r="K939" t="str">
            <v>FRA.8100002701</v>
          </cell>
          <cell r="L939" t="str">
            <v>SDLE</v>
          </cell>
          <cell r="M939" t="str">
            <v>EM Entr.mercancías</v>
          </cell>
          <cell r="N939" t="str">
            <v>32.210.334.98</v>
          </cell>
          <cell r="O939" t="str">
            <v>ENTRADA VIRTUAL REPUESTOS CONT.025-DIADQ-CAB-2022</v>
          </cell>
        </row>
        <row r="940">
          <cell r="H940" t="str">
            <v>135257-50</v>
          </cell>
          <cell r="I940" t="str">
            <v>ECEJ</v>
          </cell>
          <cell r="J940" t="str">
            <v>EJ9I</v>
          </cell>
          <cell r="K940" t="str">
            <v>FRA.8100002701</v>
          </cell>
          <cell r="L940" t="str">
            <v>SDLE</v>
          </cell>
          <cell r="M940" t="str">
            <v>EM Entr.mercancías</v>
          </cell>
          <cell r="N940" t="str">
            <v>32.210.334.98</v>
          </cell>
          <cell r="O940" t="str">
            <v>ENTRADA VIRTUAL REPUESTOS CONT.025-DIADQ-CAB-2022</v>
          </cell>
        </row>
        <row r="941">
          <cell r="H941" t="str">
            <v>135257-50</v>
          </cell>
          <cell r="I941" t="str">
            <v>ECEJ</v>
          </cell>
          <cell r="J941" t="str">
            <v>EJ9I</v>
          </cell>
          <cell r="K941" t="str">
            <v>FRA.8100002610</v>
          </cell>
          <cell r="L941" t="str">
            <v>SDLE</v>
          </cell>
          <cell r="M941" t="str">
            <v>EM Entr.mercancías</v>
          </cell>
          <cell r="N941" t="str">
            <v>34.631.608.53</v>
          </cell>
          <cell r="O941" t="str">
            <v>ENTRADA VIRTUAL REPUESTOS CONT.025-DIADQ-CAB-2022</v>
          </cell>
        </row>
        <row r="942">
          <cell r="H942" t="str">
            <v>135257-50</v>
          </cell>
          <cell r="I942" t="str">
            <v>ECEJ</v>
          </cell>
          <cell r="J942" t="str">
            <v>EJ9I</v>
          </cell>
          <cell r="K942" t="str">
            <v>FRA.8100002752</v>
          </cell>
          <cell r="L942" t="str">
            <v>SDLE</v>
          </cell>
          <cell r="M942" t="str">
            <v>EM Entr.mercancías</v>
          </cell>
          <cell r="N942" t="str">
            <v>30.874.771.29</v>
          </cell>
          <cell r="O942" t="str">
            <v>ENTRADA VIRTUAL REPUESTOS CONT.025-DIADQ-CAB-2022</v>
          </cell>
        </row>
        <row r="943">
          <cell r="H943" t="str">
            <v>135257-53</v>
          </cell>
          <cell r="I943" t="str">
            <v>ECEJ</v>
          </cell>
          <cell r="J943" t="str">
            <v>EJ9I</v>
          </cell>
          <cell r="K943" t="str">
            <v>FRA.8100002610</v>
          </cell>
          <cell r="L943" t="str">
            <v>SDLE</v>
          </cell>
          <cell r="M943" t="str">
            <v>EM Entr.mercancías</v>
          </cell>
          <cell r="N943" t="str">
            <v>25.267.388.48</v>
          </cell>
          <cell r="O943" t="str">
            <v>ENTRADA VIRTUAL REPUESTOS CONT.025-DIADQ-CAB-2022</v>
          </cell>
        </row>
        <row r="944">
          <cell r="H944" t="str">
            <v>135257-53</v>
          </cell>
          <cell r="I944" t="str">
            <v>ECEJ</v>
          </cell>
          <cell r="J944" t="str">
            <v>EJ9I</v>
          </cell>
          <cell r="K944" t="str">
            <v>FRA.8100002751</v>
          </cell>
          <cell r="L944" t="str">
            <v>SDLE</v>
          </cell>
          <cell r="M944" t="str">
            <v>EM Entr.mercancías</v>
          </cell>
          <cell r="N944" t="str">
            <v>22.526.381.92</v>
          </cell>
          <cell r="O944" t="str">
            <v>ENTRADA VIRTUAL REPUESTOS CONT.025-DIADQ-CAB-2022</v>
          </cell>
        </row>
        <row r="945">
          <cell r="H945" t="str">
            <v>135257-53</v>
          </cell>
          <cell r="I945" t="str">
            <v>ECEJ</v>
          </cell>
          <cell r="J945" t="str">
            <v>EJ9I</v>
          </cell>
          <cell r="K945" t="str">
            <v>FRA.8100002701</v>
          </cell>
          <cell r="L945" t="str">
            <v>SDLE</v>
          </cell>
          <cell r="M945" t="str">
            <v>EM Entr.mercancías</v>
          </cell>
          <cell r="N945" t="str">
            <v>23.500.815.62</v>
          </cell>
          <cell r="O945" t="str">
            <v>ENTRADA VIRTUAL REPUESTOS CONT.025-DIADQ-CAB-2022</v>
          </cell>
        </row>
        <row r="946">
          <cell r="H946" t="str">
            <v>135257-53</v>
          </cell>
          <cell r="I946" t="str">
            <v>ECEJ</v>
          </cell>
          <cell r="J946" t="str">
            <v>EJ9I</v>
          </cell>
          <cell r="K946" t="str">
            <v>FRA.8100002610</v>
          </cell>
          <cell r="L946" t="str">
            <v>SDLE</v>
          </cell>
          <cell r="M946" t="str">
            <v>EM Entr.mercancías</v>
          </cell>
          <cell r="N946" t="str">
            <v>27.879.837.85</v>
          </cell>
          <cell r="O946" t="str">
            <v>ENTRADA VIRTUAL REPUESTOS CONT.025-DIADQ-CAB-2022</v>
          </cell>
        </row>
        <row r="947">
          <cell r="H947" t="str">
            <v>135257-53</v>
          </cell>
          <cell r="I947" t="str">
            <v>ECEJ</v>
          </cell>
          <cell r="J947" t="str">
            <v>EJ9I</v>
          </cell>
          <cell r="K947" t="str">
            <v>FRA.8100002701</v>
          </cell>
          <cell r="L947" t="str">
            <v>SDLE</v>
          </cell>
          <cell r="M947" t="str">
            <v>EM Entr.mercancías</v>
          </cell>
          <cell r="N947" t="str">
            <v>23.500.815.62</v>
          </cell>
          <cell r="O947" t="str">
            <v>ENTRADA VIRTUAL REPUESTOS CONT.025-DIADQ-CAB-2022</v>
          </cell>
        </row>
        <row r="948">
          <cell r="H948" t="str">
            <v>135257-53</v>
          </cell>
          <cell r="I948" t="str">
            <v>ECEJ</v>
          </cell>
          <cell r="J948" t="str">
            <v>EJ9I</v>
          </cell>
          <cell r="K948" t="str">
            <v>FRA.8100002752</v>
          </cell>
          <cell r="L948" t="str">
            <v>SDLE</v>
          </cell>
          <cell r="M948" t="str">
            <v>EM Entr.mercancías</v>
          </cell>
          <cell r="N948" t="str">
            <v>22.526.381.92</v>
          </cell>
          <cell r="O948" t="str">
            <v>ENTRADA VIRTUAL REPUESTOS CONT.025-DIADQ-CAB-2022</v>
          </cell>
        </row>
        <row r="949">
          <cell r="H949" t="str">
            <v>135257-55</v>
          </cell>
          <cell r="I949" t="str">
            <v>ECEJ</v>
          </cell>
          <cell r="J949" t="str">
            <v>EJ9I</v>
          </cell>
          <cell r="K949" t="str">
            <v>FRA.8100002752</v>
          </cell>
          <cell r="L949" t="str">
            <v>SDLE</v>
          </cell>
          <cell r="M949" t="str">
            <v>EM Entr.mercancías</v>
          </cell>
          <cell r="N949" t="str">
            <v>30.185.130.79</v>
          </cell>
          <cell r="O949" t="str">
            <v>ENTRADA VIRTUAL REPUESTOS CONT.025-DIADQ-CAB-2022</v>
          </cell>
        </row>
        <row r="950">
          <cell r="H950" t="str">
            <v>135257-55</v>
          </cell>
          <cell r="I950" t="str">
            <v>ECEJ</v>
          </cell>
          <cell r="J950" t="str">
            <v>EJ9I</v>
          </cell>
          <cell r="K950" t="str">
            <v>FRA.8100002701</v>
          </cell>
          <cell r="L950" t="str">
            <v>SDLE</v>
          </cell>
          <cell r="M950" t="str">
            <v>EM Entr.mercancías</v>
          </cell>
          <cell r="N950" t="str">
            <v>31.490.862.39</v>
          </cell>
          <cell r="O950" t="str">
            <v>ENTRADA VIRTUAL REPUESTOS CONT.025-DIADQ-CAB-2022</v>
          </cell>
        </row>
        <row r="951">
          <cell r="H951" t="str">
            <v>135257-55</v>
          </cell>
          <cell r="I951" t="str">
            <v>ECEJ</v>
          </cell>
          <cell r="J951" t="str">
            <v>EJ9I</v>
          </cell>
          <cell r="K951" t="str">
            <v>FRA.8100002610</v>
          </cell>
          <cell r="L951" t="str">
            <v>SDLE</v>
          </cell>
          <cell r="M951" t="str">
            <v>EM Entr.mercancías</v>
          </cell>
          <cell r="N951" t="str">
            <v>37.358.709.22</v>
          </cell>
          <cell r="O951" t="str">
            <v>ENTRADA VIRTUAL REPUESTOS CONT.025-DIADQ-CAB-2022</v>
          </cell>
        </row>
        <row r="952">
          <cell r="H952" t="str">
            <v>135257-55</v>
          </cell>
          <cell r="I952" t="str">
            <v>ECEJ</v>
          </cell>
          <cell r="J952" t="str">
            <v>EJ9I</v>
          </cell>
          <cell r="K952" t="str">
            <v>FRA.8100002751</v>
          </cell>
          <cell r="L952" t="str">
            <v>SDLE</v>
          </cell>
          <cell r="M952" t="str">
            <v>EM Entr.mercancías</v>
          </cell>
          <cell r="N952" t="str">
            <v>30.185.130.79</v>
          </cell>
          <cell r="O952" t="str">
            <v>ENTRADA VIRTUAL REPUESTOS CONT.025-DIADQ-CAB-2022</v>
          </cell>
        </row>
        <row r="953">
          <cell r="H953" t="str">
            <v>135257-55</v>
          </cell>
          <cell r="I953" t="str">
            <v>ECEJ</v>
          </cell>
          <cell r="J953" t="str">
            <v>EJ9I</v>
          </cell>
          <cell r="K953" t="str">
            <v>FRA.8100002610</v>
          </cell>
          <cell r="L953" t="str">
            <v>SDLE</v>
          </cell>
          <cell r="M953" t="str">
            <v>EM Entr.mercancías</v>
          </cell>
          <cell r="N953" t="str">
            <v>33.858.052.69</v>
          </cell>
          <cell r="O953" t="str">
            <v>ENTRADA VIRTUAL REPUESTOS CONT.025-DIADQ-CAB-2022</v>
          </cell>
        </row>
        <row r="954">
          <cell r="H954" t="str">
            <v>135257-55</v>
          </cell>
          <cell r="I954" t="str">
            <v>ECEJ</v>
          </cell>
          <cell r="J954" t="str">
            <v>EJ9I</v>
          </cell>
          <cell r="K954" t="str">
            <v>FRA.8100002701</v>
          </cell>
          <cell r="L954" t="str">
            <v>SDLE</v>
          </cell>
          <cell r="M954" t="str">
            <v>EM Entr.mercancías</v>
          </cell>
          <cell r="N954" t="str">
            <v>31.490.862.39</v>
          </cell>
          <cell r="O954" t="str">
            <v>ENTRADA VIRTUAL REPUESTOS CONT.025-DIADQ-CAB-2022</v>
          </cell>
        </row>
        <row r="955">
          <cell r="H955" t="str">
            <v>135257-58</v>
          </cell>
          <cell r="I955" t="str">
            <v>ECEJ</v>
          </cell>
          <cell r="J955" t="str">
            <v>EJ9I</v>
          </cell>
          <cell r="K955" t="str">
            <v>FRA.8100002610</v>
          </cell>
          <cell r="L955" t="str">
            <v>SDLE</v>
          </cell>
          <cell r="M955" t="str">
            <v>EM Entr.mercancías</v>
          </cell>
          <cell r="N955" t="str">
            <v>30.451.199.12</v>
          </cell>
          <cell r="O955" t="str">
            <v>ENTRADA VIRTUAL REPUESTOS CONT.025-DIADQ-CAB-2022</v>
          </cell>
        </row>
        <row r="956">
          <cell r="H956" t="str">
            <v>135257-58</v>
          </cell>
          <cell r="I956" t="str">
            <v>ECEJ</v>
          </cell>
          <cell r="J956" t="str">
            <v>EJ9I</v>
          </cell>
          <cell r="K956" t="str">
            <v>FRA.8100002701</v>
          </cell>
          <cell r="L956" t="str">
            <v>SDLE</v>
          </cell>
          <cell r="M956" t="str">
            <v>EM Entr.mercancías</v>
          </cell>
          <cell r="N956" t="str">
            <v>25.668.299.07</v>
          </cell>
          <cell r="O956" t="str">
            <v>ENTRADA VIRTUAL REPUESTOS CONT.025-DIADQ-CAB-2022</v>
          </cell>
        </row>
        <row r="957">
          <cell r="H957" t="str">
            <v>135257-58</v>
          </cell>
          <cell r="I957" t="str">
            <v>ECEJ</v>
          </cell>
          <cell r="J957" t="str">
            <v>EJ9I</v>
          </cell>
          <cell r="K957" t="str">
            <v>FRA.8100002610</v>
          </cell>
          <cell r="L957" t="str">
            <v>SDLE</v>
          </cell>
          <cell r="M957" t="str">
            <v>EM Entr.mercancías</v>
          </cell>
          <cell r="N957" t="str">
            <v>27.597.803.18</v>
          </cell>
          <cell r="O957" t="str">
            <v>ENTRADA VIRTUAL REPUESTOS CONT.025-DIADQ-CAB-2022</v>
          </cell>
        </row>
        <row r="958">
          <cell r="H958" t="str">
            <v>135257-58</v>
          </cell>
          <cell r="I958" t="str">
            <v>ECEJ</v>
          </cell>
          <cell r="J958" t="str">
            <v>EJ9I</v>
          </cell>
          <cell r="K958" t="str">
            <v>FRA.8100002752</v>
          </cell>
          <cell r="L958" t="str">
            <v>SDLE</v>
          </cell>
          <cell r="M958" t="str">
            <v>EM Entr.mercancías</v>
          </cell>
          <cell r="N958" t="str">
            <v>24.603.993.21</v>
          </cell>
          <cell r="O958" t="str">
            <v>ENTRADA VIRTUAL REPUESTOS CONT.025-DIADQ-CAB-2022</v>
          </cell>
        </row>
        <row r="959">
          <cell r="H959" t="str">
            <v>135257-58</v>
          </cell>
          <cell r="I959" t="str">
            <v>ECEJ</v>
          </cell>
          <cell r="J959" t="str">
            <v>EJ9I</v>
          </cell>
          <cell r="K959" t="str">
            <v>FRA.8100002751</v>
          </cell>
          <cell r="L959" t="str">
            <v>SDLE</v>
          </cell>
          <cell r="M959" t="str">
            <v>EM Entr.mercancías</v>
          </cell>
          <cell r="N959" t="str">
            <v>24.603.993.21</v>
          </cell>
          <cell r="O959" t="str">
            <v>ENTRADA VIRTUAL REPUESTOS CONT.025-DIADQ-CAB-2022</v>
          </cell>
        </row>
        <row r="960">
          <cell r="H960" t="str">
            <v>135257-58</v>
          </cell>
          <cell r="I960" t="str">
            <v>ECEJ</v>
          </cell>
          <cell r="J960" t="str">
            <v>EJ9I</v>
          </cell>
          <cell r="K960" t="str">
            <v>FRA.8100002701</v>
          </cell>
          <cell r="L960" t="str">
            <v>SDLE</v>
          </cell>
          <cell r="M960" t="str">
            <v>EM Entr.mercancías</v>
          </cell>
          <cell r="N960" t="str">
            <v>25.668.299.07</v>
          </cell>
          <cell r="O960" t="str">
            <v>ENTRADA VIRTUAL REPUESTOS CONT.025-DIADQ-CAB-2022</v>
          </cell>
        </row>
        <row r="961">
          <cell r="H961" t="str">
            <v>135257-59</v>
          </cell>
          <cell r="I961" t="str">
            <v>ECEJ</v>
          </cell>
          <cell r="J961" t="str">
            <v>EJ9I</v>
          </cell>
          <cell r="K961" t="str">
            <v>FRA.8100002701</v>
          </cell>
          <cell r="L961" t="str">
            <v>SDLE</v>
          </cell>
          <cell r="M961" t="str">
            <v>EM Entr.mercancías</v>
          </cell>
          <cell r="N961" t="str">
            <v>18.462.169.34</v>
          </cell>
          <cell r="O961" t="str">
            <v>ENTRADA VIRTUAL REPUESTOS CONT.025-DIADQ-CAB-2022</v>
          </cell>
        </row>
        <row r="962">
          <cell r="H962" t="str">
            <v>135257-59</v>
          </cell>
          <cell r="I962" t="str">
            <v>ECEJ</v>
          </cell>
          <cell r="J962" t="str">
            <v>EJ9I</v>
          </cell>
          <cell r="K962" t="str">
            <v>FRA.8100002701</v>
          </cell>
          <cell r="L962" t="str">
            <v>SDLE</v>
          </cell>
          <cell r="M962" t="str">
            <v>EM Entr.mercancías</v>
          </cell>
          <cell r="N962" t="str">
            <v>18.462.169.34</v>
          </cell>
          <cell r="O962" t="str">
            <v>ENTRADA VIRTUAL REPUESTOS CONT.025-DIADQ-CAB-2022</v>
          </cell>
        </row>
        <row r="963">
          <cell r="H963" t="str">
            <v>135257-59</v>
          </cell>
          <cell r="I963" t="str">
            <v>ECEJ</v>
          </cell>
          <cell r="J963" t="str">
            <v>EJ9I</v>
          </cell>
          <cell r="K963" t="str">
            <v>FRA.8100002610</v>
          </cell>
          <cell r="L963" t="str">
            <v>SDLE</v>
          </cell>
          <cell r="M963" t="str">
            <v>EM Entr.mercancías</v>
          </cell>
          <cell r="N963" t="str">
            <v>21.902.315.90</v>
          </cell>
          <cell r="O963" t="str">
            <v>ENTRADA VIRTUAL REPUESTOS CONT.025-DIADQ-CAB-2022</v>
          </cell>
        </row>
        <row r="964">
          <cell r="H964" t="str">
            <v>135257-59</v>
          </cell>
          <cell r="I964" t="str">
            <v>ECEJ</v>
          </cell>
          <cell r="J964" t="str">
            <v>EJ9I</v>
          </cell>
          <cell r="K964" t="str">
            <v>FRA.8100002752</v>
          </cell>
          <cell r="L964" t="str">
            <v>SDLE</v>
          </cell>
          <cell r="M964" t="str">
            <v>EM Entr.mercancías</v>
          </cell>
          <cell r="N964" t="str">
            <v>17.696.657.19</v>
          </cell>
          <cell r="O964" t="str">
            <v>ENTRADA VIRTUAL REPUESTOS CONT.025-DIADQ-CAB-2022</v>
          </cell>
        </row>
        <row r="965">
          <cell r="H965" t="str">
            <v>135257-59</v>
          </cell>
          <cell r="I965" t="str">
            <v>ECEJ</v>
          </cell>
          <cell r="J965" t="str">
            <v>EJ9I</v>
          </cell>
          <cell r="K965" t="str">
            <v>FRA.8100002751</v>
          </cell>
          <cell r="L965" t="str">
            <v>SDLE</v>
          </cell>
          <cell r="M965" t="str">
            <v>EM Entr.mercancías</v>
          </cell>
          <cell r="N965" t="str">
            <v>17.696.657.19</v>
          </cell>
          <cell r="O965" t="str">
            <v>ENTRADA VIRTUAL REPUESTOS CONT.025-DIADQ-CAB-2022</v>
          </cell>
        </row>
        <row r="966">
          <cell r="H966" t="str">
            <v>135257-59</v>
          </cell>
          <cell r="I966" t="str">
            <v>ECEJ</v>
          </cell>
          <cell r="J966" t="str">
            <v>EJ9I</v>
          </cell>
          <cell r="K966" t="str">
            <v>FRA.8100002610</v>
          </cell>
          <cell r="L966" t="str">
            <v>SDLE</v>
          </cell>
          <cell r="M966" t="str">
            <v>EM Entr.mercancías</v>
          </cell>
          <cell r="N966" t="str">
            <v>19.849.983.61</v>
          </cell>
          <cell r="O966" t="str">
            <v>ENTRADA VIRTUAL REPUESTOS CONT.025-DIADQ-CAB-2022</v>
          </cell>
        </row>
        <row r="967">
          <cell r="H967" t="str">
            <v>135257-60</v>
          </cell>
          <cell r="I967" t="str">
            <v>ECEJ</v>
          </cell>
          <cell r="J967" t="str">
            <v>EJ9I</v>
          </cell>
          <cell r="K967" t="str">
            <v>FRA.8100002701</v>
          </cell>
          <cell r="L967" t="str">
            <v>SDLE</v>
          </cell>
          <cell r="M967" t="str">
            <v>EM Entr.mercancías</v>
          </cell>
          <cell r="N967" t="str">
            <v>14.450.819.48</v>
          </cell>
          <cell r="O967" t="str">
            <v>ENTRADA VIRTUAL REPUESTOS CONT.025-DIADQ-CAB-2022</v>
          </cell>
        </row>
        <row r="968">
          <cell r="H968" t="str">
            <v>135257-60</v>
          </cell>
          <cell r="I968" t="str">
            <v>ECEJ</v>
          </cell>
          <cell r="J968" t="str">
            <v>EJ9I</v>
          </cell>
          <cell r="K968" t="str">
            <v>FRA.8100002701</v>
          </cell>
          <cell r="L968" t="str">
            <v>SDLE</v>
          </cell>
          <cell r="M968" t="str">
            <v>EM Entr.mercancías</v>
          </cell>
          <cell r="N968" t="str">
            <v>14.450.819.48</v>
          </cell>
          <cell r="O968" t="str">
            <v>ENTRADA VIRTUAL REPUESTOS CONT.025-DIADQ-CAB-2022</v>
          </cell>
        </row>
        <row r="969">
          <cell r="H969" t="str">
            <v>135257-60</v>
          </cell>
          <cell r="I969" t="str">
            <v>ECEJ</v>
          </cell>
          <cell r="J969" t="str">
            <v>EJ9I</v>
          </cell>
          <cell r="K969" t="str">
            <v>FRA.8100002610</v>
          </cell>
          <cell r="L969" t="str">
            <v>SDLE</v>
          </cell>
          <cell r="M969" t="str">
            <v>EM Entr.mercancías</v>
          </cell>
          <cell r="N969" t="str">
            <v>17.143.511.54</v>
          </cell>
          <cell r="O969" t="str">
            <v>ENTRADA VIRTUAL REPUESTOS CONT.025-DIADQ-CAB-2022</v>
          </cell>
        </row>
        <row r="970">
          <cell r="H970" t="str">
            <v>135257-60</v>
          </cell>
          <cell r="I970" t="str">
            <v>ECEJ</v>
          </cell>
          <cell r="J970" t="str">
            <v>EJ9I</v>
          </cell>
          <cell r="K970" t="str">
            <v>FRA.8100002751</v>
          </cell>
          <cell r="L970" t="str">
            <v>SDLE</v>
          </cell>
          <cell r="M970" t="str">
            <v>EM Entr.mercancías</v>
          </cell>
          <cell r="N970" t="str">
            <v>13.851.633.23</v>
          </cell>
          <cell r="O970" t="str">
            <v>ENTRADA VIRTUAL REPUESTOS CONT.025-DIADQ-CAB-2022</v>
          </cell>
        </row>
        <row r="971">
          <cell r="H971" t="str">
            <v>135257-60</v>
          </cell>
          <cell r="I971" t="str">
            <v>ECEJ</v>
          </cell>
          <cell r="J971" t="str">
            <v>EJ9I</v>
          </cell>
          <cell r="K971" t="str">
            <v>FRA.8100002610</v>
          </cell>
          <cell r="L971" t="str">
            <v>SDLE</v>
          </cell>
          <cell r="M971" t="str">
            <v>EM Entr.mercancías</v>
          </cell>
          <cell r="N971" t="str">
            <v>15.537.097.75</v>
          </cell>
          <cell r="O971" t="str">
            <v>ENTRADA VIRTUAL REPUESTOS CONT.025-DIADQ-CAB-2022</v>
          </cell>
        </row>
        <row r="972">
          <cell r="H972" t="str">
            <v>135257-60</v>
          </cell>
          <cell r="I972" t="str">
            <v>ECEJ</v>
          </cell>
          <cell r="J972" t="str">
            <v>EJ9I</v>
          </cell>
          <cell r="K972" t="str">
            <v>FRA.8100002752</v>
          </cell>
          <cell r="L972" t="str">
            <v>SDLE</v>
          </cell>
          <cell r="M972" t="str">
            <v>EM Entr.mercancías</v>
          </cell>
          <cell r="N972" t="str">
            <v>13.851.633.23</v>
          </cell>
          <cell r="O972" t="str">
            <v>ENTRADA VIRTUAL REPUESTOS CONT.025-DIADQ-CAB-2022</v>
          </cell>
        </row>
        <row r="973">
          <cell r="H973" t="str">
            <v>135257-61</v>
          </cell>
          <cell r="I973" t="str">
            <v>ECEJ</v>
          </cell>
          <cell r="J973" t="str">
            <v>EJ9I</v>
          </cell>
          <cell r="K973" t="str">
            <v>FRA.8100002610</v>
          </cell>
          <cell r="L973" t="str">
            <v>SDLE</v>
          </cell>
          <cell r="M973" t="str">
            <v>EM Entr.mercancías</v>
          </cell>
          <cell r="N973" t="str">
            <v>42.201.168.71</v>
          </cell>
          <cell r="O973" t="str">
            <v>ENTRADA VIRTUAL REPUESTOS CONT.025-DIADQ-CAB-2022</v>
          </cell>
        </row>
        <row r="974">
          <cell r="H974" t="str">
            <v>135257-61</v>
          </cell>
          <cell r="I974" t="str">
            <v>ECEJ</v>
          </cell>
          <cell r="J974" t="str">
            <v>EJ9I</v>
          </cell>
          <cell r="K974" t="str">
            <v>FRA.8100002701</v>
          </cell>
          <cell r="L974" t="str">
            <v>SDLE</v>
          </cell>
          <cell r="M974" t="str">
            <v>EM Entr.mercancías</v>
          </cell>
          <cell r="N974" t="str">
            <v>35.572.727.87</v>
          </cell>
          <cell r="O974" t="str">
            <v>ENTRADA VIRTUAL REPUESTOS CONT.025-DIADQ-CAB-2022</v>
          </cell>
        </row>
        <row r="975">
          <cell r="H975" t="str">
            <v>135257-61</v>
          </cell>
          <cell r="I975" t="str">
            <v>ECEJ</v>
          </cell>
          <cell r="J975" t="str">
            <v>EJ9I</v>
          </cell>
          <cell r="K975" t="str">
            <v>FRA.8100002610</v>
          </cell>
          <cell r="L975" t="str">
            <v>SDLE</v>
          </cell>
          <cell r="M975" t="str">
            <v>EM Entr.mercancías</v>
          </cell>
          <cell r="N975" t="str">
            <v>38.246.754.87</v>
          </cell>
          <cell r="O975" t="str">
            <v>ENTRADA VIRTUAL REPUESTOS CONT.025-DIADQ-CAB-2022</v>
          </cell>
        </row>
        <row r="976">
          <cell r="H976" t="str">
            <v>135257-61</v>
          </cell>
          <cell r="I976" t="str">
            <v>ECEJ</v>
          </cell>
          <cell r="J976" t="str">
            <v>EJ9I</v>
          </cell>
          <cell r="K976" t="str">
            <v>FRA.8100002751</v>
          </cell>
          <cell r="L976" t="str">
            <v>SDLE</v>
          </cell>
          <cell r="M976" t="str">
            <v>EM Entr.mercancías</v>
          </cell>
          <cell r="N976" t="str">
            <v>34.097.746.51</v>
          </cell>
          <cell r="O976" t="str">
            <v>ENTRADA VIRTUAL REPUESTOS CONT.025-DIADQ-CAB-2022</v>
          </cell>
        </row>
        <row r="977">
          <cell r="H977" t="str">
            <v>135257-61</v>
          </cell>
          <cell r="I977" t="str">
            <v>ECEJ</v>
          </cell>
          <cell r="J977" t="str">
            <v>EJ9I</v>
          </cell>
          <cell r="K977" t="str">
            <v>FRA.8100002752</v>
          </cell>
          <cell r="L977" t="str">
            <v>SDLE</v>
          </cell>
          <cell r="M977" t="str">
            <v>EM Entr.mercancías</v>
          </cell>
          <cell r="N977" t="str">
            <v>34.097.746.51</v>
          </cell>
          <cell r="O977" t="str">
            <v>ENTRADA VIRTUAL REPUESTOS CONT.025-DIADQ-CAB-2022</v>
          </cell>
        </row>
        <row r="978">
          <cell r="H978" t="str">
            <v>135257-61</v>
          </cell>
          <cell r="I978" t="str">
            <v>ECEJ</v>
          </cell>
          <cell r="J978" t="str">
            <v>EJ9I</v>
          </cell>
          <cell r="K978" t="str">
            <v>FRA.8100002701</v>
          </cell>
          <cell r="L978" t="str">
            <v>SDLE</v>
          </cell>
          <cell r="M978" t="str">
            <v>EM Entr.mercancías</v>
          </cell>
          <cell r="N978" t="str">
            <v>35.572.727.87</v>
          </cell>
          <cell r="O978" t="str">
            <v>ENTRADA VIRTUAL REPUESTOS CONT.025-DIADQ-CAB-2022</v>
          </cell>
        </row>
        <row r="979">
          <cell r="H979" t="str">
            <v>135257-62</v>
          </cell>
          <cell r="I979" t="str">
            <v>ECEJ</v>
          </cell>
          <cell r="J979" t="str">
            <v>EJ9I</v>
          </cell>
          <cell r="K979" t="str">
            <v>FRA.8100002610</v>
          </cell>
          <cell r="L979" t="str">
            <v>SDLE</v>
          </cell>
          <cell r="M979" t="str">
            <v>EM Entr.mercancías</v>
          </cell>
          <cell r="N979" t="str">
            <v>34.483.970.34</v>
          </cell>
          <cell r="O979" t="str">
            <v>ENTRADA VIRTUAL REPUESTOS CONT.025-DIADQ-CAB-2022</v>
          </cell>
        </row>
        <row r="980">
          <cell r="H980" t="str">
            <v>135257-62</v>
          </cell>
          <cell r="I980" t="str">
            <v>ECEJ</v>
          </cell>
          <cell r="J980" t="str">
            <v>EJ9I</v>
          </cell>
          <cell r="K980" t="str">
            <v>FRA.8100002701</v>
          </cell>
          <cell r="L980" t="str">
            <v>SDLE</v>
          </cell>
          <cell r="M980" t="str">
            <v>EM Entr.mercancías</v>
          </cell>
          <cell r="N980" t="str">
            <v>29.067.652.16</v>
          </cell>
          <cell r="O980" t="str">
            <v>ENTRADA VIRTUAL REPUESTOS CONT.025-DIADQ-CAB-2022</v>
          </cell>
        </row>
        <row r="981">
          <cell r="H981" t="str">
            <v>135257-62</v>
          </cell>
          <cell r="I981" t="str">
            <v>ECEJ</v>
          </cell>
          <cell r="J981" t="str">
            <v>EJ9I</v>
          </cell>
          <cell r="K981" t="str">
            <v>FRA.8100002752</v>
          </cell>
          <cell r="L981" t="str">
            <v>SDLE</v>
          </cell>
          <cell r="M981" t="str">
            <v>EM Entr.mercancías</v>
          </cell>
          <cell r="N981" t="str">
            <v>27.862.396.12</v>
          </cell>
          <cell r="O981" t="str">
            <v>ENTRADA VIRTUAL REPUESTOS CONT.025-DIADQ-CAB-2022</v>
          </cell>
        </row>
        <row r="982">
          <cell r="H982" t="str">
            <v>135257-62</v>
          </cell>
          <cell r="I982" t="str">
            <v>ECEJ</v>
          </cell>
          <cell r="J982" t="str">
            <v>EJ9I</v>
          </cell>
          <cell r="K982" t="str">
            <v>FRA.8100002610</v>
          </cell>
          <cell r="L982" t="str">
            <v>SDLE</v>
          </cell>
          <cell r="M982" t="str">
            <v>EM Entr.mercancías</v>
          </cell>
          <cell r="N982" t="str">
            <v>31.252.688.04</v>
          </cell>
          <cell r="O982" t="str">
            <v>ENTRADA VIRTUAL REPUESTOS CONT.025-DIADQ-CAB-2022</v>
          </cell>
        </row>
        <row r="983">
          <cell r="H983" t="str">
            <v>135257-62</v>
          </cell>
          <cell r="I983" t="str">
            <v>ECEJ</v>
          </cell>
          <cell r="J983" t="str">
            <v>EJ9I</v>
          </cell>
          <cell r="K983" t="str">
            <v>FRA.8100002701</v>
          </cell>
          <cell r="L983" t="str">
            <v>SDLE</v>
          </cell>
          <cell r="M983" t="str">
            <v>EM Entr.mercancías</v>
          </cell>
          <cell r="N983" t="str">
            <v>29.067.652.16</v>
          </cell>
          <cell r="O983" t="str">
            <v>ENTRADA VIRTUAL REPUESTOS CONT.025-DIADQ-CAB-2022</v>
          </cell>
        </row>
        <row r="984">
          <cell r="H984" t="str">
            <v>135257-66</v>
          </cell>
          <cell r="I984" t="str">
            <v>ECEJ</v>
          </cell>
          <cell r="J984" t="str">
            <v>EJ9I</v>
          </cell>
          <cell r="K984" t="str">
            <v>FRA.8100002701</v>
          </cell>
          <cell r="L984" t="str">
            <v>SDLE</v>
          </cell>
          <cell r="M984" t="str">
            <v>EM Entr.mercancías</v>
          </cell>
          <cell r="N984" t="str">
            <v>45.805.121.97</v>
          </cell>
          <cell r="O984" t="str">
            <v>ENTRADA VIRTUAL REPUESTOS CONT.025-DIADQ-CAB-2022</v>
          </cell>
        </row>
        <row r="985">
          <cell r="H985" t="str">
            <v>135257-66</v>
          </cell>
          <cell r="I985" t="str">
            <v>ECEJ</v>
          </cell>
          <cell r="J985" t="str">
            <v>EJ9I</v>
          </cell>
          <cell r="K985" t="str">
            <v>FRA.8100002610</v>
          </cell>
          <cell r="L985" t="str">
            <v>SDLE</v>
          </cell>
          <cell r="M985" t="str">
            <v>EM Entr.mercancías</v>
          </cell>
          <cell r="N985" t="str">
            <v>54.340.214.97</v>
          </cell>
          <cell r="O985" t="str">
            <v>ENTRADA VIRTUAL REPUESTOS CONT.025-DIADQ-CAB-2022</v>
          </cell>
        </row>
        <row r="986">
          <cell r="H986" t="str">
            <v>135257-66</v>
          </cell>
          <cell r="I986" t="str">
            <v>ECEJ</v>
          </cell>
          <cell r="J986" t="str">
            <v>EJ9I</v>
          </cell>
          <cell r="K986" t="str">
            <v>FRA.8100002752</v>
          </cell>
          <cell r="L986" t="str">
            <v>SDLE</v>
          </cell>
          <cell r="M986" t="str">
            <v>EM Entr.mercancías</v>
          </cell>
          <cell r="N986" t="str">
            <v>43.905.866.41</v>
          </cell>
          <cell r="O986" t="str">
            <v>ENTRADA VIRTUAL REPUESTOS CONT.025-DIADQ-CAB-2022</v>
          </cell>
        </row>
        <row r="987">
          <cell r="H987" t="str">
            <v>135257-66</v>
          </cell>
          <cell r="I987" t="str">
            <v>ECEJ</v>
          </cell>
          <cell r="J987" t="str">
            <v>EJ9I</v>
          </cell>
          <cell r="K987" t="str">
            <v>FRA.8100002610</v>
          </cell>
          <cell r="L987" t="str">
            <v>SDLE</v>
          </cell>
          <cell r="M987" t="str">
            <v>EM Entr.mercancías</v>
          </cell>
          <cell r="N987" t="str">
            <v>49.248.325.23</v>
          </cell>
          <cell r="O987" t="str">
            <v>ENTRADA VIRTUAL REPUESTOS CONT.025-DIADQ-CAB-2022</v>
          </cell>
        </row>
        <row r="988">
          <cell r="H988" t="str">
            <v>135257-66</v>
          </cell>
          <cell r="I988" t="str">
            <v>ECEJ</v>
          </cell>
          <cell r="J988" t="str">
            <v>EJ9I</v>
          </cell>
          <cell r="K988" t="str">
            <v>FRA.8100002701</v>
          </cell>
          <cell r="L988" t="str">
            <v>SDLE</v>
          </cell>
          <cell r="M988" t="str">
            <v>EM Entr.mercancías</v>
          </cell>
          <cell r="N988" t="str">
            <v>45.805.121.97</v>
          </cell>
          <cell r="O988" t="str">
            <v>ENTRADA VIRTUAL REPUESTOS CONT.025-DIADQ-CAB-2022</v>
          </cell>
        </row>
        <row r="989">
          <cell r="H989" t="str">
            <v>135257-66</v>
          </cell>
          <cell r="I989" t="str">
            <v>ECEJ</v>
          </cell>
          <cell r="J989" t="str">
            <v>EJ9I</v>
          </cell>
          <cell r="K989" t="str">
            <v>FRA.8100002751</v>
          </cell>
          <cell r="L989" t="str">
            <v>SDLE</v>
          </cell>
          <cell r="M989" t="str">
            <v>EM Entr.mercancías</v>
          </cell>
          <cell r="N989" t="str">
            <v>43.905.866.41</v>
          </cell>
          <cell r="O989" t="str">
            <v>ENTRADA VIRTUAL REPUESTOS CONT.025-DIADQ-CAB-2022</v>
          </cell>
        </row>
        <row r="990">
          <cell r="H990" t="str">
            <v>135257-68</v>
          </cell>
          <cell r="I990" t="str">
            <v>ECEJ</v>
          </cell>
          <cell r="J990" t="str">
            <v>EJ9I</v>
          </cell>
          <cell r="K990" t="str">
            <v>FRA.8100002701</v>
          </cell>
          <cell r="L990" t="str">
            <v>SDLE</v>
          </cell>
          <cell r="M990" t="str">
            <v>EM Entr.mercancías</v>
          </cell>
          <cell r="N990" t="str">
            <v>21.345.433.46</v>
          </cell>
          <cell r="O990" t="str">
            <v>ENTRADA VIRTUAL REPUESTOS CONT.025-DIADQ-CAB-2022</v>
          </cell>
        </row>
        <row r="991">
          <cell r="H991" t="str">
            <v>135257-68</v>
          </cell>
          <cell r="I991" t="str">
            <v>ECEJ</v>
          </cell>
          <cell r="J991" t="str">
            <v>EJ9I</v>
          </cell>
          <cell r="K991" t="str">
            <v>FRA.8100002751</v>
          </cell>
          <cell r="L991" t="str">
            <v>SDLE</v>
          </cell>
          <cell r="M991" t="str">
            <v>EM Entr.mercancías</v>
          </cell>
          <cell r="N991" t="str">
            <v>20.460.370.14</v>
          </cell>
          <cell r="O991" t="str">
            <v>ENTRADA VIRTUAL REPUESTOS CONT.025-DIADQ-CAB-2022</v>
          </cell>
        </row>
        <row r="992">
          <cell r="H992" t="str">
            <v>135257-68</v>
          </cell>
          <cell r="I992" t="str">
            <v>ECEJ</v>
          </cell>
          <cell r="J992" t="str">
            <v>EJ9I</v>
          </cell>
          <cell r="K992" t="str">
            <v>FRA.8100002701</v>
          </cell>
          <cell r="L992" t="str">
            <v>SDLE</v>
          </cell>
          <cell r="M992" t="str">
            <v>EM Entr.mercancías</v>
          </cell>
          <cell r="N992" t="str">
            <v>21.345.433.46</v>
          </cell>
          <cell r="O992" t="str">
            <v>ENTRADA VIRTUAL REPUESTOS CONT.025-DIADQ-CAB-2022</v>
          </cell>
        </row>
        <row r="993">
          <cell r="H993" t="str">
            <v>135257-68</v>
          </cell>
          <cell r="I993" t="str">
            <v>ECEJ</v>
          </cell>
          <cell r="J993" t="str">
            <v>EJ9I</v>
          </cell>
          <cell r="K993" t="str">
            <v>FRA.8100002610</v>
          </cell>
          <cell r="L993" t="str">
            <v>SDLE</v>
          </cell>
          <cell r="M993" t="str">
            <v>EM Entr.mercancías</v>
          </cell>
          <cell r="N993" t="str">
            <v>25.322.832.75</v>
          </cell>
          <cell r="O993" t="str">
            <v>ENTRADA VIRTUAL REPUESTOS CONT.025-DIADQ-CAB-2022</v>
          </cell>
        </row>
        <row r="994">
          <cell r="H994" t="str">
            <v>135257-68</v>
          </cell>
          <cell r="I994" t="str">
            <v>ECEJ</v>
          </cell>
          <cell r="J994" t="str">
            <v>EJ9I</v>
          </cell>
          <cell r="K994" t="str">
            <v>FRA.8100002610</v>
          </cell>
          <cell r="L994" t="str">
            <v>SDLE</v>
          </cell>
          <cell r="M994" t="str">
            <v>EM Entr.mercancías</v>
          </cell>
          <cell r="N994" t="str">
            <v>22.949.984.72</v>
          </cell>
          <cell r="O994" t="str">
            <v>ENTRADA VIRTUAL REPUESTOS CONT.025-DIADQ-CAB-2022</v>
          </cell>
        </row>
        <row r="995">
          <cell r="H995" t="str">
            <v>135257-68</v>
          </cell>
          <cell r="I995" t="str">
            <v>ECEJ</v>
          </cell>
          <cell r="J995" t="str">
            <v>EJ9I</v>
          </cell>
          <cell r="K995" t="str">
            <v>FRA.8100002752</v>
          </cell>
          <cell r="L995" t="str">
            <v>SDLE</v>
          </cell>
          <cell r="M995" t="str">
            <v>EM Entr.mercancías</v>
          </cell>
          <cell r="N995" t="str">
            <v>20.460.370.14</v>
          </cell>
          <cell r="O995" t="str">
            <v>ENTRADA VIRTUAL REPUESTOS CONT.025-DIADQ-CAB-2022</v>
          </cell>
        </row>
        <row r="996">
          <cell r="H996" t="str">
            <v>135257-69</v>
          </cell>
          <cell r="I996" t="str">
            <v>ECEJ</v>
          </cell>
          <cell r="J996" t="str">
            <v>EJ9I</v>
          </cell>
          <cell r="K996" t="str">
            <v>FRA.8100002751</v>
          </cell>
          <cell r="L996" t="str">
            <v>SDLE</v>
          </cell>
          <cell r="M996" t="str">
            <v>EM Entr.mercancías</v>
          </cell>
          <cell r="N996" t="str">
            <v>17.111.215.75</v>
          </cell>
          <cell r="O996" t="str">
            <v>ENTRADA VIRTUAL REPUESTOS CONT.025-DIADQ-CAB-2022</v>
          </cell>
        </row>
        <row r="997">
          <cell r="H997" t="str">
            <v>135257-69</v>
          </cell>
          <cell r="I997" t="str">
            <v>ECEJ</v>
          </cell>
          <cell r="J997" t="str">
            <v>EJ9I</v>
          </cell>
          <cell r="K997" t="str">
            <v>FRA.8100002610</v>
          </cell>
          <cell r="L997" t="str">
            <v>SDLE</v>
          </cell>
          <cell r="M997" t="str">
            <v>EM Entr.mercancías</v>
          </cell>
          <cell r="N997" t="str">
            <v>21.177.742.71</v>
          </cell>
          <cell r="O997" t="str">
            <v>ENTRADA VIRTUAL REPUESTOS CONT.025-DIADQ-CAB-2022</v>
          </cell>
        </row>
        <row r="998">
          <cell r="H998" t="str">
            <v>135257-69</v>
          </cell>
          <cell r="I998" t="str">
            <v>ECEJ</v>
          </cell>
          <cell r="J998" t="str">
            <v>EJ9I</v>
          </cell>
          <cell r="K998" t="str">
            <v>FRA.8100002610</v>
          </cell>
          <cell r="L998" t="str">
            <v>SDLE</v>
          </cell>
          <cell r="M998" t="str">
            <v>EM Entr.mercancías</v>
          </cell>
          <cell r="N998" t="str">
            <v>19.193.305.76</v>
          </cell>
          <cell r="O998" t="str">
            <v>ENTRADA VIRTUAL REPUESTOS CONT.025-DIADQ-CAB-2022</v>
          </cell>
        </row>
        <row r="999">
          <cell r="H999" t="str">
            <v>135257-69</v>
          </cell>
          <cell r="I999" t="str">
            <v>ECEJ</v>
          </cell>
          <cell r="J999" t="str">
            <v>EJ9I</v>
          </cell>
          <cell r="K999" t="str">
            <v>FRA.8100002752</v>
          </cell>
          <cell r="L999" t="str">
            <v>SDLE</v>
          </cell>
          <cell r="M999" t="str">
            <v>EM Entr.mercancías</v>
          </cell>
          <cell r="N999" t="str">
            <v>17.111.215.75</v>
          </cell>
          <cell r="O999" t="str">
            <v>ENTRADA VIRTUAL REPUESTOS CONT.025-DIADQ-CAB-2022</v>
          </cell>
        </row>
        <row r="1000">
          <cell r="H1000" t="str">
            <v>135257-69</v>
          </cell>
          <cell r="I1000" t="str">
            <v>ECEJ</v>
          </cell>
          <cell r="J1000" t="str">
            <v>EJ9I</v>
          </cell>
          <cell r="K1000" t="str">
            <v>FRA.8100002701</v>
          </cell>
          <cell r="L1000" t="str">
            <v>SDLE</v>
          </cell>
          <cell r="M1000" t="str">
            <v>EM Entr.mercancías</v>
          </cell>
          <cell r="N1000" t="str">
            <v>17.851.403.21</v>
          </cell>
          <cell r="O1000" t="str">
            <v>ENTRADA VIRTUAL REPUESTOS CONT.025-DIADQ-CAB-2022</v>
          </cell>
        </row>
        <row r="1001">
          <cell r="H1001" t="str">
            <v>135257-69</v>
          </cell>
          <cell r="I1001" t="str">
            <v>ECEJ</v>
          </cell>
          <cell r="J1001" t="str">
            <v>EJ9I</v>
          </cell>
          <cell r="K1001" t="str">
            <v>FRA.8100002701</v>
          </cell>
          <cell r="L1001" t="str">
            <v>SDLE</v>
          </cell>
          <cell r="M1001" t="str">
            <v>EM Entr.mercancías</v>
          </cell>
          <cell r="N1001" t="str">
            <v>17.851.403.21</v>
          </cell>
          <cell r="O1001" t="str">
            <v>ENTRADA VIRTUAL REPUESTOS CONT.025-DIADQ-CAB-2022</v>
          </cell>
        </row>
        <row r="1002">
          <cell r="H1002" t="str">
            <v>135257-75</v>
          </cell>
          <cell r="I1002" t="str">
            <v>ECEJ</v>
          </cell>
          <cell r="J1002" t="str">
            <v>EJ9I</v>
          </cell>
          <cell r="K1002" t="str">
            <v>FRA.8100002610</v>
          </cell>
          <cell r="L1002" t="str">
            <v>SDLE</v>
          </cell>
          <cell r="M1002" t="str">
            <v>EM Entr.mercancías</v>
          </cell>
          <cell r="N1002" t="str">
            <v>19.774.784.76</v>
          </cell>
          <cell r="O1002" t="str">
            <v>ENTRADA VIRTUAL REPUESTOS CONT.025-DIADQ-CAB-2022</v>
          </cell>
        </row>
        <row r="1003">
          <cell r="H1003" t="str">
            <v>135257-75</v>
          </cell>
          <cell r="I1003" t="str">
            <v>ECEJ</v>
          </cell>
          <cell r="J1003" t="str">
            <v>EJ9I</v>
          </cell>
          <cell r="K1003" t="str">
            <v>FRA.8100002751</v>
          </cell>
          <cell r="L1003" t="str">
            <v>SDLE</v>
          </cell>
          <cell r="M1003" t="str">
            <v>EM Entr.mercancías</v>
          </cell>
          <cell r="N1003" t="str">
            <v>17.629.615.90</v>
          </cell>
          <cell r="O1003" t="str">
            <v>ENTRADA VIRTUAL REPUESTOS CONT.025-DIADQ-CAB-2022</v>
          </cell>
        </row>
        <row r="1004">
          <cell r="H1004" t="str">
            <v>135257-75</v>
          </cell>
          <cell r="I1004" t="str">
            <v>ECEJ</v>
          </cell>
          <cell r="J1004" t="str">
            <v>EJ9I</v>
          </cell>
          <cell r="K1004" t="str">
            <v>FRA.8100002701</v>
          </cell>
          <cell r="L1004" t="str">
            <v>SDLE</v>
          </cell>
          <cell r="M1004" t="str">
            <v>EM Entr.mercancías</v>
          </cell>
          <cell r="N1004" t="str">
            <v>18.392.228.03</v>
          </cell>
          <cell r="O1004" t="str">
            <v>ENTRADA VIRTUAL REPUESTOS CONT.025-DIADQ-CAB-2022</v>
          </cell>
        </row>
        <row r="1005">
          <cell r="H1005" t="str">
            <v>135257-75</v>
          </cell>
          <cell r="I1005" t="str">
            <v>ECEJ</v>
          </cell>
          <cell r="J1005" t="str">
            <v>EJ9I</v>
          </cell>
          <cell r="K1005" t="str">
            <v>FRA.8100002752</v>
          </cell>
          <cell r="L1005" t="str">
            <v>SDLE</v>
          </cell>
          <cell r="M1005" t="str">
            <v>EM Entr.mercancías</v>
          </cell>
          <cell r="N1005" t="str">
            <v>17.629.615.91</v>
          </cell>
          <cell r="O1005" t="str">
            <v>ENTRADA VIRTUAL REPUESTOS CONT.025-DIADQ-CAB-2022</v>
          </cell>
        </row>
        <row r="1006">
          <cell r="H1006" t="str">
            <v>135257-75</v>
          </cell>
          <cell r="I1006" t="str">
            <v>ECEJ</v>
          </cell>
          <cell r="J1006" t="str">
            <v>EJ9I</v>
          </cell>
          <cell r="K1006" t="str">
            <v>FRA.8100002701</v>
          </cell>
          <cell r="L1006" t="str">
            <v>SDLE</v>
          </cell>
          <cell r="M1006" t="str">
            <v>EM Entr.mercancías</v>
          </cell>
          <cell r="N1006" t="str">
            <v>18.392.228.03</v>
          </cell>
          <cell r="O1006" t="str">
            <v>ENTRADA VIRTUAL REPUESTOS CONT.025-DIADQ-CAB-2022</v>
          </cell>
        </row>
        <row r="1007">
          <cell r="H1007" t="str">
            <v>135257-75</v>
          </cell>
          <cell r="I1007" t="str">
            <v>ECEJ</v>
          </cell>
          <cell r="J1007" t="str">
            <v>EJ9I</v>
          </cell>
          <cell r="K1007" t="str">
            <v>FRA.8100002610</v>
          </cell>
          <cell r="L1007" t="str">
            <v>SDLE</v>
          </cell>
          <cell r="M1007" t="str">
            <v>EM Entr.mercancías</v>
          </cell>
          <cell r="N1007" t="str">
            <v>21.819.342.07</v>
          </cell>
          <cell r="O1007" t="str">
            <v>ENTRADA VIRTUAL REPUESTOS CONT.025-DIADQ-CAB-2022</v>
          </cell>
        </row>
        <row r="1008">
          <cell r="H1008" t="str">
            <v>135257-79</v>
          </cell>
          <cell r="I1008" t="str">
            <v>ECEJ</v>
          </cell>
          <cell r="J1008" t="str">
            <v>EJ9I</v>
          </cell>
          <cell r="K1008" t="str">
            <v>FRA.8100002610</v>
          </cell>
          <cell r="L1008" t="str">
            <v>SDLE</v>
          </cell>
          <cell r="M1008" t="str">
            <v>EM Entr.mercancías</v>
          </cell>
          <cell r="N1008" t="str">
            <v>3.286.564.84</v>
          </cell>
          <cell r="O1008" t="str">
            <v>ENTRADA VIRTUAL REPUESTOS CONT.025-DIADQ-CAB-2022</v>
          </cell>
        </row>
        <row r="1009">
          <cell r="H1009" t="str">
            <v>135257-79</v>
          </cell>
          <cell r="I1009" t="str">
            <v>ECEJ</v>
          </cell>
          <cell r="J1009" t="str">
            <v>EJ9I</v>
          </cell>
          <cell r="K1009" t="str">
            <v>FRA.8100002751</v>
          </cell>
          <cell r="L1009" t="str">
            <v>SDLE</v>
          </cell>
          <cell r="M1009" t="str">
            <v>EM Entr.mercancías</v>
          </cell>
          <cell r="N1009" t="str">
            <v>2.930.038.25</v>
          </cell>
          <cell r="O1009" t="str">
            <v>ENTRADA VIRTUAL REPUESTOS CONT.025-DIADQ-CAB-2022</v>
          </cell>
        </row>
        <row r="1010">
          <cell r="H1010" t="str">
            <v>135257-79</v>
          </cell>
          <cell r="I1010" t="str">
            <v>ECEJ</v>
          </cell>
          <cell r="J1010" t="str">
            <v>EJ9I</v>
          </cell>
          <cell r="K1010" t="str">
            <v>FRA.8100002701</v>
          </cell>
          <cell r="L1010" t="str">
            <v>SDLE</v>
          </cell>
          <cell r="M1010" t="str">
            <v>EM Entr.mercancías</v>
          </cell>
          <cell r="N1010" t="str">
            <v>3.056.784.21</v>
          </cell>
          <cell r="O1010" t="str">
            <v>ENTRADA VIRTUAL REPUESTOS CONT.025-DIADQ-CAB-2022</v>
          </cell>
        </row>
        <row r="1011">
          <cell r="H1011" t="str">
            <v>135257-79</v>
          </cell>
          <cell r="I1011" t="str">
            <v>ECEJ</v>
          </cell>
          <cell r="J1011" t="str">
            <v>EJ9I</v>
          </cell>
          <cell r="K1011" t="str">
            <v>FRA.8100002752</v>
          </cell>
          <cell r="L1011" t="str">
            <v>SDLE</v>
          </cell>
          <cell r="M1011" t="str">
            <v>EM Entr.mercancías</v>
          </cell>
          <cell r="N1011" t="str">
            <v>2.930.038.25</v>
          </cell>
          <cell r="O1011" t="str">
            <v>ENTRADA VIRTUAL REPUESTOS CONT.025-DIADQ-CAB-2022</v>
          </cell>
        </row>
        <row r="1012">
          <cell r="H1012" t="str">
            <v>135257-79</v>
          </cell>
          <cell r="I1012" t="str">
            <v>ECEJ</v>
          </cell>
          <cell r="J1012" t="str">
            <v>EJ9I</v>
          </cell>
          <cell r="K1012" t="str">
            <v>FRA.8100002701</v>
          </cell>
          <cell r="L1012" t="str">
            <v>SDLE</v>
          </cell>
          <cell r="M1012" t="str">
            <v>EM Entr.mercancías</v>
          </cell>
          <cell r="N1012" t="str">
            <v>3.056.784.21</v>
          </cell>
          <cell r="O1012" t="str">
            <v>ENTRADA VIRTUAL REPUESTOS CONT.025-DIADQ-CAB-2022</v>
          </cell>
        </row>
        <row r="1013">
          <cell r="H1013" t="str">
            <v>135257-79</v>
          </cell>
          <cell r="I1013" t="str">
            <v>ECEJ</v>
          </cell>
          <cell r="J1013" t="str">
            <v>EJ9I</v>
          </cell>
          <cell r="K1013" t="str">
            <v>FRA.8100002610</v>
          </cell>
          <cell r="L1013" t="str">
            <v>SDLE</v>
          </cell>
          <cell r="M1013" t="str">
            <v>EM Entr.mercancías</v>
          </cell>
          <cell r="N1013" t="str">
            <v>3.626.369.81</v>
          </cell>
          <cell r="O1013" t="str">
            <v>ENTRADA VIRTUAL REPUESTOS CONT.025-DIADQ-CAB-2022</v>
          </cell>
        </row>
        <row r="1014">
          <cell r="H1014" t="str">
            <v>135257-96</v>
          </cell>
          <cell r="I1014" t="str">
            <v>ECEJ</v>
          </cell>
          <cell r="J1014" t="str">
            <v>EJ9I</v>
          </cell>
          <cell r="K1014" t="str">
            <v>FRA.8100002752</v>
          </cell>
          <cell r="L1014" t="str">
            <v>SDLE</v>
          </cell>
          <cell r="M1014" t="str">
            <v>EM Entr.mercancías</v>
          </cell>
          <cell r="N1014" t="str">
            <v>10.198.453.51</v>
          </cell>
          <cell r="O1014" t="str">
            <v>ENTRADA VIRTUAL REPUESTOS CONT.025-DIADQ-CAB-2022</v>
          </cell>
        </row>
        <row r="1015">
          <cell r="H1015" t="str">
            <v>135257-96</v>
          </cell>
          <cell r="I1015" t="str">
            <v>ECEJ</v>
          </cell>
          <cell r="J1015" t="str">
            <v>EJ9I</v>
          </cell>
          <cell r="K1015" t="str">
            <v>FRA.8100002610</v>
          </cell>
          <cell r="L1015" t="str">
            <v>SDLE</v>
          </cell>
          <cell r="M1015" t="str">
            <v>EM Entr.mercancías</v>
          </cell>
          <cell r="N1015" t="str">
            <v>11.439.399.71</v>
          </cell>
          <cell r="O1015" t="str">
            <v>ENTRADA VIRTUAL REPUESTOS CONT.025-DIADQ-CAB-2022</v>
          </cell>
        </row>
        <row r="1016">
          <cell r="H1016" t="str">
            <v>135257-96</v>
          </cell>
          <cell r="I1016" t="str">
            <v>ECEJ</v>
          </cell>
          <cell r="J1016" t="str">
            <v>EJ9I</v>
          </cell>
          <cell r="K1016" t="str">
            <v>FRA.8100002610</v>
          </cell>
          <cell r="L1016" t="str">
            <v>SDLE</v>
          </cell>
          <cell r="M1016" t="str">
            <v>EM Entr.mercancías</v>
          </cell>
          <cell r="N1016" t="str">
            <v>12.622.143.72</v>
          </cell>
          <cell r="O1016" t="str">
            <v>ENTRADA VIRTUAL REPUESTOS CONT.025-DIADQ-CAB-2022</v>
          </cell>
        </row>
        <row r="1017">
          <cell r="H1017" t="str">
            <v>135257-96</v>
          </cell>
          <cell r="I1017" t="str">
            <v>ECEJ</v>
          </cell>
          <cell r="J1017" t="str">
            <v>EJ9I</v>
          </cell>
          <cell r="K1017" t="str">
            <v>FRA.8100002701</v>
          </cell>
          <cell r="L1017" t="str">
            <v>SDLE</v>
          </cell>
          <cell r="M1017" t="str">
            <v>EM Entr.mercancías</v>
          </cell>
          <cell r="N1017" t="str">
            <v>10.639.612.54</v>
          </cell>
          <cell r="O1017" t="str">
            <v>ENTRADA VIRTUAL REPUESTOS CONT.025-DIADQ-CAB-2022</v>
          </cell>
        </row>
        <row r="1018">
          <cell r="H1018" t="str">
            <v>135257-96</v>
          </cell>
          <cell r="I1018" t="str">
            <v>ECEJ</v>
          </cell>
          <cell r="J1018" t="str">
            <v>EJ9I</v>
          </cell>
          <cell r="K1018" t="str">
            <v>FRA.8100002701</v>
          </cell>
          <cell r="L1018" t="str">
            <v>SDLE</v>
          </cell>
          <cell r="M1018" t="str">
            <v>EM Entr.mercancías</v>
          </cell>
          <cell r="N1018" t="str">
            <v>10.639.612.54</v>
          </cell>
          <cell r="O1018" t="str">
            <v>ENTRADA VIRTUAL REPUESTOS CONT.025-DIADQ-CAB-2022</v>
          </cell>
        </row>
        <row r="1019">
          <cell r="H1019" t="str">
            <v>135257-96</v>
          </cell>
          <cell r="I1019" t="str">
            <v>ECEJ</v>
          </cell>
          <cell r="J1019" t="str">
            <v>EJ9I</v>
          </cell>
          <cell r="K1019" t="str">
            <v>FRA.8100002751</v>
          </cell>
          <cell r="L1019" t="str">
            <v>SDLE</v>
          </cell>
          <cell r="M1019" t="str">
            <v>EM Entr.mercancías</v>
          </cell>
          <cell r="N1019" t="str">
            <v>10.198.453.51</v>
          </cell>
          <cell r="O1019" t="str">
            <v>ENTRADA VIRTUAL REPUESTOS CONT.025-DIADQ-CAB-2022</v>
          </cell>
        </row>
        <row r="1020">
          <cell r="H1020" t="str">
            <v>135257-97</v>
          </cell>
          <cell r="I1020" t="str">
            <v>ECEJ</v>
          </cell>
          <cell r="J1020" t="str">
            <v>EJ9I</v>
          </cell>
          <cell r="K1020" t="str">
            <v>FRA.8100002701</v>
          </cell>
          <cell r="L1020" t="str">
            <v>SDLE</v>
          </cell>
          <cell r="M1020" t="str">
            <v>EM Entr.mercancías</v>
          </cell>
          <cell r="N1020" t="str">
            <v>4.420.291.21</v>
          </cell>
          <cell r="O1020" t="str">
            <v>ENTRADA VIRTUAL REPUESTOS CONT.025-DIADQ-CAB-2022</v>
          </cell>
        </row>
        <row r="1021">
          <cell r="H1021" t="str">
            <v>135257-97</v>
          </cell>
          <cell r="I1021" t="str">
            <v>ECEJ</v>
          </cell>
          <cell r="J1021" t="str">
            <v>EJ9I</v>
          </cell>
          <cell r="K1021" t="str">
            <v>FRA.8100002701</v>
          </cell>
          <cell r="L1021" t="str">
            <v>SDLE</v>
          </cell>
          <cell r="M1021" t="str">
            <v>EM Entr.mercancías</v>
          </cell>
          <cell r="N1021" t="str">
            <v>4.420.291.21</v>
          </cell>
          <cell r="O1021" t="str">
            <v>ENTRADA VIRTUAL REPUESTOS CONT.025-DIADQ-CAB-2022</v>
          </cell>
        </row>
        <row r="1022">
          <cell r="H1022" t="str">
            <v>135257-97</v>
          </cell>
          <cell r="I1022" t="str">
            <v>ECEJ</v>
          </cell>
          <cell r="J1022" t="str">
            <v>EJ9I</v>
          </cell>
          <cell r="K1022" t="str">
            <v>FRA.8100002752</v>
          </cell>
          <cell r="L1022" t="str">
            <v>SDLE</v>
          </cell>
          <cell r="M1022" t="str">
            <v>EM Entr.mercancías</v>
          </cell>
          <cell r="N1022" t="str">
            <v>4.237.009.02</v>
          </cell>
          <cell r="O1022" t="str">
            <v>ENTRADA VIRTUAL REPUESTOS CONT.025-DIADQ-CAB-2022</v>
          </cell>
        </row>
        <row r="1023">
          <cell r="H1023" t="str">
            <v>135257-97</v>
          </cell>
          <cell r="I1023" t="str">
            <v>ECEJ</v>
          </cell>
          <cell r="J1023" t="str">
            <v>EJ9I</v>
          </cell>
          <cell r="K1023" t="str">
            <v>FRA.8100002610</v>
          </cell>
          <cell r="L1023" t="str">
            <v>SDLE</v>
          </cell>
          <cell r="M1023" t="str">
            <v>EM Entr.mercancías</v>
          </cell>
          <cell r="N1023" t="str">
            <v>5.243.945.74</v>
          </cell>
          <cell r="O1023" t="str">
            <v>ENTRADA VIRTUAL REPUESTOS CONT.025-DIADQ-CAB-2022</v>
          </cell>
        </row>
        <row r="1024">
          <cell r="H1024" t="str">
            <v>135257-97</v>
          </cell>
          <cell r="I1024" t="str">
            <v>ECEJ</v>
          </cell>
          <cell r="J1024" t="str">
            <v>EJ9I</v>
          </cell>
          <cell r="K1024" t="str">
            <v>FRA.8100002751</v>
          </cell>
          <cell r="L1024" t="str">
            <v>SDLE</v>
          </cell>
          <cell r="M1024" t="str">
            <v>EM Entr.mercancías</v>
          </cell>
          <cell r="N1024" t="str">
            <v>4.237.009.02</v>
          </cell>
          <cell r="O1024" t="str">
            <v>ENTRADA VIRTUAL REPUESTOS CONT.025-DIADQ-CAB-2022</v>
          </cell>
        </row>
        <row r="1025">
          <cell r="H1025" t="str">
            <v>135257-97</v>
          </cell>
          <cell r="I1025" t="str">
            <v>ECEJ</v>
          </cell>
          <cell r="J1025" t="str">
            <v>EJ9I</v>
          </cell>
          <cell r="K1025" t="str">
            <v>FRA.8100002610</v>
          </cell>
          <cell r="L1025" t="str">
            <v>SDLE</v>
          </cell>
          <cell r="M1025" t="str">
            <v>EM Entr.mercancías</v>
          </cell>
          <cell r="N1025" t="str">
            <v>4.752.567.61</v>
          </cell>
          <cell r="O1025" t="str">
            <v>ENTRADA VIRTUAL REPUESTOS CONT.025-DIADQ-CAB-2022</v>
          </cell>
        </row>
        <row r="1026">
          <cell r="H1026" t="str">
            <v>135257-98</v>
          </cell>
          <cell r="I1026" t="str">
            <v>ECEJ</v>
          </cell>
          <cell r="J1026" t="str">
            <v>EJ9I</v>
          </cell>
          <cell r="K1026" t="str">
            <v>FRA.8100002610</v>
          </cell>
          <cell r="L1026" t="str">
            <v>SDLE</v>
          </cell>
          <cell r="M1026" t="str">
            <v>EM Entr.mercancías</v>
          </cell>
          <cell r="N1026" t="str">
            <v>12.132.330.50</v>
          </cell>
          <cell r="O1026" t="str">
            <v>ENTRADA VIRTUAL REPUESTOS CONT.025-DIADQ-CAB-2022</v>
          </cell>
        </row>
        <row r="1027">
          <cell r="H1027" t="str">
            <v>135257-98</v>
          </cell>
          <cell r="I1027" t="str">
            <v>ECEJ</v>
          </cell>
          <cell r="J1027" t="str">
            <v>EJ9I</v>
          </cell>
          <cell r="K1027" t="str">
            <v>FRA.8100002610</v>
          </cell>
          <cell r="L1027" t="str">
            <v>SDLE</v>
          </cell>
          <cell r="M1027" t="str">
            <v>EM Entr.mercancías</v>
          </cell>
          <cell r="N1027" t="str">
            <v>10.995.483.89</v>
          </cell>
          <cell r="O1027" t="str">
            <v>ENTRADA VIRTUAL REPUESTOS CONT.025-DIADQ-CAB-2022</v>
          </cell>
        </row>
        <row r="1028">
          <cell r="H1028" t="str">
            <v>135257-98</v>
          </cell>
          <cell r="I1028" t="str">
            <v>ECEJ</v>
          </cell>
          <cell r="J1028" t="str">
            <v>EJ9I</v>
          </cell>
          <cell r="K1028" t="str">
            <v>FRA.8100002752</v>
          </cell>
          <cell r="L1028" t="str">
            <v>SDLE</v>
          </cell>
          <cell r="M1028" t="str">
            <v>EM Entr.mercancías</v>
          </cell>
          <cell r="N1028" t="str">
            <v>9.802.693.68</v>
          </cell>
          <cell r="O1028" t="str">
            <v>ENTRADA VIRTUAL REPUESTOS CONT.025-DIADQ-CAB-2022</v>
          </cell>
        </row>
        <row r="1029">
          <cell r="H1029" t="str">
            <v>135257-98</v>
          </cell>
          <cell r="I1029" t="str">
            <v>ECEJ</v>
          </cell>
          <cell r="J1029" t="str">
            <v>EJ9I</v>
          </cell>
          <cell r="K1029" t="str">
            <v>FRA.8100002751</v>
          </cell>
          <cell r="L1029" t="str">
            <v>SDLE</v>
          </cell>
          <cell r="M1029" t="str">
            <v>EM Entr.mercancías</v>
          </cell>
          <cell r="N1029" t="str">
            <v>9.802.693.68</v>
          </cell>
          <cell r="O1029" t="str">
            <v>ENTRADA VIRTUAL REPUESTOS CONT.025-DIADQ-CAB-2022</v>
          </cell>
        </row>
        <row r="1030">
          <cell r="H1030" t="str">
            <v>135257-98</v>
          </cell>
          <cell r="I1030" t="str">
            <v>ECEJ</v>
          </cell>
          <cell r="J1030" t="str">
            <v>EJ9I</v>
          </cell>
          <cell r="K1030" t="str">
            <v>FRA.8100002701</v>
          </cell>
          <cell r="L1030" t="str">
            <v>SDLE</v>
          </cell>
          <cell r="M1030" t="str">
            <v>EM Entr.mercancías</v>
          </cell>
          <cell r="N1030" t="str">
            <v>10.226.733.16</v>
          </cell>
          <cell r="O1030" t="str">
            <v>ENTRADA VIRTUAL REPUESTOS CONT.025-DIADQ-CAB-2022</v>
          </cell>
        </row>
        <row r="1031">
          <cell r="H1031" t="str">
            <v>135257-98</v>
          </cell>
          <cell r="I1031" t="str">
            <v>ECEJ</v>
          </cell>
          <cell r="J1031" t="str">
            <v>EJ9I</v>
          </cell>
          <cell r="K1031" t="str">
            <v>FRA.8100002701</v>
          </cell>
          <cell r="L1031" t="str">
            <v>SDLE</v>
          </cell>
          <cell r="M1031" t="str">
            <v>EM Entr.mercancías</v>
          </cell>
          <cell r="N1031" t="str">
            <v>10.226.733.16</v>
          </cell>
          <cell r="O1031" t="str">
            <v>ENTRADA VIRTUAL REPUESTOS CONT.025-DIADQ-CAB-2022</v>
          </cell>
        </row>
        <row r="1032">
          <cell r="H1032" t="str">
            <v>216434.</v>
          </cell>
          <cell r="I1032" t="str">
            <v>ECEJ</v>
          </cell>
          <cell r="J1032" t="str">
            <v>EJ9I</v>
          </cell>
          <cell r="K1032" t="str">
            <v>BCOB9N31300044/3</v>
          </cell>
          <cell r="L1032" t="str">
            <v>CO-B-BOD</v>
          </cell>
          <cell r="M1032" t="str">
            <v>EM Entr.mercancías</v>
          </cell>
          <cell r="N1032" t="str">
            <v>1.008.403.20</v>
          </cell>
          <cell r="O1032" t="str">
            <v>ENTRADA VIRTUAL REPUESTOS LOA CO-B-BOD CABALLERIA</v>
          </cell>
        </row>
        <row r="1033">
          <cell r="H1033" t="str">
            <v>216434.</v>
          </cell>
          <cell r="I1033" t="str">
            <v>ECEJ</v>
          </cell>
          <cell r="J1033" t="str">
            <v>EJ9I</v>
          </cell>
          <cell r="K1033" t="str">
            <v>BCOB9N31300044/3</v>
          </cell>
          <cell r="L1033" t="str">
            <v>CO-B-BOD</v>
          </cell>
          <cell r="M1033" t="str">
            <v>EM Entr.mercancías</v>
          </cell>
          <cell r="N1033" t="str">
            <v>1.008.403.20</v>
          </cell>
          <cell r="O1033" t="str">
            <v>ENTRADA VIRTUAL REPUESTOS LOA CO-B-BOD CABALLERIA</v>
          </cell>
        </row>
        <row r="1034">
          <cell r="H1034" t="str">
            <v>216434.</v>
          </cell>
          <cell r="I1034" t="str">
            <v>ECEJ</v>
          </cell>
          <cell r="J1034" t="str">
            <v>EJ9I</v>
          </cell>
          <cell r="K1034" t="str">
            <v>BCOB9N31300044/3</v>
          </cell>
          <cell r="L1034" t="str">
            <v>CO-B-BOD</v>
          </cell>
          <cell r="M1034" t="str">
            <v>EM Entr.mercancías</v>
          </cell>
          <cell r="N1034" t="str">
            <v>1.008.403.20</v>
          </cell>
          <cell r="O1034" t="str">
            <v>ENTRADA VIRTUAL REPUESTOS LOA CO-B-BOD CABALLERIA</v>
          </cell>
        </row>
        <row r="1035">
          <cell r="H1035" t="str">
            <v>216434.</v>
          </cell>
          <cell r="I1035" t="str">
            <v>ECEJ</v>
          </cell>
          <cell r="J1035" t="str">
            <v>EJ9I</v>
          </cell>
          <cell r="K1035" t="str">
            <v>BCOB9N31300044/3</v>
          </cell>
          <cell r="L1035" t="str">
            <v>COOPERFMF4</v>
          </cell>
          <cell r="M1035" t="str">
            <v>EM Entr.mercancías</v>
          </cell>
          <cell r="N1035" t="str">
            <v>1.008.403.20</v>
          </cell>
          <cell r="O1035" t="str">
            <v>ENTRADA VIRTUAL REPUESTOS LOA CO-B-BOD CABALLERIA</v>
          </cell>
        </row>
        <row r="1036">
          <cell r="H1036" t="str">
            <v>216434.</v>
          </cell>
          <cell r="I1036" t="str">
            <v>ECEJ</v>
          </cell>
          <cell r="J1036" t="str">
            <v>EJ9I</v>
          </cell>
          <cell r="K1036" t="str">
            <v>BCOB9N31300044/3</v>
          </cell>
          <cell r="L1036" t="str">
            <v>CO-B-BOD</v>
          </cell>
          <cell r="M1036" t="str">
            <v>EM Entr.mercancías</v>
          </cell>
          <cell r="N1036" t="str">
            <v>1.008.403.20</v>
          </cell>
          <cell r="O1036" t="str">
            <v>ENTRADA VIRTUAL REPUESTOS LOA CO-B-BOD CABALLERIA</v>
          </cell>
        </row>
        <row r="1037">
          <cell r="H1037" t="str">
            <v>216434.</v>
          </cell>
          <cell r="I1037" t="str">
            <v>ECEJ</v>
          </cell>
          <cell r="J1037" t="str">
            <v>EJ9I</v>
          </cell>
          <cell r="K1037" t="str">
            <v>BCOB9N31300044/3</v>
          </cell>
          <cell r="L1037" t="str">
            <v>COOPERFMF4</v>
          </cell>
          <cell r="M1037" t="str">
            <v>EM Entr.mercancías</v>
          </cell>
          <cell r="N1037" t="str">
            <v>1.008.403.20</v>
          </cell>
          <cell r="O1037" t="str">
            <v>ENTRADA VIRTUAL REPUESTOS LOA CO-B-BOD CABALLERIA</v>
          </cell>
        </row>
        <row r="1038">
          <cell r="H1038" t="str">
            <v>216434.</v>
          </cell>
          <cell r="I1038" t="str">
            <v>ECEJ</v>
          </cell>
          <cell r="J1038" t="str">
            <v>EJ9I</v>
          </cell>
          <cell r="K1038" t="str">
            <v>BCOB9N31300044/3</v>
          </cell>
          <cell r="L1038" t="str">
            <v>COOPERFMF4</v>
          </cell>
          <cell r="M1038" t="str">
            <v>EM Entr.mercancías</v>
          </cell>
          <cell r="N1038" t="str">
            <v>1.008.403.20</v>
          </cell>
          <cell r="O1038" t="str">
            <v>ENTRADA VIRTUAL REPUESTOS LOA CO-B-BOD CABALLERIA</v>
          </cell>
        </row>
        <row r="1039">
          <cell r="H1039" t="str">
            <v>216434.</v>
          </cell>
          <cell r="I1039" t="str">
            <v>ECEJ</v>
          </cell>
          <cell r="J1039" t="str">
            <v>EJ9I</v>
          </cell>
          <cell r="K1039" t="str">
            <v>BCOB9N31300044/3</v>
          </cell>
          <cell r="L1039" t="str">
            <v>COOPERFMF4</v>
          </cell>
          <cell r="M1039" t="str">
            <v>EM Entr.mercancías</v>
          </cell>
          <cell r="N1039" t="str">
            <v>1.008.403.20</v>
          </cell>
          <cell r="O1039" t="str">
            <v>ENTRADA VIRTUAL REPUESTOS LOA CO-B-BOD CABALLERIA</v>
          </cell>
        </row>
        <row r="1040">
          <cell r="H1040" t="str">
            <v>216434.</v>
          </cell>
          <cell r="I1040" t="str">
            <v>ECEJ</v>
          </cell>
          <cell r="J1040" t="str">
            <v>EJ9I</v>
          </cell>
          <cell r="K1040" t="str">
            <v>BCOB9N31300044/3</v>
          </cell>
          <cell r="L1040" t="str">
            <v>COOPERFMF4</v>
          </cell>
          <cell r="M1040" t="str">
            <v>EM Entr.mercancías</v>
          </cell>
          <cell r="N1040" t="str">
            <v>1.008.403.20</v>
          </cell>
          <cell r="O1040" t="str">
            <v>ENTRADA VIRTUAL REPUESTOS LOA CO-B-BOD CABALLERIA</v>
          </cell>
        </row>
        <row r="1041">
          <cell r="H1041" t="str">
            <v>216434.</v>
          </cell>
          <cell r="I1041" t="str">
            <v>ECEJ</v>
          </cell>
          <cell r="J1041" t="str">
            <v>EJ9I</v>
          </cell>
          <cell r="K1041" t="str">
            <v>BCOB9N31300044/3</v>
          </cell>
          <cell r="L1041" t="str">
            <v>CO-B-BOD</v>
          </cell>
          <cell r="M1041" t="str">
            <v>EM Entr.mercancías</v>
          </cell>
          <cell r="N1041" t="str">
            <v>1.008.403.20</v>
          </cell>
          <cell r="O1041" t="str">
            <v>ENTRADA VIRTUAL REPUESTOS LOA CO-B-BOD CABALLERIA</v>
          </cell>
        </row>
        <row r="1042">
          <cell r="H1042" t="str">
            <v>12338611</v>
          </cell>
          <cell r="I1042" t="str">
            <v>ECEJ</v>
          </cell>
          <cell r="J1042" t="str">
            <v>EJ9I</v>
          </cell>
          <cell r="K1042" t="str">
            <v>BCOB9N31300044/3</v>
          </cell>
          <cell r="L1042" t="str">
            <v>CO-B-BOD</v>
          </cell>
          <cell r="M1042" t="str">
            <v>EM Entr.mercancías</v>
          </cell>
          <cell r="N1042" t="str">
            <v>365.894.59</v>
          </cell>
          <cell r="O1042" t="str">
            <v>ENTRADA VIRTUAL REPUESTOS LOA CO-B-BOD CABALLERIA</v>
          </cell>
        </row>
        <row r="1043">
          <cell r="H1043" t="str">
            <v>12338611</v>
          </cell>
          <cell r="I1043" t="str">
            <v>ECEJ</v>
          </cell>
          <cell r="J1043" t="str">
            <v>EJ9I</v>
          </cell>
          <cell r="K1043" t="str">
            <v>BCOB9N31300044/3</v>
          </cell>
          <cell r="L1043" t="str">
            <v>COOPERFMF2</v>
          </cell>
          <cell r="M1043" t="str">
            <v>EM Entr.mercancías</v>
          </cell>
          <cell r="N1043" t="str">
            <v>365.894.59</v>
          </cell>
          <cell r="O1043" t="str">
            <v>ENTRADA VIRTUAL REPUESTOS LOA CO-B-BOD CABALLERIA</v>
          </cell>
        </row>
        <row r="1044">
          <cell r="H1044" t="str">
            <v>FS1280</v>
          </cell>
          <cell r="I1044" t="str">
            <v>ECEJ</v>
          </cell>
          <cell r="J1044" t="str">
            <v>EJ9I</v>
          </cell>
          <cell r="K1044" t="str">
            <v>BCOB9N31300044/3</v>
          </cell>
          <cell r="L1044" t="str">
            <v>CO-B-BOD</v>
          </cell>
          <cell r="M1044" t="str">
            <v>EM Entr.mercancías</v>
          </cell>
          <cell r="N1044" t="str">
            <v>21.848.74</v>
          </cell>
          <cell r="O1044" t="str">
            <v>ENTRADA VIRTUAL REPUESTOS LOA CO-B-BOD CABALLERIA</v>
          </cell>
        </row>
        <row r="1045">
          <cell r="H1045" t="str">
            <v>FS1280</v>
          </cell>
          <cell r="I1045" t="str">
            <v>ECEJ</v>
          </cell>
          <cell r="J1045" t="str">
            <v>EJ9I</v>
          </cell>
          <cell r="K1045" t="str">
            <v>BCOB9N31300044/3</v>
          </cell>
          <cell r="L1045" t="str">
            <v>COOPERFMF4</v>
          </cell>
          <cell r="M1045" t="str">
            <v>EM Entr.mercancías</v>
          </cell>
          <cell r="N1045" t="str">
            <v>21.848.74</v>
          </cell>
          <cell r="O1045" t="str">
            <v>ENTRADA VIRTUAL REPUESTOS LOA CO-B-BOD CABALLERIA</v>
          </cell>
        </row>
        <row r="1046">
          <cell r="H1046" t="str">
            <v>136482-2</v>
          </cell>
          <cell r="I1046" t="str">
            <v>ECEJ</v>
          </cell>
          <cell r="J1046" t="str">
            <v>EJ9I</v>
          </cell>
          <cell r="K1046" t="str">
            <v>BCOB9N31300044/3</v>
          </cell>
          <cell r="L1046" t="str">
            <v>CO-B-BOD</v>
          </cell>
          <cell r="M1046" t="str">
            <v>EM Entr.mercancías</v>
          </cell>
          <cell r="N1046" t="str">
            <v>323.508.86</v>
          </cell>
          <cell r="O1046" t="str">
            <v>ENTRADA VIRTUAL REPUESTOS LOA CO-B-BOD CABALLERIA</v>
          </cell>
        </row>
        <row r="1047">
          <cell r="H1047" t="str">
            <v>136482-2</v>
          </cell>
          <cell r="I1047" t="str">
            <v>ECEJ</v>
          </cell>
          <cell r="J1047" t="str">
            <v>EJ9I</v>
          </cell>
          <cell r="K1047" t="str">
            <v>BCOB9N31300044/3</v>
          </cell>
          <cell r="L1047" t="str">
            <v>COOPERFMF4</v>
          </cell>
          <cell r="M1047" t="str">
            <v>EM Entr.mercancías</v>
          </cell>
          <cell r="N1047" t="str">
            <v>323.508.86</v>
          </cell>
          <cell r="O1047" t="str">
            <v>ENTRADA VIRTUAL REPUESTOS LOA CO-B-BOD CABALLERIA</v>
          </cell>
        </row>
        <row r="1048">
          <cell r="H1048" t="str">
            <v>136483</v>
          </cell>
          <cell r="I1048" t="str">
            <v>ECEJ</v>
          </cell>
          <cell r="J1048" t="str">
            <v>EJ9I</v>
          </cell>
          <cell r="K1048" t="str">
            <v>BCOB9N31300044/3</v>
          </cell>
          <cell r="L1048" t="str">
            <v>COOPERFMF4</v>
          </cell>
          <cell r="M1048" t="str">
            <v>EM Entr.mercancías</v>
          </cell>
          <cell r="N1048" t="str">
            <v>228.735.36</v>
          </cell>
          <cell r="O1048" t="str">
            <v>ENTRADA VIRTUAL REPUESTOS LOA CO-B-BOD CABALLERIA</v>
          </cell>
        </row>
        <row r="1049">
          <cell r="H1049" t="str">
            <v>136483</v>
          </cell>
          <cell r="I1049" t="str">
            <v>ECEJ</v>
          </cell>
          <cell r="J1049" t="str">
            <v>EJ9I</v>
          </cell>
          <cell r="K1049" t="str">
            <v>BCOB9N31300044/3</v>
          </cell>
          <cell r="L1049" t="str">
            <v>CO-B-BOD</v>
          </cell>
          <cell r="M1049" t="str">
            <v>EM Entr.mercancías</v>
          </cell>
          <cell r="N1049" t="str">
            <v>228.735.36</v>
          </cell>
          <cell r="O1049" t="str">
            <v>ENTRADA VIRTUAL REPUESTOS LOA CO-B-BOD CABALLERIA</v>
          </cell>
        </row>
        <row r="1050">
          <cell r="H1050" t="str">
            <v>136483</v>
          </cell>
          <cell r="I1050" t="str">
            <v>ECEJ</v>
          </cell>
          <cell r="J1050" t="str">
            <v>EJ9I</v>
          </cell>
          <cell r="K1050" t="str">
            <v>BCOB9N31300044/3</v>
          </cell>
          <cell r="L1050" t="str">
            <v>CO-B-BOD</v>
          </cell>
          <cell r="M1050" t="str">
            <v>EM Entr.mercancías</v>
          </cell>
          <cell r="N1050" t="str">
            <v>228.735.36</v>
          </cell>
          <cell r="O1050" t="str">
            <v>ENTRADA VIRTUAL REPUESTOS LOA CO-B-BOD CABALLERIA</v>
          </cell>
        </row>
        <row r="1051">
          <cell r="H1051" t="str">
            <v>136483</v>
          </cell>
          <cell r="I1051" t="str">
            <v>ECEJ</v>
          </cell>
          <cell r="J1051" t="str">
            <v>EJ9I</v>
          </cell>
          <cell r="K1051" t="str">
            <v>BCOB9N31300044/3</v>
          </cell>
          <cell r="L1051" t="str">
            <v>COOPERFMF4</v>
          </cell>
          <cell r="M1051" t="str">
            <v>EM Entr.mercancías</v>
          </cell>
          <cell r="N1051" t="str">
            <v>228.735.36</v>
          </cell>
          <cell r="O1051" t="str">
            <v>ENTRADA VIRTUAL REPUESTOS LOA CO-B-BOD CABALLERIA</v>
          </cell>
        </row>
        <row r="1052">
          <cell r="H1052" t="str">
            <v>131501</v>
          </cell>
          <cell r="I1052" t="str">
            <v>ECEJ</v>
          </cell>
          <cell r="J1052" t="str">
            <v>EJ9I</v>
          </cell>
          <cell r="K1052" t="str">
            <v>BCOB9N31300044/3</v>
          </cell>
          <cell r="L1052" t="str">
            <v>COOPERFMF4</v>
          </cell>
          <cell r="M1052" t="str">
            <v>EM Entr.mercancías</v>
          </cell>
          <cell r="N1052" t="str">
            <v>5.441.237.09</v>
          </cell>
          <cell r="O1052" t="str">
            <v>ENTRADA VIRTUAL REPUESTOS LOA CO-B-BOD CABALLERIA</v>
          </cell>
        </row>
        <row r="1053">
          <cell r="H1053" t="str">
            <v>131501</v>
          </cell>
          <cell r="I1053" t="str">
            <v>ECEJ</v>
          </cell>
          <cell r="J1053" t="str">
            <v>EJ9I</v>
          </cell>
          <cell r="K1053" t="str">
            <v>BCOB9N31300044/3</v>
          </cell>
          <cell r="L1053" t="str">
            <v>CO-B-BOD</v>
          </cell>
          <cell r="M1053" t="str">
            <v>EM Entr.mercancías</v>
          </cell>
          <cell r="N1053" t="str">
            <v>5.441.237.09</v>
          </cell>
          <cell r="O1053" t="str">
            <v>ENTRADA VIRTUAL REPUESTOS LOA CO-B-BOD CABALLERIA</v>
          </cell>
        </row>
        <row r="1054">
          <cell r="H1054" t="str">
            <v>135143-5</v>
          </cell>
          <cell r="I1054" t="str">
            <v>ECEJ</v>
          </cell>
          <cell r="J1054" t="str">
            <v>EJ9I</v>
          </cell>
          <cell r="K1054" t="str">
            <v>BCOB9N31300044/3</v>
          </cell>
          <cell r="L1054" t="str">
            <v>CO-B-BOD</v>
          </cell>
          <cell r="M1054" t="str">
            <v>EM Entr.mercancías</v>
          </cell>
          <cell r="N1054" t="str">
            <v>5.054.477.57</v>
          </cell>
          <cell r="O1054" t="str">
            <v>ENTRADA VIRTUAL REPUESTOS LOA CO-B-BOD CABALLERIA</v>
          </cell>
        </row>
        <row r="1055">
          <cell r="H1055" t="str">
            <v>135143-5</v>
          </cell>
          <cell r="I1055" t="str">
            <v>ECEJ</v>
          </cell>
          <cell r="J1055" t="str">
            <v>EJ9I</v>
          </cell>
          <cell r="K1055" t="str">
            <v>BCOB9N31300044/3</v>
          </cell>
          <cell r="L1055" t="str">
            <v>COOPERFMF4</v>
          </cell>
          <cell r="M1055" t="str">
            <v>EM Entr.mercancías</v>
          </cell>
          <cell r="N1055" t="str">
            <v>5.054.477.57</v>
          </cell>
          <cell r="O1055" t="str">
            <v>ENTRADA VIRTUAL REPUESTOS LOA CO-B-BOD CABALLERIA</v>
          </cell>
        </row>
        <row r="1056">
          <cell r="H1056" t="str">
            <v>135143-5</v>
          </cell>
          <cell r="I1056" t="str">
            <v>ECEJ</v>
          </cell>
          <cell r="J1056" t="str">
            <v>EJ9I</v>
          </cell>
          <cell r="K1056" t="str">
            <v>BCOB9N31300044/3</v>
          </cell>
          <cell r="L1056" t="str">
            <v>COOPERFMF4</v>
          </cell>
          <cell r="M1056" t="str">
            <v>EM Entr.mercancías</v>
          </cell>
          <cell r="N1056" t="str">
            <v>5.054.477.57</v>
          </cell>
          <cell r="O1056" t="str">
            <v>ENTRADA VIRTUAL REPUESTOS LOA CO-B-BOD CABALLERIA</v>
          </cell>
        </row>
        <row r="1057">
          <cell r="H1057" t="str">
            <v>135143-5</v>
          </cell>
          <cell r="I1057" t="str">
            <v>ECEJ</v>
          </cell>
          <cell r="J1057" t="str">
            <v>EJ9I</v>
          </cell>
          <cell r="K1057" t="str">
            <v>BCOB9N31300044/3</v>
          </cell>
          <cell r="L1057" t="str">
            <v>CO-B-BOD</v>
          </cell>
          <cell r="M1057" t="str">
            <v>EM Entr.mercancías</v>
          </cell>
          <cell r="N1057" t="str">
            <v>5.054.477.57</v>
          </cell>
          <cell r="O1057" t="str">
            <v>ENTRADA VIRTUAL REPUESTOS LOA CO-B-BOD CABALLERIA</v>
          </cell>
        </row>
        <row r="1058">
          <cell r="H1058" t="str">
            <v>135143-1</v>
          </cell>
          <cell r="I1058" t="str">
            <v>ECEJ</v>
          </cell>
          <cell r="J1058" t="str">
            <v>EJ9I</v>
          </cell>
          <cell r="K1058" t="str">
            <v>BCOB9N31300044/3</v>
          </cell>
          <cell r="L1058" t="str">
            <v>COOPERFMF4</v>
          </cell>
          <cell r="M1058" t="str">
            <v>EM Entr.mercancías</v>
          </cell>
          <cell r="N1058" t="str">
            <v>8.067.143.62</v>
          </cell>
          <cell r="O1058" t="str">
            <v>ENTRADA VIRTUAL REPUESTOS LOA CO-B-BOD CABALLERIA</v>
          </cell>
        </row>
        <row r="1059">
          <cell r="H1059" t="str">
            <v>135143-1</v>
          </cell>
          <cell r="I1059" t="str">
            <v>ECEJ</v>
          </cell>
          <cell r="J1059" t="str">
            <v>EJ9I</v>
          </cell>
          <cell r="K1059" t="str">
            <v>BCOB9N31300044/3</v>
          </cell>
          <cell r="L1059" t="str">
            <v>CO-B-BOD</v>
          </cell>
          <cell r="M1059" t="str">
            <v>EM Entr.mercancías</v>
          </cell>
          <cell r="N1059" t="str">
            <v>8.067.143.62</v>
          </cell>
          <cell r="O1059" t="str">
            <v>ENTRADA VIRTUAL REPUESTOS LOA CO-B-BOD CABALLERIA</v>
          </cell>
        </row>
        <row r="1060">
          <cell r="H1060" t="str">
            <v>135143-3</v>
          </cell>
          <cell r="I1060" t="str">
            <v>ECEJ</v>
          </cell>
          <cell r="J1060" t="str">
            <v>EJ9I</v>
          </cell>
          <cell r="K1060" t="str">
            <v>BCOB9N31300044/3</v>
          </cell>
          <cell r="L1060" t="str">
            <v>COOPERFMF4</v>
          </cell>
          <cell r="M1060" t="str">
            <v>EM Entr.mercancías</v>
          </cell>
          <cell r="N1060" t="str">
            <v>7.424.676.00</v>
          </cell>
          <cell r="O1060" t="str">
            <v>ENTRADA VIRTUAL REPUESTOS LOA CO-B-BOD CABALLERIA</v>
          </cell>
        </row>
        <row r="1061">
          <cell r="H1061" t="str">
            <v>135143-3</v>
          </cell>
          <cell r="I1061" t="str">
            <v>ECEJ</v>
          </cell>
          <cell r="J1061" t="str">
            <v>EJ9I</v>
          </cell>
          <cell r="K1061" t="str">
            <v>BCOB9N31300044/3</v>
          </cell>
          <cell r="L1061" t="str">
            <v>CO-B-BOD</v>
          </cell>
          <cell r="M1061" t="str">
            <v>EM Entr.mercancías</v>
          </cell>
          <cell r="N1061" t="str">
            <v>7.424.676.00</v>
          </cell>
          <cell r="O1061" t="str">
            <v>ENTRADA VIRTUAL REPUESTOS LOA CO-B-BOD CABALLERIA</v>
          </cell>
        </row>
        <row r="1062">
          <cell r="H1062" t="str">
            <v>84-13139</v>
          </cell>
          <cell r="I1062" t="str">
            <v>ECEJ</v>
          </cell>
          <cell r="J1062" t="str">
            <v>EJ9I</v>
          </cell>
          <cell r="K1062" t="str">
            <v>BCOB9N31300044/3</v>
          </cell>
          <cell r="L1062" t="str">
            <v>COOPERFMF4</v>
          </cell>
          <cell r="M1062" t="str">
            <v>EM Entr.mercancías</v>
          </cell>
          <cell r="N1062" t="str">
            <v>1.006.066.66</v>
          </cell>
          <cell r="O1062" t="str">
            <v>ENTRADA VIRTUAL REPUESTOS LOA CO-B-BOD CABALLERIA</v>
          </cell>
        </row>
        <row r="1063">
          <cell r="H1063" t="str">
            <v>84-13139</v>
          </cell>
          <cell r="I1063" t="str">
            <v>ECEJ</v>
          </cell>
          <cell r="J1063" t="str">
            <v>EJ9I</v>
          </cell>
          <cell r="K1063" t="str">
            <v>BCOB9N31300044/3</v>
          </cell>
          <cell r="L1063" t="str">
            <v>CO-B-BOD</v>
          </cell>
          <cell r="M1063" t="str">
            <v>EM Entr.mercancías</v>
          </cell>
          <cell r="N1063" t="str">
            <v>1.006.066.66</v>
          </cell>
          <cell r="O1063" t="str">
            <v>ENTRADA VIRTUAL REPUESTOS LOA CO-B-BOD CABALLERIA</v>
          </cell>
        </row>
        <row r="1064">
          <cell r="H1064" t="str">
            <v>FF0507900</v>
          </cell>
          <cell r="I1064" t="str">
            <v>ECEJ</v>
          </cell>
          <cell r="J1064" t="str">
            <v>EJ9I</v>
          </cell>
          <cell r="K1064" t="str">
            <v>BCOB9N31300044/3</v>
          </cell>
          <cell r="L1064" t="str">
            <v>COOPERFMF4</v>
          </cell>
          <cell r="M1064" t="str">
            <v>EM Entr.mercancías</v>
          </cell>
          <cell r="N1064" t="str">
            <v>19.430.21</v>
          </cell>
          <cell r="O1064" t="str">
            <v>ENTRADA VIRTUAL REPUESTOS LOA CO-B-BOD CABALLERIA</v>
          </cell>
        </row>
        <row r="1065">
          <cell r="H1065" t="str">
            <v>FF0507900</v>
          </cell>
          <cell r="I1065" t="str">
            <v>ECEJ</v>
          </cell>
          <cell r="J1065" t="str">
            <v>EJ9I</v>
          </cell>
          <cell r="K1065" t="str">
            <v>BCOB9N31300044/3</v>
          </cell>
          <cell r="L1065" t="str">
            <v>CO-B-BOD</v>
          </cell>
          <cell r="M1065" t="str">
            <v>EM Entr.mercancías</v>
          </cell>
          <cell r="N1065" t="str">
            <v>19.430.21</v>
          </cell>
          <cell r="O1065" t="str">
            <v>ENTRADA VIRTUAL REPUESTOS LOA CO-B-BOD CABALLERIA</v>
          </cell>
        </row>
        <row r="1066">
          <cell r="H1066" t="str">
            <v>676693</v>
          </cell>
          <cell r="I1066" t="str">
            <v>ECEJ</v>
          </cell>
          <cell r="J1066" t="str">
            <v>EJ9I</v>
          </cell>
          <cell r="K1066" t="str">
            <v>BCOB9N31300044/3</v>
          </cell>
          <cell r="L1066" t="str">
            <v>COOPERFMF2</v>
          </cell>
          <cell r="M1066" t="str">
            <v>EM Entr.mercancías</v>
          </cell>
          <cell r="N1066" t="str">
            <v>2.072.391.55</v>
          </cell>
          <cell r="O1066" t="str">
            <v>ENTRADA VIRTUAL REPUESTOS LOA CO-B-BOD CABALLERIA</v>
          </cell>
        </row>
        <row r="1067">
          <cell r="H1067" t="str">
            <v>676693</v>
          </cell>
          <cell r="I1067" t="str">
            <v>ECEJ</v>
          </cell>
          <cell r="J1067" t="str">
            <v>EJ9I</v>
          </cell>
          <cell r="K1067" t="str">
            <v>BCOB9N31300044/3</v>
          </cell>
          <cell r="L1067" t="str">
            <v>COOPERFMF2</v>
          </cell>
          <cell r="M1067" t="str">
            <v>EM Entr.mercancías</v>
          </cell>
          <cell r="N1067" t="str">
            <v>2.072.391.55</v>
          </cell>
          <cell r="O1067" t="str">
            <v>ENTRADA VIRTUAL REPUESTOS LOA CO-B-BOD CABALLERIA</v>
          </cell>
        </row>
        <row r="1068">
          <cell r="H1068" t="str">
            <v>676693</v>
          </cell>
          <cell r="I1068" t="str">
            <v>ECEJ</v>
          </cell>
          <cell r="J1068" t="str">
            <v>EJ9I</v>
          </cell>
          <cell r="K1068" t="str">
            <v>BCOB9N31300044/3</v>
          </cell>
          <cell r="L1068" t="str">
            <v>CO-B-BOD</v>
          </cell>
          <cell r="M1068" t="str">
            <v>EM Entr.mercancías</v>
          </cell>
          <cell r="N1068" t="str">
            <v>2.072.391.55</v>
          </cell>
          <cell r="O1068" t="str">
            <v>ENTRADA VIRTUAL REPUESTOS LOA CO-B-BOD CABALLERIA</v>
          </cell>
        </row>
        <row r="1069">
          <cell r="H1069" t="str">
            <v>676693</v>
          </cell>
          <cell r="I1069" t="str">
            <v>ECEJ</v>
          </cell>
          <cell r="J1069" t="str">
            <v>EJ9I</v>
          </cell>
          <cell r="K1069" t="str">
            <v>BCOB9N31300044/3</v>
          </cell>
          <cell r="L1069" t="str">
            <v>COOPERFMF2</v>
          </cell>
          <cell r="M1069" t="str">
            <v>EM Entr.mercancías</v>
          </cell>
          <cell r="N1069" t="str">
            <v>2.072.391.55</v>
          </cell>
          <cell r="O1069" t="str">
            <v>ENTRADA VIRTUAL REPUESTOS LOA CO-B-BOD CABALLERIA</v>
          </cell>
        </row>
        <row r="1070">
          <cell r="H1070" t="str">
            <v>676693</v>
          </cell>
          <cell r="I1070" t="str">
            <v>ECEJ</v>
          </cell>
          <cell r="J1070" t="str">
            <v>EJ9I</v>
          </cell>
          <cell r="K1070" t="str">
            <v>BCOB9N31300044/3</v>
          </cell>
          <cell r="L1070" t="str">
            <v>CO-B-BOD</v>
          </cell>
          <cell r="M1070" t="str">
            <v>EM Entr.mercancías</v>
          </cell>
          <cell r="N1070" t="str">
            <v>2.072.391.55</v>
          </cell>
          <cell r="O1070" t="str">
            <v>ENTRADA VIRTUAL REPUESTOS LOA CO-B-BOD CABALLERIA</v>
          </cell>
        </row>
        <row r="1071">
          <cell r="H1071" t="str">
            <v>676693</v>
          </cell>
          <cell r="I1071" t="str">
            <v>ECEJ</v>
          </cell>
          <cell r="J1071" t="str">
            <v>EJ9I</v>
          </cell>
          <cell r="K1071" t="str">
            <v>BCOB9N31300044/3</v>
          </cell>
          <cell r="L1071" t="str">
            <v>CO-B-BOD</v>
          </cell>
          <cell r="M1071" t="str">
            <v>EM Entr.mercancías</v>
          </cell>
          <cell r="N1071" t="str">
            <v>2.072.391.55</v>
          </cell>
          <cell r="O1071" t="str">
            <v>ENTRADA VIRTUAL REPUESTOS LOA CO-B-BOD CABALLERIA</v>
          </cell>
        </row>
        <row r="1072">
          <cell r="H1072" t="str">
            <v>676693</v>
          </cell>
          <cell r="I1072" t="str">
            <v>ECEJ</v>
          </cell>
          <cell r="J1072" t="str">
            <v>EJ9I</v>
          </cell>
          <cell r="K1072" t="str">
            <v>BCOB9N31300044/3</v>
          </cell>
          <cell r="L1072" t="str">
            <v>COOPERFMF2</v>
          </cell>
          <cell r="M1072" t="str">
            <v>EM Entr.mercancías</v>
          </cell>
          <cell r="N1072" t="str">
            <v>2.072.391.55</v>
          </cell>
          <cell r="O1072" t="str">
            <v>ENTRADA VIRTUAL REPUESTOS LOA CO-B-BOD CABALLERIA</v>
          </cell>
        </row>
        <row r="1073">
          <cell r="H1073" t="str">
            <v>676693</v>
          </cell>
          <cell r="I1073" t="str">
            <v>ECEJ</v>
          </cell>
          <cell r="J1073" t="str">
            <v>EJ9I</v>
          </cell>
          <cell r="K1073" t="str">
            <v>BCOB9N31300044/3</v>
          </cell>
          <cell r="L1073" t="str">
            <v>CO-B-BOD</v>
          </cell>
          <cell r="M1073" t="str">
            <v>EM Entr.mercancías</v>
          </cell>
          <cell r="N1073" t="str">
            <v>2.072.391.55</v>
          </cell>
          <cell r="O1073" t="str">
            <v>ENTRADA VIRTUAL REPUESTOS LOA CO-B-BOD CABALLERIA</v>
          </cell>
        </row>
        <row r="1074">
          <cell r="H1074" t="str">
            <v>135257-36</v>
          </cell>
          <cell r="I1074" t="str">
            <v>ECEJ</v>
          </cell>
          <cell r="J1074" t="str">
            <v>EJ9I</v>
          </cell>
          <cell r="K1074" t="str">
            <v>BCOB9N31300044/3</v>
          </cell>
          <cell r="L1074" t="str">
            <v>COOPERFMF2</v>
          </cell>
          <cell r="M1074" t="str">
            <v>EM Entr.mercancías</v>
          </cell>
          <cell r="N1074" t="str">
            <v>8.298.420.48</v>
          </cell>
          <cell r="O1074" t="str">
            <v>ENTRADA VIRTUAL REPUESTOS LOA CO-B-BOD CABALLERIA</v>
          </cell>
        </row>
        <row r="1075">
          <cell r="H1075" t="str">
            <v>135257-36</v>
          </cell>
          <cell r="I1075" t="str">
            <v>ECEJ</v>
          </cell>
          <cell r="J1075" t="str">
            <v>EJ9I</v>
          </cell>
          <cell r="K1075" t="str">
            <v>BCOB9N31300044/3</v>
          </cell>
          <cell r="L1075" t="str">
            <v>CO-B-BOD</v>
          </cell>
          <cell r="M1075" t="str">
            <v>EM Entr.mercancías</v>
          </cell>
          <cell r="N1075" t="str">
            <v>8.298.420.48</v>
          </cell>
          <cell r="O1075" t="str">
            <v>ENTRADA VIRTUAL REPUESTOS LOA CO-B-BOD CABALLERIA</v>
          </cell>
        </row>
        <row r="1076">
          <cell r="H1076" t="str">
            <v>135257-37</v>
          </cell>
          <cell r="I1076" t="str">
            <v>ECEJ</v>
          </cell>
          <cell r="J1076" t="str">
            <v>EJ9I</v>
          </cell>
          <cell r="K1076" t="str">
            <v>BCOB9N31300044/3</v>
          </cell>
          <cell r="L1076" t="str">
            <v>COOPERFMF2</v>
          </cell>
          <cell r="M1076" t="str">
            <v>EM Entr.mercancías</v>
          </cell>
          <cell r="N1076" t="str">
            <v>9.915.964.80</v>
          </cell>
          <cell r="O1076" t="str">
            <v>ENTRADA VIRTUAL REPUESTOS LOA CO-B-BOD CABALLERIA</v>
          </cell>
        </row>
        <row r="1077">
          <cell r="H1077" t="str">
            <v>135257-37</v>
          </cell>
          <cell r="I1077" t="str">
            <v>ECEJ</v>
          </cell>
          <cell r="J1077" t="str">
            <v>EJ9I</v>
          </cell>
          <cell r="K1077" t="str">
            <v>BCOB9N31300044/3</v>
          </cell>
          <cell r="L1077" t="str">
            <v>CO-B-BOD</v>
          </cell>
          <cell r="M1077" t="str">
            <v>EM Entr.mercancías</v>
          </cell>
          <cell r="N1077" t="str">
            <v>9.915.964.80</v>
          </cell>
          <cell r="O1077" t="str">
            <v>ENTRADA VIRTUAL REPUESTOS LOA CO-B-BOD CABALLERIA</v>
          </cell>
        </row>
        <row r="1078">
          <cell r="H1078" t="str">
            <v>135257-42</v>
          </cell>
          <cell r="I1078" t="str">
            <v>ECEJ</v>
          </cell>
          <cell r="J1078" t="str">
            <v>EJ9I</v>
          </cell>
          <cell r="K1078" t="str">
            <v>BCOB9N31300044/3</v>
          </cell>
          <cell r="L1078" t="str">
            <v>COOPERFMF2</v>
          </cell>
          <cell r="M1078" t="str">
            <v>EM Entr.mercancías</v>
          </cell>
          <cell r="N1078" t="str">
            <v>15.284.687.04</v>
          </cell>
          <cell r="O1078" t="str">
            <v>ENTRADA VIRTUAL REPUESTOS LOA CO-B-BOD CABALLERIA</v>
          </cell>
        </row>
        <row r="1079">
          <cell r="H1079" t="str">
            <v>135257-42</v>
          </cell>
          <cell r="I1079" t="str">
            <v>ECEJ</v>
          </cell>
          <cell r="J1079" t="str">
            <v>EJ9I</v>
          </cell>
          <cell r="K1079" t="str">
            <v>BCOB9N31300044/3</v>
          </cell>
          <cell r="L1079" t="str">
            <v>COOPERFMF2</v>
          </cell>
          <cell r="M1079" t="str">
            <v>EM Entr.mercancías</v>
          </cell>
          <cell r="N1079" t="str">
            <v>15.284.687.04</v>
          </cell>
          <cell r="O1079" t="str">
            <v>ENTRADA VIRTUAL REPUESTOS LOA CO-B-BOD CABALLERIA</v>
          </cell>
        </row>
        <row r="1080">
          <cell r="H1080" t="str">
            <v>135257-42</v>
          </cell>
          <cell r="I1080" t="str">
            <v>ECEJ</v>
          </cell>
          <cell r="J1080" t="str">
            <v>EJ9I</v>
          </cell>
          <cell r="K1080" t="str">
            <v>BCOB9N31300044/3</v>
          </cell>
          <cell r="L1080" t="str">
            <v>COOPERFMF2</v>
          </cell>
          <cell r="M1080" t="str">
            <v>EM Entr.mercancías</v>
          </cell>
          <cell r="N1080" t="str">
            <v>15.284.687.04</v>
          </cell>
          <cell r="O1080" t="str">
            <v>ENTRADA VIRTUAL REPUESTOS LOA CO-B-BOD CABALLERIA</v>
          </cell>
        </row>
        <row r="1081">
          <cell r="H1081" t="str">
            <v>135257-42</v>
          </cell>
          <cell r="I1081" t="str">
            <v>ECEJ</v>
          </cell>
          <cell r="J1081" t="str">
            <v>EJ9I</v>
          </cell>
          <cell r="K1081" t="str">
            <v>BCOB9N31300044/3</v>
          </cell>
          <cell r="L1081" t="str">
            <v>CO-B-BOD</v>
          </cell>
          <cell r="M1081" t="str">
            <v>EM Entr.mercancías</v>
          </cell>
          <cell r="N1081" t="str">
            <v>15.284.687.04</v>
          </cell>
          <cell r="O1081" t="str">
            <v>ENTRADA VIRTUAL REPUESTOS LOA CO-B-BOD CABALLERIA</v>
          </cell>
        </row>
        <row r="1082">
          <cell r="H1082" t="str">
            <v>135257-42</v>
          </cell>
          <cell r="I1082" t="str">
            <v>ECEJ</v>
          </cell>
          <cell r="J1082" t="str">
            <v>EJ9I</v>
          </cell>
          <cell r="K1082" t="str">
            <v>BCOB9N31300044/3</v>
          </cell>
          <cell r="L1082" t="str">
            <v>CO-B-BOD</v>
          </cell>
          <cell r="M1082" t="str">
            <v>EM Entr.mercancías</v>
          </cell>
          <cell r="N1082" t="str">
            <v>15.284.687.04</v>
          </cell>
          <cell r="O1082" t="str">
            <v>ENTRADA VIRTUAL REPUESTOS LOA CO-B-BOD CABALLERIA</v>
          </cell>
        </row>
        <row r="1083">
          <cell r="H1083" t="str">
            <v>135257-42</v>
          </cell>
          <cell r="I1083" t="str">
            <v>ECEJ</v>
          </cell>
          <cell r="J1083" t="str">
            <v>EJ9I</v>
          </cell>
          <cell r="K1083" t="str">
            <v>BCOB9N31300044/3</v>
          </cell>
          <cell r="L1083" t="str">
            <v>CO-B-BOD</v>
          </cell>
          <cell r="M1083" t="str">
            <v>EM Entr.mercancías</v>
          </cell>
          <cell r="N1083" t="str">
            <v>15.284.687.04</v>
          </cell>
          <cell r="O1083" t="str">
            <v>ENTRADA VIRTUAL REPUESTOS LOA CO-B-BOD CABALLERIA</v>
          </cell>
        </row>
        <row r="1084">
          <cell r="H1084" t="str">
            <v>135257-43</v>
          </cell>
          <cell r="I1084" t="str">
            <v>ECEJ</v>
          </cell>
          <cell r="J1084" t="str">
            <v>EJ9I</v>
          </cell>
          <cell r="K1084" t="str">
            <v>BCOB9N31300044/3</v>
          </cell>
          <cell r="L1084" t="str">
            <v>CO-B-BOD</v>
          </cell>
          <cell r="M1084" t="str">
            <v>EM Entr.mercancías</v>
          </cell>
          <cell r="N1084" t="str">
            <v>14.361.834.14</v>
          </cell>
          <cell r="O1084" t="str">
            <v>ENTRADA VIRTUAL REPUESTOS LOA CO-B-BOD CABALLERIA</v>
          </cell>
        </row>
        <row r="1085">
          <cell r="H1085" t="str">
            <v>135257-43</v>
          </cell>
          <cell r="I1085" t="str">
            <v>ECEJ</v>
          </cell>
          <cell r="J1085" t="str">
            <v>EJ9I</v>
          </cell>
          <cell r="K1085" t="str">
            <v>BCOB9N31300044/3</v>
          </cell>
          <cell r="L1085" t="str">
            <v>COOPERFMF2</v>
          </cell>
          <cell r="M1085" t="str">
            <v>EM Entr.mercancías</v>
          </cell>
          <cell r="N1085" t="str">
            <v>14.361.834.14</v>
          </cell>
          <cell r="O1085" t="str">
            <v>ENTRADA VIRTUAL REPUESTOS LOA CO-B-BOD CABALLERIA</v>
          </cell>
        </row>
        <row r="1086">
          <cell r="H1086" t="str">
            <v>135257-45</v>
          </cell>
          <cell r="I1086" t="str">
            <v>ECEJ</v>
          </cell>
          <cell r="J1086" t="str">
            <v>EJ9I</v>
          </cell>
          <cell r="K1086" t="str">
            <v>BCOB9N31300044/3</v>
          </cell>
          <cell r="L1086" t="str">
            <v>COOPERFMF2</v>
          </cell>
          <cell r="M1086" t="str">
            <v>EM Entr.mercancías</v>
          </cell>
          <cell r="N1086" t="str">
            <v>10.261.158.43</v>
          </cell>
          <cell r="O1086" t="str">
            <v>ENTRADA VIRTUAL REPUESTOS LOA CO-B-BOD CABALLERIA</v>
          </cell>
        </row>
        <row r="1087">
          <cell r="H1087" t="str">
            <v>135257-45</v>
          </cell>
          <cell r="I1087" t="str">
            <v>ECEJ</v>
          </cell>
          <cell r="J1087" t="str">
            <v>EJ9I</v>
          </cell>
          <cell r="K1087" t="str">
            <v>BCOB9N31300044/3</v>
          </cell>
          <cell r="L1087" t="str">
            <v>CO-B-BOD</v>
          </cell>
          <cell r="M1087" t="str">
            <v>EM Entr.mercancías</v>
          </cell>
          <cell r="N1087" t="str">
            <v>10.261.158.43</v>
          </cell>
          <cell r="O1087" t="str">
            <v>ENTRADA VIRTUAL REPUESTOS LOA CO-B-BOD CABALLERIA</v>
          </cell>
        </row>
        <row r="1088">
          <cell r="H1088" t="str">
            <v>135257-53</v>
          </cell>
          <cell r="I1088" t="str">
            <v>ECEJ</v>
          </cell>
          <cell r="J1088" t="str">
            <v>EJ9I</v>
          </cell>
          <cell r="K1088" t="str">
            <v>BCOB9N31300044/3</v>
          </cell>
          <cell r="L1088" t="str">
            <v>COOPERFMF2</v>
          </cell>
          <cell r="M1088" t="str">
            <v>EM Entr.mercancías</v>
          </cell>
          <cell r="N1088" t="str">
            <v>18.783.846.14</v>
          </cell>
          <cell r="O1088" t="str">
            <v>ENTRADA VIRTUAL REPUESTOS LOA CO-B-BOD CABALLERIA</v>
          </cell>
        </row>
        <row r="1089">
          <cell r="H1089" t="str">
            <v>135257-53</v>
          </cell>
          <cell r="I1089" t="str">
            <v>ECEJ</v>
          </cell>
          <cell r="J1089" t="str">
            <v>EJ9I</v>
          </cell>
          <cell r="K1089" t="str">
            <v>BCOB9N31300044/3</v>
          </cell>
          <cell r="L1089" t="str">
            <v>COOPERFMF2</v>
          </cell>
          <cell r="M1089" t="str">
            <v>EM Entr.mercancías</v>
          </cell>
          <cell r="N1089" t="str">
            <v>18.783.846.15</v>
          </cell>
          <cell r="O1089" t="str">
            <v>ENTRADA VIRTUAL REPUESTOS LOA CO-B-BOD CABALLERIA</v>
          </cell>
        </row>
        <row r="1090">
          <cell r="H1090" t="str">
            <v>135257-53</v>
          </cell>
          <cell r="I1090" t="str">
            <v>ECEJ</v>
          </cell>
          <cell r="J1090" t="str">
            <v>EJ9I</v>
          </cell>
          <cell r="K1090" t="str">
            <v>BCOB9N31300044/3</v>
          </cell>
          <cell r="L1090" t="str">
            <v>CO-B-BOD</v>
          </cell>
          <cell r="M1090" t="str">
            <v>EM Entr.mercancías</v>
          </cell>
          <cell r="N1090" t="str">
            <v>18.783.846.15</v>
          </cell>
          <cell r="O1090" t="str">
            <v>ENTRADA VIRTUAL REPUESTOS LOA CO-B-BOD CABALLERIA</v>
          </cell>
        </row>
        <row r="1091">
          <cell r="H1091" t="str">
            <v>135257-53</v>
          </cell>
          <cell r="I1091" t="str">
            <v>ECEJ</v>
          </cell>
          <cell r="J1091" t="str">
            <v>EJ9I</v>
          </cell>
          <cell r="K1091" t="str">
            <v>BCOB9N31300044/3</v>
          </cell>
          <cell r="L1091" t="str">
            <v>CO-B-BOD</v>
          </cell>
          <cell r="M1091" t="str">
            <v>EM Entr.mercancías</v>
          </cell>
          <cell r="N1091" t="str">
            <v>18.783.846.14</v>
          </cell>
          <cell r="O1091" t="str">
            <v>ENTRADA VIRTUAL REPUESTOS LOA CO-B-BOD CABALLERIA</v>
          </cell>
        </row>
        <row r="1092">
          <cell r="H1092" t="str">
            <v>135257-58</v>
          </cell>
          <cell r="I1092" t="str">
            <v>ECEJ</v>
          </cell>
          <cell r="J1092" t="str">
            <v>EJ9I</v>
          </cell>
          <cell r="K1092" t="str">
            <v>BCOB9N31300044/3</v>
          </cell>
          <cell r="L1092" t="str">
            <v>COOPERFMF2</v>
          </cell>
          <cell r="M1092" t="str">
            <v>EM Entr.mercancías</v>
          </cell>
          <cell r="N1092" t="str">
            <v>15.016.271.42</v>
          </cell>
          <cell r="O1092" t="str">
            <v>ENTRADA VIRTUAL REPUESTOS LOA CO-B-BOD CABALLERIA</v>
          </cell>
        </row>
        <row r="1093">
          <cell r="H1093" t="str">
            <v>135257-58</v>
          </cell>
          <cell r="I1093" t="str">
            <v>ECEJ</v>
          </cell>
          <cell r="J1093" t="str">
            <v>EJ9I</v>
          </cell>
          <cell r="K1093" t="str">
            <v>BCOB9N31300044/3</v>
          </cell>
          <cell r="L1093" t="str">
            <v>CO-B-BOD</v>
          </cell>
          <cell r="M1093" t="str">
            <v>EM Entr.mercancías</v>
          </cell>
          <cell r="N1093" t="str">
            <v>15.016.271.42</v>
          </cell>
          <cell r="O1093" t="str">
            <v>ENTRADA VIRTUAL REPUESTOS LOA CO-B-BOD CABALLERIA</v>
          </cell>
        </row>
        <row r="1094">
          <cell r="H1094" t="str">
            <v>135257-60</v>
          </cell>
          <cell r="I1094" t="str">
            <v>ECEJ</v>
          </cell>
          <cell r="J1094" t="str">
            <v>EJ9I</v>
          </cell>
          <cell r="K1094" t="str">
            <v>BCOB9N31300044/3</v>
          </cell>
          <cell r="L1094" t="str">
            <v>COOPERFMF2</v>
          </cell>
          <cell r="M1094" t="str">
            <v>EM Entr.mercancías</v>
          </cell>
          <cell r="N1094" t="str">
            <v>15.323.014.56</v>
          </cell>
          <cell r="O1094" t="str">
            <v>ENTRADA VIRTUAL REPUESTOS LOA CO-B-BOD CABALLERIA</v>
          </cell>
        </row>
        <row r="1095">
          <cell r="H1095" t="str">
            <v>135257-60</v>
          </cell>
          <cell r="I1095" t="str">
            <v>ECEJ</v>
          </cell>
          <cell r="J1095" t="str">
            <v>EJ9I</v>
          </cell>
          <cell r="K1095" t="str">
            <v>BCOB9N31300044/3</v>
          </cell>
          <cell r="L1095" t="str">
            <v>CO-B-BOD</v>
          </cell>
          <cell r="M1095" t="str">
            <v>EM Entr.mercancías</v>
          </cell>
          <cell r="N1095" t="str">
            <v>15.323.014.56</v>
          </cell>
          <cell r="O1095" t="str">
            <v>ENTRADA VIRTUAL REPUESTOS LOA CO-B-BOD CABALLERIA</v>
          </cell>
        </row>
        <row r="1096">
          <cell r="H1096" t="str">
            <v>135257-60</v>
          </cell>
          <cell r="I1096" t="str">
            <v>ECEJ</v>
          </cell>
          <cell r="J1096" t="str">
            <v>EJ9I</v>
          </cell>
          <cell r="K1096" t="str">
            <v>BCOB9N31300044/3</v>
          </cell>
          <cell r="L1096" t="str">
            <v>CO-B-BOD</v>
          </cell>
          <cell r="M1096" t="str">
            <v>EM Entr.mercancías</v>
          </cell>
          <cell r="N1096" t="str">
            <v>15.323.014.56</v>
          </cell>
          <cell r="O1096" t="str">
            <v>ENTRADA VIRTUAL REPUESTOS LOA CO-B-BOD CABALLERIA</v>
          </cell>
        </row>
        <row r="1097">
          <cell r="H1097" t="str">
            <v>135257-60</v>
          </cell>
          <cell r="I1097" t="str">
            <v>ECEJ</v>
          </cell>
          <cell r="J1097" t="str">
            <v>EJ9I</v>
          </cell>
          <cell r="K1097" t="str">
            <v>BCOB9N31300044/3</v>
          </cell>
          <cell r="L1097" t="str">
            <v>COOPERFMF2</v>
          </cell>
          <cell r="M1097" t="str">
            <v>EM Entr.mercancías</v>
          </cell>
          <cell r="N1097" t="str">
            <v>15.323.014.56</v>
          </cell>
          <cell r="O1097" t="str">
            <v>ENTRADA VIRTUAL REPUESTOS LOA CO-B-BOD CABALLERIA</v>
          </cell>
        </row>
        <row r="1098">
          <cell r="H1098" t="str">
            <v>135257-61</v>
          </cell>
          <cell r="I1098" t="str">
            <v>ECEJ</v>
          </cell>
          <cell r="J1098" t="str">
            <v>EJ9I</v>
          </cell>
          <cell r="K1098" t="str">
            <v>BCOB9N31300044/3</v>
          </cell>
          <cell r="L1098" t="str">
            <v>COOPERFMF2</v>
          </cell>
          <cell r="M1098" t="str">
            <v>EM Entr.mercancías</v>
          </cell>
          <cell r="N1098" t="str">
            <v>12.089.237.66</v>
          </cell>
          <cell r="O1098" t="str">
            <v>ENTRADA VIRTUAL REPUESTOS LOA CO-B-BOD CABALLERIA</v>
          </cell>
        </row>
        <row r="1099">
          <cell r="H1099" t="str">
            <v>135257-61</v>
          </cell>
          <cell r="I1099" t="str">
            <v>ECEJ</v>
          </cell>
          <cell r="J1099" t="str">
            <v>EJ9I</v>
          </cell>
          <cell r="K1099" t="str">
            <v>BCOB9N31300044/3</v>
          </cell>
          <cell r="L1099" t="str">
            <v>CO-B-BOD</v>
          </cell>
          <cell r="M1099" t="str">
            <v>EM Entr.mercancías</v>
          </cell>
          <cell r="N1099" t="str">
            <v>12.089.237.66</v>
          </cell>
          <cell r="O1099" t="str">
            <v>ENTRADA VIRTUAL REPUESTOS LOA CO-B-BOD CABALLERIA</v>
          </cell>
        </row>
        <row r="1100">
          <cell r="H1100" t="str">
            <v>135257-61</v>
          </cell>
          <cell r="I1100" t="str">
            <v>ECEJ</v>
          </cell>
          <cell r="J1100" t="str">
            <v>EJ9I</v>
          </cell>
          <cell r="K1100" t="str">
            <v>BCOB9N31300044/3</v>
          </cell>
          <cell r="L1100" t="str">
            <v>COOPERFMF2</v>
          </cell>
          <cell r="M1100" t="str">
            <v>EM Entr.mercancías</v>
          </cell>
          <cell r="N1100" t="str">
            <v>12.089.237.66</v>
          </cell>
          <cell r="O1100" t="str">
            <v>ENTRADA VIRTUAL REPUESTOS LOA CO-B-BOD CABALLERIA</v>
          </cell>
        </row>
        <row r="1101">
          <cell r="H1101" t="str">
            <v>135257-61</v>
          </cell>
          <cell r="I1101" t="str">
            <v>ECEJ</v>
          </cell>
          <cell r="J1101" t="str">
            <v>EJ9I</v>
          </cell>
          <cell r="K1101" t="str">
            <v>BCOB9N31300044/3</v>
          </cell>
          <cell r="L1101" t="str">
            <v>CO-B-BOD</v>
          </cell>
          <cell r="M1101" t="str">
            <v>EM Entr.mercancías</v>
          </cell>
          <cell r="N1101" t="str">
            <v>12.089.237.66</v>
          </cell>
          <cell r="O1101" t="str">
            <v>ENTRADA VIRTUAL REPUESTOS LOA CO-B-BOD CABALLERIA</v>
          </cell>
        </row>
        <row r="1102">
          <cell r="H1102" t="str">
            <v>135257-66</v>
          </cell>
          <cell r="I1102" t="str">
            <v>ECEJ</v>
          </cell>
          <cell r="J1102" t="str">
            <v>EJ9I</v>
          </cell>
          <cell r="K1102" t="str">
            <v>BCOB9N31300044/3</v>
          </cell>
          <cell r="L1102" t="str">
            <v>CO-B-BOD</v>
          </cell>
          <cell r="M1102" t="str">
            <v>EM Entr.mercancías</v>
          </cell>
          <cell r="N1102" t="str">
            <v>17.570.769.89</v>
          </cell>
          <cell r="O1102" t="str">
            <v>ENTRADA VIRTUAL REPUESTOS LOA CO-B-BOD CABALLERIA</v>
          </cell>
        </row>
        <row r="1103">
          <cell r="H1103" t="str">
            <v>135257-66</v>
          </cell>
          <cell r="I1103" t="str">
            <v>ECEJ</v>
          </cell>
          <cell r="J1103" t="str">
            <v>EJ9I</v>
          </cell>
          <cell r="K1103" t="str">
            <v>BCOB9N31300044/3</v>
          </cell>
          <cell r="L1103" t="str">
            <v>COOPERFMF2</v>
          </cell>
          <cell r="M1103" t="str">
            <v>EM Entr.mercancías</v>
          </cell>
          <cell r="N1103" t="str">
            <v>17.570.769.89</v>
          </cell>
          <cell r="O1103" t="str">
            <v>ENTRADA VIRTUAL REPUESTOS LOA CO-B-BOD CABALLERIA</v>
          </cell>
        </row>
        <row r="1104">
          <cell r="H1104" t="str">
            <v>135257-68</v>
          </cell>
          <cell r="I1104" t="str">
            <v>ECEJ</v>
          </cell>
          <cell r="J1104" t="str">
            <v>EJ9I</v>
          </cell>
          <cell r="K1104" t="str">
            <v>BCOB9N31300044/3</v>
          </cell>
          <cell r="L1104" t="str">
            <v>COOPERFMF2</v>
          </cell>
          <cell r="M1104" t="str">
            <v>EM Entr.mercancías</v>
          </cell>
          <cell r="N1104" t="str">
            <v>14.740.190.30</v>
          </cell>
          <cell r="O1104" t="str">
            <v>ENTRADA VIRTUAL REPUESTOS LOA CO-B-BOD CABALLERIA</v>
          </cell>
        </row>
        <row r="1105">
          <cell r="H1105" t="str">
            <v>135257-68</v>
          </cell>
          <cell r="I1105" t="str">
            <v>ECEJ</v>
          </cell>
          <cell r="J1105" t="str">
            <v>EJ9I</v>
          </cell>
          <cell r="K1105" t="str">
            <v>BCOB9N31300044/3</v>
          </cell>
          <cell r="L1105" t="str">
            <v>CO-B-BOD</v>
          </cell>
          <cell r="M1105" t="str">
            <v>EM Entr.mercancías</v>
          </cell>
          <cell r="N1105" t="str">
            <v>14.740.190.30</v>
          </cell>
          <cell r="O1105" t="str">
            <v>ENTRADA VIRTUAL REPUESTOS LOA CO-B-BOD CABALLERIA</v>
          </cell>
        </row>
        <row r="1106">
          <cell r="H1106" t="str">
            <v>135257-69</v>
          </cell>
          <cell r="I1106" t="str">
            <v>ECEJ</v>
          </cell>
          <cell r="J1106" t="str">
            <v>EJ9I</v>
          </cell>
          <cell r="K1106" t="str">
            <v>BCOB9N31300044/3</v>
          </cell>
          <cell r="L1106" t="str">
            <v>COOPERFMF2</v>
          </cell>
          <cell r="M1106" t="str">
            <v>EM Entr.mercancías</v>
          </cell>
          <cell r="N1106" t="str">
            <v>12.803.277.31</v>
          </cell>
          <cell r="O1106" t="str">
            <v>ENTRADA VIRTUAL REPUESTOS LOA CO-B-BOD CABALLERIA</v>
          </cell>
        </row>
        <row r="1107">
          <cell r="H1107" t="str">
            <v>135257-69</v>
          </cell>
          <cell r="I1107" t="str">
            <v>ECEJ</v>
          </cell>
          <cell r="J1107" t="str">
            <v>EJ9I</v>
          </cell>
          <cell r="K1107" t="str">
            <v>BCOB9N31300044/3</v>
          </cell>
          <cell r="L1107" t="str">
            <v>COOPERFMF2</v>
          </cell>
          <cell r="M1107" t="str">
            <v>EM Entr.mercancías</v>
          </cell>
          <cell r="N1107" t="str">
            <v>12.803.277.31</v>
          </cell>
          <cell r="O1107" t="str">
            <v>ENTRADA VIRTUAL REPUESTOS LOA CO-B-BOD CABALLERIA</v>
          </cell>
        </row>
        <row r="1108">
          <cell r="H1108" t="str">
            <v>135257-69</v>
          </cell>
          <cell r="I1108" t="str">
            <v>ECEJ</v>
          </cell>
          <cell r="J1108" t="str">
            <v>EJ9I</v>
          </cell>
          <cell r="K1108" t="str">
            <v>BCOB9N31300044/3</v>
          </cell>
          <cell r="L1108" t="str">
            <v>CO-B-BOD</v>
          </cell>
          <cell r="M1108" t="str">
            <v>EM Entr.mercancías</v>
          </cell>
          <cell r="N1108" t="str">
            <v>12.803.277.31</v>
          </cell>
          <cell r="O1108" t="str">
            <v>ENTRADA VIRTUAL REPUESTOS LOA CO-B-BOD CABALLERIA</v>
          </cell>
        </row>
        <row r="1109">
          <cell r="H1109" t="str">
            <v>135257-69</v>
          </cell>
          <cell r="I1109" t="str">
            <v>ECEJ</v>
          </cell>
          <cell r="J1109" t="str">
            <v>EJ9I</v>
          </cell>
          <cell r="K1109" t="str">
            <v>BCOB9N31300044/3</v>
          </cell>
          <cell r="L1109" t="str">
            <v>CO-B-BOD</v>
          </cell>
          <cell r="M1109" t="str">
            <v>EM Entr.mercancías</v>
          </cell>
          <cell r="N1109" t="str">
            <v>12.803.277.31</v>
          </cell>
          <cell r="O1109" t="str">
            <v>ENTRADA VIRTUAL REPUESTOS LOA CO-B-BOD CABALLERIA</v>
          </cell>
        </row>
        <row r="1110">
          <cell r="H1110" t="str">
            <v>135257-79</v>
          </cell>
          <cell r="I1110" t="str">
            <v>ECEJ</v>
          </cell>
          <cell r="J1110" t="str">
            <v>EJ9I</v>
          </cell>
          <cell r="K1110" t="str">
            <v>BCOB9N31300044/3</v>
          </cell>
          <cell r="L1110" t="str">
            <v>CO-B-BOD</v>
          </cell>
          <cell r="M1110" t="str">
            <v>EM Entr.mercancías</v>
          </cell>
          <cell r="N1110" t="str">
            <v>6.414.674.11</v>
          </cell>
          <cell r="O1110" t="str">
            <v>ENTRADA VIRTUAL REPUESTOS LOA CO-B-BOD CABALLERIA</v>
          </cell>
        </row>
        <row r="1111">
          <cell r="H1111" t="str">
            <v>135257-79</v>
          </cell>
          <cell r="I1111" t="str">
            <v>ECEJ</v>
          </cell>
          <cell r="J1111" t="str">
            <v>EJ9I</v>
          </cell>
          <cell r="K1111" t="str">
            <v>BCOB9N31300044/3</v>
          </cell>
          <cell r="L1111" t="str">
            <v>COOPERFMF2</v>
          </cell>
          <cell r="M1111" t="str">
            <v>EM Entr.mercancías</v>
          </cell>
          <cell r="N1111" t="str">
            <v>6.414.674.11</v>
          </cell>
          <cell r="O1111" t="str">
            <v>ENTRADA VIRTUAL REPUESTOS LOA CO-B-BOD CABALLERIA</v>
          </cell>
        </row>
        <row r="1112">
          <cell r="H1112" t="str">
            <v>135257-96</v>
          </cell>
          <cell r="I1112" t="str">
            <v>ECEJ</v>
          </cell>
          <cell r="J1112" t="str">
            <v>EJ9I</v>
          </cell>
          <cell r="K1112" t="str">
            <v>BCOB9N31300044/3</v>
          </cell>
          <cell r="L1112" t="str">
            <v>COOPERFMF2</v>
          </cell>
          <cell r="M1112" t="str">
            <v>EM Entr.mercancías</v>
          </cell>
          <cell r="N1112" t="str">
            <v>7.785.405.60</v>
          </cell>
          <cell r="O1112" t="str">
            <v>ENTRADA VIRTUAL REPUESTOS LOA CO-B-BOD CABALLERIA</v>
          </cell>
        </row>
        <row r="1113">
          <cell r="H1113" t="str">
            <v>135257-96</v>
          </cell>
          <cell r="I1113" t="str">
            <v>ECEJ</v>
          </cell>
          <cell r="J1113" t="str">
            <v>EJ9I</v>
          </cell>
          <cell r="K1113" t="str">
            <v>BCOB9N31300044/3</v>
          </cell>
          <cell r="L1113" t="str">
            <v>CO-B-BOD</v>
          </cell>
          <cell r="M1113" t="str">
            <v>EM Entr.mercancías</v>
          </cell>
          <cell r="N1113" t="str">
            <v>7.785.405.60</v>
          </cell>
          <cell r="O1113" t="str">
            <v>ENTRADA VIRTUAL REPUESTOS LOA CO-B-BOD CABALLERIA</v>
          </cell>
        </row>
        <row r="1114">
          <cell r="H1114" t="str">
            <v>135257-98</v>
          </cell>
          <cell r="I1114" t="str">
            <v>ECEJ</v>
          </cell>
          <cell r="J1114" t="str">
            <v>EJ9I</v>
          </cell>
          <cell r="K1114" t="str">
            <v>BCOB9N31300044/3</v>
          </cell>
          <cell r="L1114" t="str">
            <v>CO-B-BOD</v>
          </cell>
          <cell r="M1114" t="str">
            <v>EM Entr.mercancías</v>
          </cell>
          <cell r="N1114" t="str">
            <v>9.414.263.71</v>
          </cell>
          <cell r="O1114" t="str">
            <v>ENTRADA VIRTUAL REPUESTOS LOA CO-B-BOD CABALLERIA</v>
          </cell>
        </row>
        <row r="1115">
          <cell r="H1115" t="str">
            <v>135257-98</v>
          </cell>
          <cell r="I1115" t="str">
            <v>ECEJ</v>
          </cell>
          <cell r="J1115" t="str">
            <v>EJ9I</v>
          </cell>
          <cell r="K1115" t="str">
            <v>BCOB9N31300044/3</v>
          </cell>
          <cell r="L1115" t="str">
            <v>COOPERFMF2</v>
          </cell>
          <cell r="M1115" t="str">
            <v>EM Entr.mercancías</v>
          </cell>
          <cell r="N1115" t="str">
            <v>9.414.263.71</v>
          </cell>
          <cell r="O1115" t="str">
            <v>ENTRADA VIRTUAL REPUESTOS LOA CO-B-BOD CABALLERIA</v>
          </cell>
        </row>
        <row r="1116">
          <cell r="H1116" t="str">
            <v>C2821012</v>
          </cell>
          <cell r="I1116" t="str">
            <v>ECEJ</v>
          </cell>
          <cell r="J1116" t="str">
            <v>EJ9I</v>
          </cell>
          <cell r="K1116" t="str">
            <v>BCOB9N31300044/3</v>
          </cell>
          <cell r="L1116" t="str">
            <v>CO-B-BOD</v>
          </cell>
          <cell r="M1116" t="str">
            <v>EM Entr.mercancías</v>
          </cell>
          <cell r="N1116" t="str">
            <v>5.943.717.02</v>
          </cell>
          <cell r="O1116" t="str">
            <v>ENTRADA VIRTUAL REPUESTOS LOA CO-B-BOD CABALLERIA</v>
          </cell>
        </row>
        <row r="1117">
          <cell r="H1117" t="str">
            <v>C2821012</v>
          </cell>
          <cell r="I1117" t="str">
            <v>ECEJ</v>
          </cell>
          <cell r="J1117" t="str">
            <v>EJ9I</v>
          </cell>
          <cell r="K1117" t="str">
            <v>BCOB9N31300044/3</v>
          </cell>
          <cell r="L1117" t="str">
            <v>COOPERFMF2</v>
          </cell>
          <cell r="M1117" t="str">
            <v>EM Entr.mercancías</v>
          </cell>
          <cell r="N1117" t="str">
            <v>5.943.717.02</v>
          </cell>
          <cell r="O1117" t="str">
            <v>ENTRADA VIRTUAL REPUESTOS LOA CO-B-BOD CABALLERIA</v>
          </cell>
        </row>
        <row r="1118">
          <cell r="H1118" t="str">
            <v>9845K13</v>
          </cell>
          <cell r="I1118" t="str">
            <v>ECEJ</v>
          </cell>
          <cell r="J1118" t="str">
            <v>EJ9I</v>
          </cell>
          <cell r="K1118" t="str">
            <v>BCOB9N31300044/3</v>
          </cell>
          <cell r="L1118" t="str">
            <v>CO-B-BOD</v>
          </cell>
          <cell r="M1118" t="str">
            <v>EM Entr.mercancías</v>
          </cell>
          <cell r="N1118" t="str">
            <v>28.161.50</v>
          </cell>
          <cell r="O1118" t="str">
            <v>ENTRADA VIRTUAL REPUESTOS LOA CO-B-BOD CABALLERIA</v>
          </cell>
        </row>
        <row r="1119">
          <cell r="H1119" t="str">
            <v>9845K13</v>
          </cell>
          <cell r="I1119" t="str">
            <v>ECEJ</v>
          </cell>
          <cell r="J1119" t="str">
            <v>EJ9I</v>
          </cell>
          <cell r="K1119" t="str">
            <v>BCOB9N31300044/3</v>
          </cell>
          <cell r="L1119" t="str">
            <v>COOPERFMF2</v>
          </cell>
          <cell r="M1119" t="str">
            <v>EM Entr.mercancías</v>
          </cell>
          <cell r="N1119" t="str">
            <v>28.161.50</v>
          </cell>
          <cell r="O1119" t="str">
            <v>ENTRADA VIRTUAL REPUESTOS LOA CO-B-BOD CABALLERIA</v>
          </cell>
        </row>
        <row r="1120">
          <cell r="H1120" t="str">
            <v>AR7</v>
          </cell>
          <cell r="I1120" t="str">
            <v>ECEJ</v>
          </cell>
          <cell r="J1120" t="str">
            <v>EJ9I</v>
          </cell>
          <cell r="K1120" t="str">
            <v>FRA.8100003023</v>
          </cell>
          <cell r="L1120" t="str">
            <v>CONT017-23</v>
          </cell>
          <cell r="M1120" t="str">
            <v>EM Entr.mercancías</v>
          </cell>
          <cell r="N1120" t="str">
            <v>767.432.65</v>
          </cell>
          <cell r="O1120" t="str">
            <v>ENTRADA VIRTUAL REPUESTOS CONT.017-SUADQ-INF-2023</v>
          </cell>
        </row>
        <row r="1121">
          <cell r="H1121" t="str">
            <v>AR7</v>
          </cell>
          <cell r="I1121" t="str">
            <v>ECEJ</v>
          </cell>
          <cell r="J1121" t="str">
            <v>EJ9I</v>
          </cell>
          <cell r="K1121" t="str">
            <v>FRA.8100003023</v>
          </cell>
          <cell r="L1121" t="str">
            <v>CONT017-23</v>
          </cell>
          <cell r="M1121" t="str">
            <v>EM Entr.mercancías</v>
          </cell>
          <cell r="N1121" t="str">
            <v>767.432.65</v>
          </cell>
          <cell r="O1121" t="str">
            <v>ENTRADA VIRTUAL REPUESTOS CONT.017-SUADQ-INF-2023</v>
          </cell>
        </row>
        <row r="1122">
          <cell r="H1122" t="str">
            <v>AA52425-1</v>
          </cell>
          <cell r="I1122" t="str">
            <v>ECEJ</v>
          </cell>
          <cell r="J1122" t="str">
            <v>EJ9I</v>
          </cell>
          <cell r="K1122" t="str">
            <v>FRA.8100003023</v>
          </cell>
          <cell r="L1122" t="str">
            <v>CONT017-23</v>
          </cell>
          <cell r="M1122" t="str">
            <v>EM Entr.mercancías</v>
          </cell>
          <cell r="N1122" t="str">
            <v>89.265.87</v>
          </cell>
          <cell r="O1122" t="str">
            <v>ENTRADA VIRTUAL REPUESTOS CONT.017-SUADQ-INF-2023</v>
          </cell>
        </row>
        <row r="1123">
          <cell r="H1123" t="str">
            <v>AA52425-1</v>
          </cell>
          <cell r="I1123" t="str">
            <v>ECEJ</v>
          </cell>
          <cell r="J1123" t="str">
            <v>EJ9I</v>
          </cell>
          <cell r="K1123" t="str">
            <v>FRA.8100003023</v>
          </cell>
          <cell r="L1123" t="str">
            <v>CONT017-23</v>
          </cell>
          <cell r="M1123" t="str">
            <v>EM Entr.mercancías</v>
          </cell>
          <cell r="N1123" t="str">
            <v>89.265.87</v>
          </cell>
          <cell r="O1123" t="str">
            <v>ENTRADA VIRTUAL REPUESTOS CONT.017-SUADQ-INF-2023</v>
          </cell>
        </row>
        <row r="1124">
          <cell r="H1124" t="str">
            <v>5940005496583.</v>
          </cell>
          <cell r="I1124" t="str">
            <v>ECEJ</v>
          </cell>
          <cell r="J1124" t="str">
            <v>EJ9I</v>
          </cell>
          <cell r="K1124" t="str">
            <v>FRA.8100003023</v>
          </cell>
          <cell r="L1124" t="str">
            <v>CONT017-23</v>
          </cell>
          <cell r="M1124" t="str">
            <v>EM Entr.mercancías</v>
          </cell>
          <cell r="N1124" t="str">
            <v>115.918.71</v>
          </cell>
          <cell r="O1124" t="str">
            <v>ENTRADA VIRTUAL REPUESTOS CONT.017-SUADQ-INF-2023</v>
          </cell>
        </row>
        <row r="1125">
          <cell r="H1125" t="str">
            <v>5940005496583.</v>
          </cell>
          <cell r="I1125" t="str">
            <v>ECEJ</v>
          </cell>
          <cell r="J1125" t="str">
            <v>EJ9I</v>
          </cell>
          <cell r="K1125" t="str">
            <v>FRA.8100003023</v>
          </cell>
          <cell r="L1125" t="str">
            <v>CONT017-23</v>
          </cell>
          <cell r="M1125" t="str">
            <v>EM Entr.mercancías</v>
          </cell>
          <cell r="N1125" t="str">
            <v>115.918.71</v>
          </cell>
          <cell r="O1125" t="str">
            <v>ENTRADA VIRTUAL REPUESTOS CONT.017-SUADQ-INF-2023</v>
          </cell>
        </row>
        <row r="1126">
          <cell r="H1126" t="str">
            <v>994002</v>
          </cell>
          <cell r="I1126" t="str">
            <v>ECEJ</v>
          </cell>
          <cell r="J1126" t="str">
            <v>EJ9I</v>
          </cell>
          <cell r="K1126" t="str">
            <v>FRA.8100003217</v>
          </cell>
          <cell r="L1126" t="str">
            <v>SDLE</v>
          </cell>
          <cell r="M1126" t="str">
            <v>EM Entr.mercancías</v>
          </cell>
          <cell r="N1126" t="str">
            <v>476.122.39</v>
          </cell>
          <cell r="O1126" t="str">
            <v>ENTRADA VIRTUAL REPUESTOS CONT.021-SUADQ-CAB-2023</v>
          </cell>
        </row>
        <row r="1127">
          <cell r="H1127" t="str">
            <v>994002</v>
          </cell>
          <cell r="I1127" t="str">
            <v>ECEJ</v>
          </cell>
          <cell r="J1127" t="str">
            <v>EJ9I</v>
          </cell>
          <cell r="K1127" t="str">
            <v>FRA.8100003217</v>
          </cell>
          <cell r="L1127" t="str">
            <v>SDLE</v>
          </cell>
          <cell r="M1127" t="str">
            <v>EM Entr.mercancías</v>
          </cell>
          <cell r="N1127" t="str">
            <v>476.122.39</v>
          </cell>
          <cell r="O1127" t="str">
            <v>ENTRADA VIRTUAL REPUESTOS CONT.021-SUADQ-CAB-2023</v>
          </cell>
        </row>
        <row r="1128">
          <cell r="H1128" t="str">
            <v>994002</v>
          </cell>
          <cell r="I1128" t="str">
            <v>ECEJ</v>
          </cell>
          <cell r="J1128" t="str">
            <v>EJ9I</v>
          </cell>
          <cell r="K1128" t="str">
            <v>FRA.8100003217</v>
          </cell>
          <cell r="L1128" t="str">
            <v>SDLE</v>
          </cell>
          <cell r="M1128" t="str">
            <v>EM Entr.mercancías</v>
          </cell>
          <cell r="N1128" t="str">
            <v>476.122.39</v>
          </cell>
          <cell r="O1128" t="str">
            <v>ENTRADA VIRTUAL REPUESTOS CONT.021-SUADQ-CAB-2023</v>
          </cell>
        </row>
        <row r="1129">
          <cell r="H1129" t="str">
            <v>994002</v>
          </cell>
          <cell r="I1129" t="str">
            <v>ECEJ</v>
          </cell>
          <cell r="J1129" t="str">
            <v>EJ9I</v>
          </cell>
          <cell r="K1129" t="str">
            <v>FRA.8100003217</v>
          </cell>
          <cell r="L1129" t="str">
            <v>SDLE</v>
          </cell>
          <cell r="M1129" t="str">
            <v>EM Entr.mercancías</v>
          </cell>
          <cell r="N1129" t="str">
            <v>476.122.39</v>
          </cell>
          <cell r="O1129" t="str">
            <v>ENTRADA VIRTUAL REPUESTOS CONT.021-SUADQ-CAB-2023</v>
          </cell>
        </row>
        <row r="1130">
          <cell r="H1130" t="str">
            <v>994002</v>
          </cell>
          <cell r="I1130" t="str">
            <v>ECEJ</v>
          </cell>
          <cell r="J1130" t="str">
            <v>EJ9I</v>
          </cell>
          <cell r="K1130" t="str">
            <v>FRA.8100003217</v>
          </cell>
          <cell r="L1130" t="str">
            <v>SDLE</v>
          </cell>
          <cell r="M1130" t="str">
            <v>EM Entr.mercancías</v>
          </cell>
          <cell r="N1130" t="str">
            <v>476.122.39</v>
          </cell>
          <cell r="O1130" t="str">
            <v>ENTRADA VIRTUAL REPUESTOS CONT.021-SUADQ-CAB-2023</v>
          </cell>
        </row>
        <row r="1131">
          <cell r="H1131" t="str">
            <v>994002</v>
          </cell>
          <cell r="I1131" t="str">
            <v>ECEJ</v>
          </cell>
          <cell r="J1131" t="str">
            <v>EJ9I</v>
          </cell>
          <cell r="K1131" t="str">
            <v>FRA.8100003217</v>
          </cell>
          <cell r="L1131" t="str">
            <v>SDLE</v>
          </cell>
          <cell r="M1131" t="str">
            <v>EM Entr.mercancías</v>
          </cell>
          <cell r="N1131" t="str">
            <v>476.122.39</v>
          </cell>
          <cell r="O1131" t="str">
            <v>ENTRADA VIRTUAL REPUESTOS CONT.021-SUADQ-CAB-2023</v>
          </cell>
        </row>
        <row r="1132">
          <cell r="H1132" t="str">
            <v>216434.</v>
          </cell>
          <cell r="I1132" t="str">
            <v>ECEJ</v>
          </cell>
          <cell r="J1132" t="str">
            <v>EJ9I</v>
          </cell>
          <cell r="K1132" t="str">
            <v>FRA.8100003044</v>
          </cell>
          <cell r="L1132" t="str">
            <v>SDLE</v>
          </cell>
          <cell r="M1132" t="str">
            <v>EM Entr.mercancías</v>
          </cell>
          <cell r="N1132" t="str">
            <v>7.697.857.34</v>
          </cell>
          <cell r="O1132" t="str">
            <v>ENTRADA VIRTUAL REPUESTOS CONT.021-SUADQ-CAB-2023</v>
          </cell>
        </row>
        <row r="1133">
          <cell r="H1133" t="str">
            <v>CR33206</v>
          </cell>
          <cell r="I1133" t="str">
            <v>ECEJ</v>
          </cell>
          <cell r="J1133" t="str">
            <v>EJ9I</v>
          </cell>
          <cell r="K1133" t="str">
            <v>FRA.8100003217</v>
          </cell>
          <cell r="L1133" t="str">
            <v>SDLE</v>
          </cell>
          <cell r="M1133" t="str">
            <v>EM Entr.mercancías</v>
          </cell>
          <cell r="N1133" t="str">
            <v>897.229.80</v>
          </cell>
          <cell r="O1133" t="str">
            <v>ENTRADA VIRTUAL REPUESTOS CONT.021-SUADQ-CAB-2023</v>
          </cell>
        </row>
        <row r="1134">
          <cell r="H1134" t="str">
            <v>CR33206</v>
          </cell>
          <cell r="I1134" t="str">
            <v>ECEJ</v>
          </cell>
          <cell r="J1134" t="str">
            <v>EJ9I</v>
          </cell>
          <cell r="K1134" t="str">
            <v>FRA.8100003217</v>
          </cell>
          <cell r="L1134" t="str">
            <v>SDLE</v>
          </cell>
          <cell r="M1134" t="str">
            <v>EM Entr.mercancías</v>
          </cell>
          <cell r="N1134" t="str">
            <v>897.229.80</v>
          </cell>
          <cell r="O1134" t="str">
            <v>ENTRADA VIRTUAL REPUESTOS CONT.021-SUADQ-CAB-2023</v>
          </cell>
        </row>
        <row r="1135">
          <cell r="H1135" t="str">
            <v>FS1280</v>
          </cell>
          <cell r="I1135" t="str">
            <v>ECEJ</v>
          </cell>
          <cell r="J1135" t="str">
            <v>EJ9I</v>
          </cell>
          <cell r="K1135" t="str">
            <v>FRA.8100003044</v>
          </cell>
          <cell r="L1135" t="str">
            <v>SDLE</v>
          </cell>
          <cell r="M1135" t="str">
            <v>EM Entr.mercancías</v>
          </cell>
          <cell r="N1135" t="str">
            <v>71.049.47</v>
          </cell>
          <cell r="O1135" t="str">
            <v>ENTRADA VIRTUAL REPUESTOS CONT.021-SUADQ-CAB-2023</v>
          </cell>
        </row>
        <row r="1136">
          <cell r="H1136" t="str">
            <v>FS1280</v>
          </cell>
          <cell r="I1136" t="str">
            <v>ECEJ</v>
          </cell>
          <cell r="J1136" t="str">
            <v>EJ9I</v>
          </cell>
          <cell r="K1136" t="str">
            <v>FRA.8100003044</v>
          </cell>
          <cell r="L1136" t="str">
            <v>0010781505</v>
          </cell>
          <cell r="M1136" t="str">
            <v>EM Entr.mercancías</v>
          </cell>
          <cell r="N1136" t="str">
            <v>71.049.47</v>
          </cell>
          <cell r="O1136" t="str">
            <v>ENTRADA VIRTUAL REPUESTOS CONT.021-SUADQ-CAB-2023</v>
          </cell>
        </row>
        <row r="1137">
          <cell r="H1137" t="str">
            <v>FS1280</v>
          </cell>
          <cell r="I1137" t="str">
            <v>ECEJ</v>
          </cell>
          <cell r="J1137" t="str">
            <v>EJ9I</v>
          </cell>
          <cell r="K1137" t="str">
            <v>FRA.8100003044</v>
          </cell>
          <cell r="L1137" t="str">
            <v>SDLE</v>
          </cell>
          <cell r="M1137" t="str">
            <v>EM Entr.mercancías</v>
          </cell>
          <cell r="N1137" t="str">
            <v>71.049.47</v>
          </cell>
          <cell r="O1137" t="str">
            <v>ENTRADA VIRTUAL REPUESTOS CONT.021-SUADQ-CAB-2023</v>
          </cell>
        </row>
        <row r="1138">
          <cell r="H1138" t="str">
            <v>FS1280</v>
          </cell>
          <cell r="I1138" t="str">
            <v>ECEJ</v>
          </cell>
          <cell r="J1138" t="str">
            <v>EJ9I</v>
          </cell>
          <cell r="K1138" t="str">
            <v>FRA.8100003044</v>
          </cell>
          <cell r="L1138" t="str">
            <v>SDLE</v>
          </cell>
          <cell r="M1138" t="str">
            <v>EM Entr.mercancías</v>
          </cell>
          <cell r="N1138" t="str">
            <v>71.049.47</v>
          </cell>
          <cell r="O1138" t="str">
            <v>ENTRADA VIRTUAL REPUESTOS CONT.021-SUADQ-CAB-2023</v>
          </cell>
        </row>
        <row r="1139">
          <cell r="H1139" t="str">
            <v>FS1280</v>
          </cell>
          <cell r="I1139" t="str">
            <v>ECEJ</v>
          </cell>
          <cell r="J1139" t="str">
            <v>EJ9I</v>
          </cell>
          <cell r="K1139" t="str">
            <v>FRA.8100003044</v>
          </cell>
          <cell r="L1139" t="str">
            <v>SDLE</v>
          </cell>
          <cell r="M1139" t="str">
            <v>EM Entr.mercancías</v>
          </cell>
          <cell r="N1139" t="str">
            <v>71.049.47</v>
          </cell>
          <cell r="O1139" t="str">
            <v>ENTRADA VIRTUAL REPUESTOS CONT.021-SUADQ-CAB-2023</v>
          </cell>
        </row>
        <row r="1140">
          <cell r="H1140" t="str">
            <v>FS1280</v>
          </cell>
          <cell r="I1140" t="str">
            <v>ECEJ</v>
          </cell>
          <cell r="J1140" t="str">
            <v>EJ9I</v>
          </cell>
          <cell r="K1140" t="str">
            <v>FRA.8100003044</v>
          </cell>
          <cell r="L1140" t="str">
            <v>SDLE</v>
          </cell>
          <cell r="M1140" t="str">
            <v>EM Entr.mercancías</v>
          </cell>
          <cell r="N1140" t="str">
            <v>71.049.47</v>
          </cell>
          <cell r="O1140" t="str">
            <v>ENTRADA VIRTUAL REPUESTOS CONT.021-SUADQ-CAB-2023</v>
          </cell>
        </row>
        <row r="1141">
          <cell r="H1141" t="str">
            <v>203403</v>
          </cell>
          <cell r="I1141" t="str">
            <v>ECEJ</v>
          </cell>
          <cell r="J1141" t="str">
            <v>EJ9I</v>
          </cell>
          <cell r="K1141" t="str">
            <v>FRA.8100003217</v>
          </cell>
          <cell r="L1141" t="str">
            <v>SDLE</v>
          </cell>
          <cell r="M1141" t="str">
            <v>EM Entr.mercancías</v>
          </cell>
          <cell r="N1141" t="str">
            <v>1.664.608.03</v>
          </cell>
          <cell r="O1141" t="str">
            <v>ENTRADA VIRTUAL REPUESTOS CONT.021-SUADQ-CAB-2023</v>
          </cell>
        </row>
        <row r="1142">
          <cell r="H1142" t="str">
            <v>203403</v>
          </cell>
          <cell r="I1142" t="str">
            <v>ECEJ</v>
          </cell>
          <cell r="J1142" t="str">
            <v>EJ9I</v>
          </cell>
          <cell r="K1142" t="str">
            <v>FRA.8100003217</v>
          </cell>
          <cell r="L1142" t="str">
            <v>SDLE</v>
          </cell>
          <cell r="M1142" t="str">
            <v>EM Entr.mercancías</v>
          </cell>
          <cell r="N1142" t="str">
            <v>1.664.608.03</v>
          </cell>
          <cell r="O1142" t="str">
            <v>ENTRADA VIRTUAL REPUESTOS CONT.021-SUADQ-CAB-2023</v>
          </cell>
        </row>
        <row r="1143">
          <cell r="H1143" t="str">
            <v>203403</v>
          </cell>
          <cell r="I1143" t="str">
            <v>ECEJ</v>
          </cell>
          <cell r="J1143" t="str">
            <v>EJ9I</v>
          </cell>
          <cell r="K1143" t="str">
            <v>FRA.8100003217</v>
          </cell>
          <cell r="L1143" t="str">
            <v>SDLE</v>
          </cell>
          <cell r="M1143" t="str">
            <v>EM Entr.mercancías</v>
          </cell>
          <cell r="N1143" t="str">
            <v>1.664.608.03</v>
          </cell>
          <cell r="O1143" t="str">
            <v>ENTRADA VIRTUAL REPUESTOS CONT.021-SUADQ-CAB-2023</v>
          </cell>
        </row>
        <row r="1144">
          <cell r="H1144" t="str">
            <v>203403</v>
          </cell>
          <cell r="I1144" t="str">
            <v>ECEJ</v>
          </cell>
          <cell r="J1144" t="str">
            <v>EJ9I</v>
          </cell>
          <cell r="K1144" t="str">
            <v>FRA.8100003217</v>
          </cell>
          <cell r="L1144" t="str">
            <v>SDLE</v>
          </cell>
          <cell r="M1144" t="str">
            <v>EM Entr.mercancías</v>
          </cell>
          <cell r="N1144" t="str">
            <v>1.664.608.03</v>
          </cell>
          <cell r="O1144" t="str">
            <v>ENTRADA VIRTUAL REPUESTOS CONT.021-SUADQ-CAB-2023</v>
          </cell>
        </row>
        <row r="1145">
          <cell r="H1145" t="str">
            <v>203403</v>
          </cell>
          <cell r="I1145" t="str">
            <v>ECEJ</v>
          </cell>
          <cell r="J1145" t="str">
            <v>EJ9I</v>
          </cell>
          <cell r="K1145" t="str">
            <v>FRA.8100003217</v>
          </cell>
          <cell r="L1145" t="str">
            <v>SDLE</v>
          </cell>
          <cell r="M1145" t="str">
            <v>EM Entr.mercancías</v>
          </cell>
          <cell r="N1145" t="str">
            <v>1.664.608.03</v>
          </cell>
          <cell r="O1145" t="str">
            <v>ENTRADA VIRTUAL REPUESTOS CONT.021-SUADQ-CAB-2023</v>
          </cell>
        </row>
        <row r="1146">
          <cell r="H1146" t="str">
            <v>203403</v>
          </cell>
          <cell r="I1146" t="str">
            <v>ECEJ</v>
          </cell>
          <cell r="J1146" t="str">
            <v>EJ9I</v>
          </cell>
          <cell r="K1146" t="str">
            <v>FRA.8100003217</v>
          </cell>
          <cell r="L1146" t="str">
            <v>SDLE</v>
          </cell>
          <cell r="M1146" t="str">
            <v>EM Entr.mercancías</v>
          </cell>
          <cell r="N1146" t="str">
            <v>1.664.608.03</v>
          </cell>
          <cell r="O1146" t="str">
            <v>ENTRADA VIRTUAL REPUESTOS CONT.021-SUADQ-CAB-2023</v>
          </cell>
        </row>
        <row r="1147">
          <cell r="H1147" t="str">
            <v>136482-2</v>
          </cell>
          <cell r="I1147" t="str">
            <v>ECEJ</v>
          </cell>
          <cell r="J1147" t="str">
            <v>EJ9I</v>
          </cell>
          <cell r="K1147" t="str">
            <v>FRA.8100003217</v>
          </cell>
          <cell r="L1147" t="str">
            <v>SDLE</v>
          </cell>
          <cell r="M1147" t="str">
            <v>EM Entr.mercancías</v>
          </cell>
          <cell r="N1147" t="str">
            <v>1.521.002.72</v>
          </cell>
          <cell r="O1147" t="str">
            <v>ENTRADA VIRTUAL REPUESTOS CONT.021-SUADQ-CAB-2023</v>
          </cell>
        </row>
        <row r="1148">
          <cell r="H1148" t="str">
            <v>136482-2</v>
          </cell>
          <cell r="I1148" t="str">
            <v>ECEJ</v>
          </cell>
          <cell r="J1148" t="str">
            <v>EJ9I</v>
          </cell>
          <cell r="K1148" t="str">
            <v>FRA.8100003217</v>
          </cell>
          <cell r="L1148" t="str">
            <v>SDLE</v>
          </cell>
          <cell r="M1148" t="str">
            <v>EM Entr.mercancías</v>
          </cell>
          <cell r="N1148" t="str">
            <v>1.521.002.72</v>
          </cell>
          <cell r="O1148" t="str">
            <v>ENTRADA VIRTUAL REPUESTOS CONT.021-SUADQ-CAB-2023</v>
          </cell>
        </row>
        <row r="1149">
          <cell r="H1149" t="str">
            <v>136482-2</v>
          </cell>
          <cell r="I1149" t="str">
            <v>ECEJ</v>
          </cell>
          <cell r="J1149" t="str">
            <v>EJ9I</v>
          </cell>
          <cell r="K1149" t="str">
            <v>FRA.8100003044</v>
          </cell>
          <cell r="L1149" t="str">
            <v>0010781501</v>
          </cell>
          <cell r="M1149" t="str">
            <v>EM Entr.mercancías</v>
          </cell>
          <cell r="N1149" t="str">
            <v>262.176.71</v>
          </cell>
          <cell r="O1149" t="str">
            <v>ENTRADA VIRTUAL REPUESTOS CONT.021-SUADQ-CAB-2023</v>
          </cell>
        </row>
        <row r="1150">
          <cell r="H1150" t="str">
            <v>136482-2</v>
          </cell>
          <cell r="I1150" t="str">
            <v>ECEJ</v>
          </cell>
          <cell r="J1150" t="str">
            <v>EJ9I</v>
          </cell>
          <cell r="K1150" t="str">
            <v>FRA.8100003044</v>
          </cell>
          <cell r="L1150" t="str">
            <v>SDLE</v>
          </cell>
          <cell r="M1150" t="str">
            <v>EM Entr.mercancías</v>
          </cell>
          <cell r="N1150" t="str">
            <v>262.176.71</v>
          </cell>
          <cell r="O1150" t="str">
            <v>ENTRADA VIRTUAL REPUESTOS CONT.021-SUADQ-CAB-2023</v>
          </cell>
        </row>
        <row r="1151">
          <cell r="H1151" t="str">
            <v>136482-2</v>
          </cell>
          <cell r="I1151" t="str">
            <v>ECEJ</v>
          </cell>
          <cell r="J1151" t="str">
            <v>EJ9I</v>
          </cell>
          <cell r="K1151" t="str">
            <v>FRA.8100003217</v>
          </cell>
          <cell r="L1151" t="str">
            <v>SDLE</v>
          </cell>
          <cell r="M1151" t="str">
            <v>EM Entr.mercancías</v>
          </cell>
          <cell r="N1151" t="str">
            <v>1.521.002.72</v>
          </cell>
          <cell r="O1151" t="str">
            <v>ENTRADA VIRTUAL REPUESTOS CONT.021-SUADQ-CAB-2023</v>
          </cell>
        </row>
        <row r="1152">
          <cell r="H1152" t="str">
            <v>136482-2</v>
          </cell>
          <cell r="I1152" t="str">
            <v>ECEJ</v>
          </cell>
          <cell r="J1152" t="str">
            <v>EJ9I</v>
          </cell>
          <cell r="K1152" t="str">
            <v>FRA.8100003217</v>
          </cell>
          <cell r="L1152" t="str">
            <v>SDLE</v>
          </cell>
          <cell r="M1152" t="str">
            <v>EM Entr.mercancías</v>
          </cell>
          <cell r="N1152" t="str">
            <v>1.521.002.72</v>
          </cell>
          <cell r="O1152" t="str">
            <v>ENTRADA VIRTUAL REPUESTOS CONT.021-SUADQ-CAB-2023</v>
          </cell>
        </row>
        <row r="1153">
          <cell r="H1153" t="str">
            <v>136482-2</v>
          </cell>
          <cell r="I1153" t="str">
            <v>ECEJ</v>
          </cell>
          <cell r="J1153" t="str">
            <v>EJ9I</v>
          </cell>
          <cell r="K1153" t="str">
            <v>FRA.8100003217</v>
          </cell>
          <cell r="L1153" t="str">
            <v>SDLE</v>
          </cell>
          <cell r="M1153" t="str">
            <v>EM Entr.mercancías</v>
          </cell>
          <cell r="N1153" t="str">
            <v>1.521.002.72</v>
          </cell>
          <cell r="O1153" t="str">
            <v>ENTRADA VIRTUAL REPUESTOS CONT.021-SUADQ-CAB-2023</v>
          </cell>
        </row>
        <row r="1154">
          <cell r="H1154" t="str">
            <v>136482-2</v>
          </cell>
          <cell r="I1154" t="str">
            <v>ECEJ</v>
          </cell>
          <cell r="J1154" t="str">
            <v>EJ9I</v>
          </cell>
          <cell r="K1154" t="str">
            <v>FRA.8100003217</v>
          </cell>
          <cell r="L1154" t="str">
            <v>SDLE</v>
          </cell>
          <cell r="M1154" t="str">
            <v>EM Entr.mercancías</v>
          </cell>
          <cell r="N1154" t="str">
            <v>1.521.002.72</v>
          </cell>
          <cell r="O1154" t="str">
            <v>ENTRADA VIRTUAL REPUESTOS CONT.021-SUADQ-CAB-2023</v>
          </cell>
        </row>
        <row r="1155">
          <cell r="H1155" t="str">
            <v>135190-3</v>
          </cell>
          <cell r="I1155" t="str">
            <v>ECEJ</v>
          </cell>
          <cell r="J1155" t="str">
            <v>EJ9I</v>
          </cell>
          <cell r="K1155" t="str">
            <v>FRA.8100003217</v>
          </cell>
          <cell r="L1155" t="str">
            <v>SDLE</v>
          </cell>
          <cell r="M1155" t="str">
            <v>EM Entr.mercancías</v>
          </cell>
          <cell r="N1155" t="str">
            <v>11.719.558.56</v>
          </cell>
          <cell r="O1155" t="str">
            <v>ENTRADA VIRTUAL REPUESTOS CONT.021-SUADQ-CAB-2023</v>
          </cell>
        </row>
        <row r="1156">
          <cell r="H1156" t="str">
            <v>135190-3</v>
          </cell>
          <cell r="I1156" t="str">
            <v>ECEJ</v>
          </cell>
          <cell r="J1156" t="str">
            <v>EJ9I</v>
          </cell>
          <cell r="K1156" t="str">
            <v>FRA.8100003217</v>
          </cell>
          <cell r="L1156" t="str">
            <v>SDLE</v>
          </cell>
          <cell r="M1156" t="str">
            <v>EM Entr.mercancías</v>
          </cell>
          <cell r="N1156" t="str">
            <v>11.719.558.56</v>
          </cell>
          <cell r="O1156" t="str">
            <v>ENTRADA VIRTUAL REPUESTOS CONT.021-SUADQ-CAB-2023</v>
          </cell>
        </row>
        <row r="1157">
          <cell r="H1157" t="str">
            <v>218102</v>
          </cell>
          <cell r="I1157" t="str">
            <v>ECEJ</v>
          </cell>
          <cell r="J1157" t="str">
            <v>EJ9I</v>
          </cell>
          <cell r="K1157" t="str">
            <v>FRA.8100003217</v>
          </cell>
          <cell r="L1157" t="str">
            <v>SDLE</v>
          </cell>
          <cell r="M1157" t="str">
            <v>EM Entr.mercancías</v>
          </cell>
          <cell r="N1157" t="str">
            <v>1.063.321.71</v>
          </cell>
          <cell r="O1157" t="str">
            <v>ENTRADA VIRTUAL REPUESTOS CONT.021-SUADQ-CAB-2023</v>
          </cell>
        </row>
        <row r="1158">
          <cell r="H1158" t="str">
            <v>218102</v>
          </cell>
          <cell r="I1158" t="str">
            <v>ECEJ</v>
          </cell>
          <cell r="J1158" t="str">
            <v>EJ9I</v>
          </cell>
          <cell r="K1158" t="str">
            <v>FRA.8100003217</v>
          </cell>
          <cell r="L1158" t="str">
            <v>SDLE</v>
          </cell>
          <cell r="M1158" t="str">
            <v>EM Entr.mercancías</v>
          </cell>
          <cell r="N1158" t="str">
            <v>1.063.321.71</v>
          </cell>
          <cell r="O1158" t="str">
            <v>ENTRADA VIRTUAL REPUESTOS CONT.021-SUADQ-CAB-2023</v>
          </cell>
        </row>
        <row r="1159">
          <cell r="H1159" t="str">
            <v>135359-001</v>
          </cell>
          <cell r="I1159" t="str">
            <v>ECEJ</v>
          </cell>
          <cell r="J1159" t="str">
            <v>EJ9I</v>
          </cell>
          <cell r="K1159" t="str">
            <v>FRA.8100003217</v>
          </cell>
          <cell r="L1159" t="str">
            <v>SDLE</v>
          </cell>
          <cell r="M1159" t="str">
            <v>EM Entr.mercancías</v>
          </cell>
          <cell r="N1159" t="str">
            <v>10.107.386.69</v>
          </cell>
          <cell r="O1159" t="str">
            <v>ENTRADA VIRTUAL REPUESTOS CONT.021-SUADQ-CAB-2023</v>
          </cell>
        </row>
        <row r="1160">
          <cell r="H1160" t="str">
            <v>135359-001</v>
          </cell>
          <cell r="I1160" t="str">
            <v>ECEJ</v>
          </cell>
          <cell r="J1160" t="str">
            <v>EJ9I</v>
          </cell>
          <cell r="K1160" t="str">
            <v>FRA.8100003217</v>
          </cell>
          <cell r="L1160" t="str">
            <v>SDLE</v>
          </cell>
          <cell r="M1160" t="str">
            <v>EM Entr.mercancías</v>
          </cell>
          <cell r="N1160" t="str">
            <v>10.107.386.69</v>
          </cell>
          <cell r="O1160" t="str">
            <v>ENTRADA VIRTUAL REPUESTOS CONT.021-SUADQ-CAB-2023</v>
          </cell>
        </row>
        <row r="1161">
          <cell r="H1161" t="str">
            <v>135359-001</v>
          </cell>
          <cell r="I1161" t="str">
            <v>ECEJ</v>
          </cell>
          <cell r="J1161" t="str">
            <v>EJ9I</v>
          </cell>
          <cell r="K1161" t="str">
            <v>FRA.8100003217</v>
          </cell>
          <cell r="L1161" t="str">
            <v>SDLE</v>
          </cell>
          <cell r="M1161" t="str">
            <v>EM Entr.mercancías</v>
          </cell>
          <cell r="N1161" t="str">
            <v>10.107.386.69</v>
          </cell>
          <cell r="O1161" t="str">
            <v>ENTRADA VIRTUAL REPUESTOS CONT.021-SUADQ-CAB-2023</v>
          </cell>
        </row>
        <row r="1162">
          <cell r="H1162" t="str">
            <v>135359-001</v>
          </cell>
          <cell r="I1162" t="str">
            <v>ECEJ</v>
          </cell>
          <cell r="J1162" t="str">
            <v>EJ9I</v>
          </cell>
          <cell r="K1162" t="str">
            <v>FRA.8100003217</v>
          </cell>
          <cell r="L1162" t="str">
            <v>SDLE</v>
          </cell>
          <cell r="M1162" t="str">
            <v>EM Entr.mercancías</v>
          </cell>
          <cell r="N1162" t="str">
            <v>10.107.386.69</v>
          </cell>
          <cell r="O1162" t="str">
            <v>ENTRADA VIRTUAL REPUESTOS CONT.021-SUADQ-CAB-2023</v>
          </cell>
        </row>
        <row r="1163">
          <cell r="H1163" t="str">
            <v>135359-001</v>
          </cell>
          <cell r="I1163" t="str">
            <v>ECEJ</v>
          </cell>
          <cell r="J1163" t="str">
            <v>EJ9I</v>
          </cell>
          <cell r="K1163" t="str">
            <v>FRA.8100003217</v>
          </cell>
          <cell r="L1163" t="str">
            <v>SDLE</v>
          </cell>
          <cell r="M1163" t="str">
            <v>EM Entr.mercancías</v>
          </cell>
          <cell r="N1163" t="str">
            <v>10.107.386.69</v>
          </cell>
          <cell r="O1163" t="str">
            <v>ENTRADA VIRTUAL REPUESTOS CONT.021-SUADQ-CAB-2023</v>
          </cell>
        </row>
        <row r="1164">
          <cell r="H1164" t="str">
            <v>135359-001</v>
          </cell>
          <cell r="I1164" t="str">
            <v>ECEJ</v>
          </cell>
          <cell r="J1164" t="str">
            <v>EJ9I</v>
          </cell>
          <cell r="K1164" t="str">
            <v>FRA.8100003217</v>
          </cell>
          <cell r="L1164" t="str">
            <v>SDLE</v>
          </cell>
          <cell r="M1164" t="str">
            <v>EM Entr.mercancías</v>
          </cell>
          <cell r="N1164" t="str">
            <v>10.107.386.69</v>
          </cell>
          <cell r="O1164" t="str">
            <v>ENTRADA VIRTUAL REPUESTOS CONT.021-SUADQ-CAB-2023</v>
          </cell>
        </row>
        <row r="1165">
          <cell r="H1165" t="str">
            <v>218127</v>
          </cell>
          <cell r="I1165" t="str">
            <v>ECEJ</v>
          </cell>
          <cell r="J1165" t="str">
            <v>EJ9I</v>
          </cell>
          <cell r="K1165" t="str">
            <v>FRA.8100003217</v>
          </cell>
          <cell r="L1165" t="str">
            <v>SDLE</v>
          </cell>
          <cell r="M1165" t="str">
            <v>EM Entr.mercancías</v>
          </cell>
          <cell r="N1165" t="str">
            <v>1.266.558.38</v>
          </cell>
          <cell r="O1165" t="str">
            <v>ENTRADA VIRTUAL REPUESTOS CONT.021-SUADQ-CAB-2023</v>
          </cell>
        </row>
        <row r="1166">
          <cell r="H1166" t="str">
            <v>218127</v>
          </cell>
          <cell r="I1166" t="str">
            <v>ECEJ</v>
          </cell>
          <cell r="J1166" t="str">
            <v>EJ9I</v>
          </cell>
          <cell r="K1166" t="str">
            <v>FRA.8100003217</v>
          </cell>
          <cell r="L1166" t="str">
            <v>SDLE</v>
          </cell>
          <cell r="M1166" t="str">
            <v>EM Entr.mercancías</v>
          </cell>
          <cell r="N1166" t="str">
            <v>1.266.558.38</v>
          </cell>
          <cell r="O1166" t="str">
            <v>ENTRADA VIRTUAL REPUESTOS CONT.021-SUADQ-CAB-2023</v>
          </cell>
        </row>
        <row r="1167">
          <cell r="H1167" t="str">
            <v>218127</v>
          </cell>
          <cell r="I1167" t="str">
            <v>ECEJ</v>
          </cell>
          <cell r="J1167" t="str">
            <v>EJ9I</v>
          </cell>
          <cell r="K1167" t="str">
            <v>FRA.8100003217</v>
          </cell>
          <cell r="L1167" t="str">
            <v>SDLE</v>
          </cell>
          <cell r="M1167" t="str">
            <v>EM Entr.mercancías</v>
          </cell>
          <cell r="N1167" t="str">
            <v>1.266.558.38</v>
          </cell>
          <cell r="O1167" t="str">
            <v>ENTRADA VIRTUAL REPUESTOS CONT.021-SUADQ-CAB-2023</v>
          </cell>
        </row>
        <row r="1168">
          <cell r="H1168" t="str">
            <v>218127</v>
          </cell>
          <cell r="I1168" t="str">
            <v>ECEJ</v>
          </cell>
          <cell r="J1168" t="str">
            <v>EJ9I</v>
          </cell>
          <cell r="K1168" t="str">
            <v>FRA.8100003217</v>
          </cell>
          <cell r="L1168" t="str">
            <v>SDLE</v>
          </cell>
          <cell r="M1168" t="str">
            <v>EM Entr.mercancías</v>
          </cell>
          <cell r="N1168" t="str">
            <v>1.266.558.38</v>
          </cell>
          <cell r="O1168" t="str">
            <v>ENTRADA VIRTUAL REPUESTOS CONT.021-SUADQ-CAB-2023</v>
          </cell>
        </row>
        <row r="1169">
          <cell r="H1169" t="str">
            <v>218127</v>
          </cell>
          <cell r="I1169" t="str">
            <v>ECEJ</v>
          </cell>
          <cell r="J1169" t="str">
            <v>EJ9I</v>
          </cell>
          <cell r="K1169" t="str">
            <v>FRA.8100003217</v>
          </cell>
          <cell r="L1169" t="str">
            <v>SDLE</v>
          </cell>
          <cell r="M1169" t="str">
            <v>EM Entr.mercancías</v>
          </cell>
          <cell r="N1169" t="str">
            <v>1.266.558.38</v>
          </cell>
          <cell r="O1169" t="str">
            <v>ENTRADA VIRTUAL REPUESTOS CONT.021-SUADQ-CAB-2023</v>
          </cell>
        </row>
        <row r="1170">
          <cell r="H1170" t="str">
            <v>218127</v>
          </cell>
          <cell r="I1170" t="str">
            <v>ECEJ</v>
          </cell>
          <cell r="J1170" t="str">
            <v>EJ9I</v>
          </cell>
          <cell r="K1170" t="str">
            <v>FRA.8100003217</v>
          </cell>
          <cell r="L1170" t="str">
            <v>SDLE</v>
          </cell>
          <cell r="M1170" t="str">
            <v>EM Entr.mercancías</v>
          </cell>
          <cell r="N1170" t="str">
            <v>1.266.558.38</v>
          </cell>
          <cell r="O1170" t="str">
            <v>ENTRADA VIRTUAL REPUESTOS CONT.021-SUADQ-CAB-2023</v>
          </cell>
        </row>
        <row r="1171">
          <cell r="H1171" t="str">
            <v>135143-5</v>
          </cell>
          <cell r="I1171" t="str">
            <v>ECEJ</v>
          </cell>
          <cell r="J1171" t="str">
            <v>EJ9I</v>
          </cell>
          <cell r="K1171" t="str">
            <v>FRA.8100003217</v>
          </cell>
          <cell r="L1171" t="str">
            <v>SDLE</v>
          </cell>
          <cell r="M1171" t="str">
            <v>EM Entr.mercancías</v>
          </cell>
          <cell r="N1171" t="str">
            <v>43.643.878.58</v>
          </cell>
          <cell r="O1171" t="str">
            <v>ENTRADA VIRTUAL REPUESTOS CONT.021-SUADQ-CAB-2023</v>
          </cell>
        </row>
        <row r="1172">
          <cell r="H1172" t="str">
            <v>135143-5</v>
          </cell>
          <cell r="I1172" t="str">
            <v>ECEJ</v>
          </cell>
          <cell r="J1172" t="str">
            <v>EJ9I</v>
          </cell>
          <cell r="K1172" t="str">
            <v>FRA.8100003217</v>
          </cell>
          <cell r="L1172" t="str">
            <v>SDLE</v>
          </cell>
          <cell r="M1172" t="str">
            <v>EM Entr.mercancías</v>
          </cell>
          <cell r="N1172" t="str">
            <v>43.643.878.58</v>
          </cell>
          <cell r="O1172" t="str">
            <v>ENTRADA VIRTUAL REPUESTOS CONT.021-SUADQ-CAB-2023</v>
          </cell>
        </row>
        <row r="1173">
          <cell r="H1173" t="str">
            <v>135143-1</v>
          </cell>
          <cell r="I1173" t="str">
            <v>ECEJ</v>
          </cell>
          <cell r="J1173" t="str">
            <v>EJ9I</v>
          </cell>
          <cell r="K1173" t="str">
            <v>FRA.8100003217</v>
          </cell>
          <cell r="L1173" t="str">
            <v>SDLE</v>
          </cell>
          <cell r="M1173" t="str">
            <v>EM Entr.mercancías</v>
          </cell>
          <cell r="N1173" t="str">
            <v>70.528.410.70</v>
          </cell>
          <cell r="O1173" t="str">
            <v>ENTRADA VIRTUAL REPUESTOS CONT.021-SUADQ-CAB-2023</v>
          </cell>
        </row>
        <row r="1174">
          <cell r="H1174" t="str">
            <v>135143-1</v>
          </cell>
          <cell r="I1174" t="str">
            <v>ECEJ</v>
          </cell>
          <cell r="J1174" t="str">
            <v>EJ9I</v>
          </cell>
          <cell r="K1174" t="str">
            <v>FRA.8100003217</v>
          </cell>
          <cell r="L1174" t="str">
            <v>SDLE</v>
          </cell>
          <cell r="M1174" t="str">
            <v>EM Entr.mercancías</v>
          </cell>
          <cell r="N1174" t="str">
            <v>70.528.410.70</v>
          </cell>
          <cell r="O1174" t="str">
            <v>ENTRADA VIRTUAL REPUESTOS CONT.021-SUADQ-CAB-2023</v>
          </cell>
        </row>
        <row r="1175">
          <cell r="H1175" t="str">
            <v>135143-1</v>
          </cell>
          <cell r="I1175" t="str">
            <v>ECEJ</v>
          </cell>
          <cell r="J1175" t="str">
            <v>EJ9I</v>
          </cell>
          <cell r="K1175" t="str">
            <v>FRA.8100003217</v>
          </cell>
          <cell r="L1175" t="str">
            <v>SDLE</v>
          </cell>
          <cell r="M1175" t="str">
            <v>EM Entr.mercancías</v>
          </cell>
          <cell r="N1175" t="str">
            <v>70.528.410.70</v>
          </cell>
          <cell r="O1175" t="str">
            <v>ENTRADA VIRTUAL REPUESTOS CONT.021-SUADQ-CAB-2023</v>
          </cell>
        </row>
        <row r="1176">
          <cell r="H1176" t="str">
            <v>135143-1</v>
          </cell>
          <cell r="I1176" t="str">
            <v>ECEJ</v>
          </cell>
          <cell r="J1176" t="str">
            <v>EJ9I</v>
          </cell>
          <cell r="K1176" t="str">
            <v>FRA.8100003217</v>
          </cell>
          <cell r="L1176" t="str">
            <v>SDLE</v>
          </cell>
          <cell r="M1176" t="str">
            <v>EM Entr.mercancías</v>
          </cell>
          <cell r="N1176" t="str">
            <v>70.528.410.70</v>
          </cell>
          <cell r="O1176" t="str">
            <v>ENTRADA VIRTUAL REPUESTOS CONT.021-SUADQ-CAB-2023</v>
          </cell>
        </row>
        <row r="1177">
          <cell r="H1177" t="str">
            <v>135143-1</v>
          </cell>
          <cell r="I1177" t="str">
            <v>ECEJ</v>
          </cell>
          <cell r="J1177" t="str">
            <v>EJ9I</v>
          </cell>
          <cell r="K1177" t="str">
            <v>FRA.8100003217</v>
          </cell>
          <cell r="L1177" t="str">
            <v>SDLE</v>
          </cell>
          <cell r="M1177" t="str">
            <v>EM Entr.mercancías</v>
          </cell>
          <cell r="N1177" t="str">
            <v>70.528.410.70</v>
          </cell>
          <cell r="O1177" t="str">
            <v>ENTRADA VIRTUAL REPUESTOS CONT.021-SUADQ-CAB-2023</v>
          </cell>
        </row>
        <row r="1178">
          <cell r="H1178" t="str">
            <v>135143-3</v>
          </cell>
          <cell r="I1178" t="str">
            <v>ECEJ</v>
          </cell>
          <cell r="J1178" t="str">
            <v>EJ9I</v>
          </cell>
          <cell r="K1178" t="str">
            <v>FRA.8100003217</v>
          </cell>
          <cell r="L1178" t="str">
            <v>SDLE</v>
          </cell>
          <cell r="M1178" t="str">
            <v>EM Entr.mercancías</v>
          </cell>
          <cell r="N1178" t="str">
            <v>62.970.726.17</v>
          </cell>
          <cell r="O1178" t="str">
            <v>ENTRADA VIRTUAL REPUESTOS CONT.021-SUADQ-CAB-2023</v>
          </cell>
        </row>
        <row r="1179">
          <cell r="H1179" t="str">
            <v>135143-3</v>
          </cell>
          <cell r="I1179" t="str">
            <v>ECEJ</v>
          </cell>
          <cell r="J1179" t="str">
            <v>EJ9I</v>
          </cell>
          <cell r="K1179" t="str">
            <v>FRA.8100003217</v>
          </cell>
          <cell r="L1179" t="str">
            <v>SDLE</v>
          </cell>
          <cell r="M1179" t="str">
            <v>EM Entr.mercancías</v>
          </cell>
          <cell r="N1179" t="str">
            <v>62.970.726.17</v>
          </cell>
          <cell r="O1179" t="str">
            <v>ENTRADA VIRTUAL REPUESTOS CONT.021-SUADQ-CAB-2023</v>
          </cell>
        </row>
        <row r="1180">
          <cell r="H1180" t="str">
            <v>135143-3</v>
          </cell>
          <cell r="I1180" t="str">
            <v>ECEJ</v>
          </cell>
          <cell r="J1180" t="str">
            <v>EJ9I</v>
          </cell>
          <cell r="K1180" t="str">
            <v>FRA.8100003217</v>
          </cell>
          <cell r="L1180" t="str">
            <v>SDLE</v>
          </cell>
          <cell r="M1180" t="str">
            <v>EM Entr.mercancías</v>
          </cell>
          <cell r="N1180" t="str">
            <v>62.970.726.17</v>
          </cell>
          <cell r="O1180" t="str">
            <v>ENTRADA VIRTUAL REPUESTOS CONT.021-SUADQ-CAB-2023</v>
          </cell>
        </row>
        <row r="1181">
          <cell r="H1181" t="str">
            <v>135143-3</v>
          </cell>
          <cell r="I1181" t="str">
            <v>ECEJ</v>
          </cell>
          <cell r="J1181" t="str">
            <v>EJ9I</v>
          </cell>
          <cell r="K1181" t="str">
            <v>FRA.8100003217</v>
          </cell>
          <cell r="L1181" t="str">
            <v>SDLE</v>
          </cell>
          <cell r="M1181" t="str">
            <v>EM Entr.mercancías</v>
          </cell>
          <cell r="N1181" t="str">
            <v>62.970.726.18</v>
          </cell>
          <cell r="O1181" t="str">
            <v>ENTRADA VIRTUAL REPUESTOS CONT.021-SUADQ-CAB-2023</v>
          </cell>
        </row>
        <row r="1182">
          <cell r="H1182" t="str">
            <v>135143-3</v>
          </cell>
          <cell r="I1182" t="str">
            <v>ECEJ</v>
          </cell>
          <cell r="J1182" t="str">
            <v>EJ9I</v>
          </cell>
          <cell r="K1182" t="str">
            <v>FRA.8100003217</v>
          </cell>
          <cell r="L1182" t="str">
            <v>SDLE</v>
          </cell>
          <cell r="M1182" t="str">
            <v>EM Entr.mercancías</v>
          </cell>
          <cell r="N1182" t="str">
            <v>62.970.726.17</v>
          </cell>
          <cell r="O1182" t="str">
            <v>ENTRADA VIRTUAL REPUESTOS CONT.021-SUADQ-CAB-2023</v>
          </cell>
        </row>
        <row r="1183">
          <cell r="H1183" t="str">
            <v>6TMF</v>
          </cell>
          <cell r="I1183" t="str">
            <v>ECEJ</v>
          </cell>
          <cell r="J1183" t="str">
            <v>EJ9I</v>
          </cell>
          <cell r="K1183" t="str">
            <v>FRA.8100003190</v>
          </cell>
          <cell r="L1183" t="str">
            <v>SDLE</v>
          </cell>
          <cell r="M1183" t="str">
            <v>EM Entr.mercancías</v>
          </cell>
          <cell r="N1183" t="str">
            <v>1.222.870.01</v>
          </cell>
          <cell r="O1183" t="str">
            <v>ENTRADA VIRTUAL REPUESTOS CONT.017-SUADQ-INF-2023</v>
          </cell>
        </row>
        <row r="1184">
          <cell r="H1184" t="str">
            <v>6TMF</v>
          </cell>
          <cell r="I1184" t="str">
            <v>ECEJ</v>
          </cell>
          <cell r="J1184" t="str">
            <v>EJ9I</v>
          </cell>
          <cell r="K1184" t="str">
            <v>FRA.8100003190</v>
          </cell>
          <cell r="L1184" t="str">
            <v>SDLE</v>
          </cell>
          <cell r="M1184" t="str">
            <v>EM Entr.mercancías</v>
          </cell>
          <cell r="N1184" t="str">
            <v>1.222.870.01</v>
          </cell>
          <cell r="O1184" t="str">
            <v>ENTRADA VIRTUAL REPUESTOS CONT.017-SUADQ-INF-202</v>
          </cell>
        </row>
        <row r="1185">
          <cell r="H1185" t="str">
            <v>6TMF</v>
          </cell>
          <cell r="I1185" t="str">
            <v>ECEJ</v>
          </cell>
          <cell r="J1185" t="str">
            <v>EJ9I</v>
          </cell>
          <cell r="K1185" t="str">
            <v>FRA.8100003190</v>
          </cell>
          <cell r="L1185" t="str">
            <v>SDLE</v>
          </cell>
          <cell r="M1185" t="str">
            <v>EM Entr.mercancías</v>
          </cell>
          <cell r="N1185" t="str">
            <v>1.222.870.01</v>
          </cell>
          <cell r="O1185" t="str">
            <v>SALIDA VIRTUAL REPUESTOS CONT.017-SUADQ-INF-2023</v>
          </cell>
        </row>
        <row r="1186">
          <cell r="H1186" t="str">
            <v>6TMF</v>
          </cell>
          <cell r="I1186" t="str">
            <v>ECEJ</v>
          </cell>
          <cell r="J1186" t="str">
            <v>EJ9I</v>
          </cell>
          <cell r="K1186" t="str">
            <v>FRA.8100003190</v>
          </cell>
          <cell r="L1186" t="str">
            <v>SDLE</v>
          </cell>
          <cell r="M1186" t="str">
            <v>EM Entr.mercancías</v>
          </cell>
          <cell r="N1186" t="str">
            <v>1.222.870.01</v>
          </cell>
          <cell r="O1186" t="str">
            <v>ENTRADA VIRTUAL REPUESTOS CONT.017-SUADQ-INF-2023</v>
          </cell>
        </row>
        <row r="1187">
          <cell r="H1187" t="str">
            <v>8741491</v>
          </cell>
          <cell r="I1187" t="str">
            <v>ECEJ</v>
          </cell>
          <cell r="J1187" t="str">
            <v>EJ9I</v>
          </cell>
          <cell r="K1187" t="str">
            <v>FRA.8100003217</v>
          </cell>
          <cell r="L1187" t="str">
            <v>SDLE</v>
          </cell>
          <cell r="M1187" t="str">
            <v>EM Entr.mercancías</v>
          </cell>
          <cell r="N1187" t="str">
            <v>173.539.94</v>
          </cell>
          <cell r="O1187" t="str">
            <v>ENTRADA VIRTUAL REPUESTOS CONT.021-SUADQ-CAB-2023</v>
          </cell>
        </row>
        <row r="1188">
          <cell r="H1188" t="str">
            <v>8741491</v>
          </cell>
          <cell r="I1188" t="str">
            <v>ECEJ</v>
          </cell>
          <cell r="J1188" t="str">
            <v>EJ9I</v>
          </cell>
          <cell r="K1188" t="str">
            <v>FRA.8100003217</v>
          </cell>
          <cell r="L1188" t="str">
            <v>SDLE</v>
          </cell>
          <cell r="M1188" t="str">
            <v>EM Entr.mercancías</v>
          </cell>
          <cell r="N1188" t="str">
            <v>173.539.94</v>
          </cell>
          <cell r="O1188" t="str">
            <v>ENTRADA VIRTUAL REPUESTOS CONT.021-SUADQ-CAB-2023</v>
          </cell>
        </row>
        <row r="1189">
          <cell r="H1189" t="str">
            <v>4170836</v>
          </cell>
          <cell r="I1189" t="str">
            <v>ECEJ</v>
          </cell>
          <cell r="J1189" t="str">
            <v>EJ9I</v>
          </cell>
          <cell r="K1189" t="str">
            <v>FRA.8100003217</v>
          </cell>
          <cell r="L1189" t="str">
            <v>SDLE</v>
          </cell>
          <cell r="M1189" t="str">
            <v>EM Entr.mercancías</v>
          </cell>
          <cell r="N1189" t="str">
            <v>2.449.785.23</v>
          </cell>
          <cell r="O1189" t="str">
            <v>ENTRADA VIRTUAL REPUESTOS CONT.021-SUADQ-CAB-2023</v>
          </cell>
        </row>
        <row r="1190">
          <cell r="H1190" t="str">
            <v>4170836</v>
          </cell>
          <cell r="I1190" t="str">
            <v>ECEJ</v>
          </cell>
          <cell r="J1190" t="str">
            <v>EJ9I</v>
          </cell>
          <cell r="K1190" t="str">
            <v>FRA.8100003217</v>
          </cell>
          <cell r="L1190" t="str">
            <v>SDLE</v>
          </cell>
          <cell r="M1190" t="str">
            <v>EM Entr.mercancías</v>
          </cell>
          <cell r="N1190" t="str">
            <v>2.449.785.23</v>
          </cell>
          <cell r="O1190" t="str">
            <v>ENTRADA VIRTUAL REPUESTOS CONT.021-SUADQ-CAB-2023</v>
          </cell>
        </row>
        <row r="1191">
          <cell r="H1191" t="str">
            <v>84-13139</v>
          </cell>
          <cell r="I1191" t="str">
            <v>ECEJ</v>
          </cell>
          <cell r="J1191" t="str">
            <v>EJ9I</v>
          </cell>
          <cell r="K1191" t="str">
            <v>FRA.8100003217</v>
          </cell>
          <cell r="L1191" t="str">
            <v>SDLE</v>
          </cell>
          <cell r="M1191" t="str">
            <v>EM Entr.mercancías</v>
          </cell>
          <cell r="N1191" t="str">
            <v>2.103.109.88</v>
          </cell>
          <cell r="O1191" t="str">
            <v>ENTRADA VIRTUAL REPUESTOS CONT.021-SUADQ-CAB-2023</v>
          </cell>
        </row>
        <row r="1192">
          <cell r="H1192" t="str">
            <v>84-13139</v>
          </cell>
          <cell r="I1192" t="str">
            <v>ECEJ</v>
          </cell>
          <cell r="J1192" t="str">
            <v>EJ9I</v>
          </cell>
          <cell r="K1192" t="str">
            <v>FRA.8100003217</v>
          </cell>
          <cell r="L1192" t="str">
            <v>SDLE</v>
          </cell>
          <cell r="M1192" t="str">
            <v>EM Entr.mercancías</v>
          </cell>
          <cell r="N1192" t="str">
            <v>2.103.109.88</v>
          </cell>
          <cell r="O1192" t="str">
            <v>ENTRADA VIRTUAL REPUESTOS CONT.021-SUADQ-CAB-2023</v>
          </cell>
        </row>
        <row r="1193">
          <cell r="H1193" t="str">
            <v>84-13139</v>
          </cell>
          <cell r="I1193" t="str">
            <v>ECEJ</v>
          </cell>
          <cell r="J1193" t="str">
            <v>EJ9I</v>
          </cell>
          <cell r="K1193" t="str">
            <v>FRA.8100003217</v>
          </cell>
          <cell r="L1193" t="str">
            <v>SDLE</v>
          </cell>
          <cell r="M1193" t="str">
            <v>EM Entr.mercancías</v>
          </cell>
          <cell r="N1193" t="str">
            <v>2.103.109.88</v>
          </cell>
          <cell r="O1193" t="str">
            <v>ENTRADA VIRTUAL REPUESTOS CONT.021-SUADQ-CAB-2023</v>
          </cell>
        </row>
        <row r="1194">
          <cell r="H1194" t="str">
            <v>84-13139</v>
          </cell>
          <cell r="I1194" t="str">
            <v>ECEJ</v>
          </cell>
          <cell r="J1194" t="str">
            <v>EJ9I</v>
          </cell>
          <cell r="K1194" t="str">
            <v>FRA.8100003217</v>
          </cell>
          <cell r="L1194" t="str">
            <v>SDLE</v>
          </cell>
          <cell r="M1194" t="str">
            <v>EM Entr.mercancías</v>
          </cell>
          <cell r="N1194" t="str">
            <v>2.103.109.88</v>
          </cell>
          <cell r="O1194" t="str">
            <v>ENTRADA VIRTUAL REPUESTOS CONT.021-SUADQ-CAB-2023</v>
          </cell>
        </row>
        <row r="1195">
          <cell r="H1195" t="str">
            <v>84-13139</v>
          </cell>
          <cell r="I1195" t="str">
            <v>ECEJ</v>
          </cell>
          <cell r="J1195" t="str">
            <v>EJ9I</v>
          </cell>
          <cell r="K1195" t="str">
            <v>FRA.8100003217</v>
          </cell>
          <cell r="L1195" t="str">
            <v>SDLE</v>
          </cell>
          <cell r="M1195" t="str">
            <v>EM Entr.mercancías</v>
          </cell>
          <cell r="N1195" t="str">
            <v>2.103.109.88</v>
          </cell>
          <cell r="O1195" t="str">
            <v>ENTRADA VIRTUAL REPUESTOS CONT.021-SUADQ-CAB-2023</v>
          </cell>
        </row>
        <row r="1196">
          <cell r="H1196" t="str">
            <v>84-13139</v>
          </cell>
          <cell r="I1196" t="str">
            <v>ECEJ</v>
          </cell>
          <cell r="J1196" t="str">
            <v>EJ9I</v>
          </cell>
          <cell r="K1196" t="str">
            <v>FRA.8100003217</v>
          </cell>
          <cell r="L1196" t="str">
            <v>SDLE</v>
          </cell>
          <cell r="M1196" t="str">
            <v>EM Entr.mercancías</v>
          </cell>
          <cell r="N1196" t="str">
            <v>2.103.109.88</v>
          </cell>
          <cell r="O1196" t="str">
            <v>ENTRADA VIRTUAL REPUESTOS CONT.021-SUADQ-CAB-2023</v>
          </cell>
        </row>
        <row r="1197">
          <cell r="H1197" t="str">
            <v>K080730</v>
          </cell>
          <cell r="I1197" t="str">
            <v>ECEJ</v>
          </cell>
          <cell r="J1197" t="str">
            <v>EJ9I</v>
          </cell>
          <cell r="K1197" t="str">
            <v>FRA.8100003217</v>
          </cell>
          <cell r="L1197" t="str">
            <v>SDLE</v>
          </cell>
          <cell r="M1197" t="str">
            <v>EM Entr.mercancías</v>
          </cell>
          <cell r="N1197" t="str">
            <v>650.066.85</v>
          </cell>
          <cell r="O1197" t="str">
            <v>ENTRADA VIRTUAL REPUESTOS CONT.021-SUADQ-CAB-2023</v>
          </cell>
        </row>
        <row r="1198">
          <cell r="H1198" t="str">
            <v>K080730</v>
          </cell>
          <cell r="I1198" t="str">
            <v>ECEJ</v>
          </cell>
          <cell r="J1198" t="str">
            <v>EJ9I</v>
          </cell>
          <cell r="K1198" t="str">
            <v>FRA.8100003217</v>
          </cell>
          <cell r="L1198" t="str">
            <v>SDLE</v>
          </cell>
          <cell r="M1198" t="str">
            <v>EM Entr.mercancías</v>
          </cell>
          <cell r="N1198" t="str">
            <v>650.066.85</v>
          </cell>
          <cell r="O1198" t="str">
            <v>ENTRADA VIRTUAL REPUESTOS CONT.021-SUADQ-CAB-2023</v>
          </cell>
        </row>
        <row r="1199">
          <cell r="H1199" t="str">
            <v>K080730</v>
          </cell>
          <cell r="I1199" t="str">
            <v>ECEJ</v>
          </cell>
          <cell r="J1199" t="str">
            <v>EJ9I</v>
          </cell>
          <cell r="K1199" t="str">
            <v>FRA.8100003044</v>
          </cell>
          <cell r="L1199" t="str">
            <v>SDLE</v>
          </cell>
          <cell r="M1199" t="str">
            <v>EM Entr.mercancías</v>
          </cell>
          <cell r="N1199" t="str">
            <v>667.698.86</v>
          </cell>
          <cell r="O1199" t="str">
            <v>ENTRADA VIRTUAL REPUESTOS CONT.021-SUADQ-CAB-2023</v>
          </cell>
        </row>
        <row r="1200">
          <cell r="H1200" t="str">
            <v>T224</v>
          </cell>
          <cell r="I1200" t="str">
            <v>ECEJ</v>
          </cell>
          <cell r="J1200" t="str">
            <v>EJ9I</v>
          </cell>
          <cell r="K1200" t="str">
            <v>FRA.8100003044</v>
          </cell>
          <cell r="L1200" t="str">
            <v>SDLE</v>
          </cell>
          <cell r="M1200" t="str">
            <v>EM Entr.mercancías</v>
          </cell>
          <cell r="N1200" t="str">
            <v>1.396.475.33</v>
          </cell>
          <cell r="O1200" t="str">
            <v>ENTRADA VIRTUAL REPUESTOS CONT.021-SUADQ-CAB-2023</v>
          </cell>
        </row>
        <row r="1201">
          <cell r="H1201" t="str">
            <v>T224</v>
          </cell>
          <cell r="I1201" t="str">
            <v>ECEJ</v>
          </cell>
          <cell r="J1201" t="str">
            <v>EJ9I</v>
          </cell>
          <cell r="K1201" t="str">
            <v>FRA.8100003217</v>
          </cell>
          <cell r="L1201" t="str">
            <v>SDLE</v>
          </cell>
          <cell r="M1201" t="str">
            <v>EM Entr.mercancías</v>
          </cell>
          <cell r="N1201" t="str">
            <v>1.359.598.44</v>
          </cell>
          <cell r="O1201" t="str">
            <v>ENTRADA VIRTUAL REPUESTOS CONT.021-SUADQ-CAB-2023</v>
          </cell>
        </row>
        <row r="1202">
          <cell r="H1202" t="str">
            <v>T224</v>
          </cell>
          <cell r="I1202" t="str">
            <v>ECEJ</v>
          </cell>
          <cell r="J1202" t="str">
            <v>EJ9I</v>
          </cell>
          <cell r="K1202" t="str">
            <v>FRA.8100003044</v>
          </cell>
          <cell r="L1202" t="str">
            <v>SDLE</v>
          </cell>
          <cell r="M1202" t="str">
            <v>EM Entr.mercancías</v>
          </cell>
          <cell r="N1202" t="str">
            <v>1.396.475.33</v>
          </cell>
          <cell r="O1202" t="str">
            <v>ENTRADA VIRTUAL REPUESTOS CONT.021-SUADQ-CAB-2023</v>
          </cell>
        </row>
        <row r="1203">
          <cell r="H1203" t="str">
            <v>T224</v>
          </cell>
          <cell r="I1203" t="str">
            <v>ECEJ</v>
          </cell>
          <cell r="J1203" t="str">
            <v>EJ9I</v>
          </cell>
          <cell r="K1203" t="str">
            <v>FRA.8100003217</v>
          </cell>
          <cell r="L1203" t="str">
            <v>SDLE</v>
          </cell>
          <cell r="M1203" t="str">
            <v>EM Entr.mercancías</v>
          </cell>
          <cell r="N1203" t="str">
            <v>1.359.598.44</v>
          </cell>
          <cell r="O1203" t="str">
            <v>ENTRADA VIRTUAL REPUESTOS CONT.021-SUADQ-CAB-2023</v>
          </cell>
        </row>
        <row r="1204">
          <cell r="H1204" t="str">
            <v>T224</v>
          </cell>
          <cell r="I1204" t="str">
            <v>ECEJ</v>
          </cell>
          <cell r="J1204" t="str">
            <v>EJ9I</v>
          </cell>
          <cell r="K1204" t="str">
            <v>FRA.8100003044</v>
          </cell>
          <cell r="L1204" t="str">
            <v>SDLE</v>
          </cell>
          <cell r="M1204" t="str">
            <v>EM Entr.mercancías</v>
          </cell>
          <cell r="N1204" t="str">
            <v>1.396.475.33</v>
          </cell>
          <cell r="O1204" t="str">
            <v>ENTRADA VIRTUAL REPUESTOS CONT.021-SUADQ-CAB-2023</v>
          </cell>
        </row>
        <row r="1205">
          <cell r="H1205" t="str">
            <v>T224</v>
          </cell>
          <cell r="I1205" t="str">
            <v>ECEJ</v>
          </cell>
          <cell r="J1205" t="str">
            <v>EJ9I</v>
          </cell>
          <cell r="K1205" t="str">
            <v>FRA.8100003044</v>
          </cell>
          <cell r="L1205" t="str">
            <v>SDLE</v>
          </cell>
          <cell r="M1205" t="str">
            <v>EM Entr.mercancías</v>
          </cell>
          <cell r="N1205" t="str">
            <v>1.396.475.33</v>
          </cell>
          <cell r="O1205" t="str">
            <v>ENTRADA VIRTUAL REPUESTOS CONT.021-SUADQ-CAB-2023</v>
          </cell>
        </row>
        <row r="1206">
          <cell r="H1206" t="str">
            <v>T224</v>
          </cell>
          <cell r="I1206" t="str">
            <v>ECEJ</v>
          </cell>
          <cell r="J1206" t="str">
            <v>EJ9I</v>
          </cell>
          <cell r="K1206" t="str">
            <v>FRA.8100003217</v>
          </cell>
          <cell r="L1206" t="str">
            <v>SDLE</v>
          </cell>
          <cell r="M1206" t="str">
            <v>EM Entr.mercancías</v>
          </cell>
          <cell r="N1206" t="str">
            <v>1.359.598.44</v>
          </cell>
          <cell r="O1206" t="str">
            <v>ENTRADA VIRTUAL REPUESTOS CONT.021-SUADQ-CAB-2023</v>
          </cell>
        </row>
        <row r="1207">
          <cell r="H1207" t="str">
            <v>T224</v>
          </cell>
          <cell r="I1207" t="str">
            <v>ECEJ</v>
          </cell>
          <cell r="J1207" t="str">
            <v>EJ9I</v>
          </cell>
          <cell r="K1207" t="str">
            <v>FRA.8100003044</v>
          </cell>
          <cell r="L1207" t="str">
            <v>SDLE</v>
          </cell>
          <cell r="M1207" t="str">
            <v>EM Entr.mercancías</v>
          </cell>
          <cell r="N1207" t="str">
            <v>1.396.475.33</v>
          </cell>
          <cell r="O1207" t="str">
            <v>ENTRADA VIRTUAL REPUESTOS CONT.021-SUADQ-CAB-2023</v>
          </cell>
        </row>
        <row r="1208">
          <cell r="H1208" t="str">
            <v>T224</v>
          </cell>
          <cell r="I1208" t="str">
            <v>ECEJ</v>
          </cell>
          <cell r="J1208" t="str">
            <v>EJ9I</v>
          </cell>
          <cell r="K1208" t="str">
            <v>FRA.8100003044</v>
          </cell>
          <cell r="L1208" t="str">
            <v>0010781509</v>
          </cell>
          <cell r="M1208" t="str">
            <v>EM Entr.mercancías</v>
          </cell>
          <cell r="N1208" t="str">
            <v>1.396.475.33</v>
          </cell>
          <cell r="O1208" t="str">
            <v>ENTRADA VIRTUAL REPUESTOS CONT.021-SUADQ-CAB-2023</v>
          </cell>
        </row>
        <row r="1209">
          <cell r="H1209" t="str">
            <v>IULN1-1-51-10.0</v>
          </cell>
          <cell r="I1209" t="str">
            <v>ECEJ</v>
          </cell>
          <cell r="J1209" t="str">
            <v>EJ9I</v>
          </cell>
          <cell r="K1209" t="str">
            <v>FRA.8100003044</v>
          </cell>
          <cell r="L1209" t="str">
            <v>0010781525</v>
          </cell>
          <cell r="M1209" t="str">
            <v>EM Entr.mercancías</v>
          </cell>
          <cell r="N1209" t="str">
            <v>1.593.419.49</v>
          </cell>
          <cell r="O1209" t="str">
            <v>ENTRADA VIRTUAL REPUESTOS CONT.021-SUADQ-CAB-2023</v>
          </cell>
        </row>
        <row r="1210">
          <cell r="H1210" t="str">
            <v>IULN1-1-51-10.0</v>
          </cell>
          <cell r="I1210" t="str">
            <v>ECEJ</v>
          </cell>
          <cell r="J1210" t="str">
            <v>EJ9I</v>
          </cell>
          <cell r="K1210" t="str">
            <v>FRA.8100003044</v>
          </cell>
          <cell r="L1210" t="str">
            <v>SDLE</v>
          </cell>
          <cell r="M1210" t="str">
            <v>EM Entr.mercancías</v>
          </cell>
          <cell r="N1210" t="str">
            <v>1.593.419.49</v>
          </cell>
          <cell r="O1210" t="str">
            <v>ENTRADA VIRTUAL REPUESTOS CONT.021-SUADQ-CAB-2023</v>
          </cell>
        </row>
        <row r="1211">
          <cell r="H1211" t="str">
            <v>IULN1-1-51-10.0</v>
          </cell>
          <cell r="I1211" t="str">
            <v>ECEJ</v>
          </cell>
          <cell r="J1211" t="str">
            <v>EJ9I</v>
          </cell>
          <cell r="K1211" t="str">
            <v>FRA.8100003217</v>
          </cell>
          <cell r="L1211" t="str">
            <v>SDLE</v>
          </cell>
          <cell r="M1211" t="str">
            <v>EM Entr.mercancías</v>
          </cell>
          <cell r="N1211" t="str">
            <v>1.551.341.87</v>
          </cell>
          <cell r="O1211" t="str">
            <v>ENTRADA VIRTUAL REPUESTOS CONT.021-SUADQ-CAB-2023</v>
          </cell>
        </row>
        <row r="1212">
          <cell r="H1212" t="str">
            <v>IULN1-1-51-10.0</v>
          </cell>
          <cell r="I1212" t="str">
            <v>ECEJ</v>
          </cell>
          <cell r="J1212" t="str">
            <v>EJ9I</v>
          </cell>
          <cell r="K1212" t="str">
            <v>FRA.8100003217</v>
          </cell>
          <cell r="L1212" t="str">
            <v>SDLE</v>
          </cell>
          <cell r="M1212" t="str">
            <v>EM Entr.mercancías</v>
          </cell>
          <cell r="N1212" t="str">
            <v>1.551.341.87</v>
          </cell>
          <cell r="O1212" t="str">
            <v>ENTRADA VIRTUAL REPUESTOS CONT.021-SUADQ-CAB-2023</v>
          </cell>
        </row>
        <row r="1213">
          <cell r="H1213" t="str">
            <v>IULN1-1-51-10.0</v>
          </cell>
          <cell r="I1213" t="str">
            <v>ECEJ</v>
          </cell>
          <cell r="J1213" t="str">
            <v>EJ9I</v>
          </cell>
          <cell r="K1213" t="str">
            <v>FRA.8100003217</v>
          </cell>
          <cell r="L1213" t="str">
            <v>SDLE</v>
          </cell>
          <cell r="M1213" t="str">
            <v>EM Entr.mercancías</v>
          </cell>
          <cell r="N1213" t="str">
            <v>1.551.341.87</v>
          </cell>
          <cell r="O1213" t="str">
            <v>ENTRADA VIRTUAL REPUESTOS CONT.021-SUADQ-CAB-2023</v>
          </cell>
        </row>
        <row r="1214">
          <cell r="H1214" t="str">
            <v>IULN1-1-51-10.0</v>
          </cell>
          <cell r="I1214" t="str">
            <v>ECEJ</v>
          </cell>
          <cell r="J1214" t="str">
            <v>EJ9I</v>
          </cell>
          <cell r="K1214" t="str">
            <v>FRA.8100003044</v>
          </cell>
          <cell r="L1214" t="str">
            <v>SDLE</v>
          </cell>
          <cell r="M1214" t="str">
            <v>EM Entr.mercancías</v>
          </cell>
          <cell r="N1214" t="str">
            <v>1.593.419.49</v>
          </cell>
          <cell r="O1214" t="str">
            <v>ENTRADA VIRTUAL REPUESTOS CONT.021-SUADQ-CAB-2023</v>
          </cell>
        </row>
        <row r="1215">
          <cell r="H1215" t="str">
            <v>IULN1-1-51-10.0</v>
          </cell>
          <cell r="I1215" t="str">
            <v>ECEJ</v>
          </cell>
          <cell r="J1215" t="str">
            <v>EJ9I</v>
          </cell>
          <cell r="K1215" t="str">
            <v>FRA.8100003217</v>
          </cell>
          <cell r="L1215" t="str">
            <v>SDLE</v>
          </cell>
          <cell r="M1215" t="str">
            <v>EM Entr.mercancías</v>
          </cell>
          <cell r="N1215" t="str">
            <v>1.551.341.87</v>
          </cell>
          <cell r="O1215" t="str">
            <v>ENTRADA VIRTUAL REPUESTOS CONT.021-SUADQ-CAB-2023</v>
          </cell>
        </row>
        <row r="1216">
          <cell r="H1216" t="str">
            <v>IULN1-1-51-10.0</v>
          </cell>
          <cell r="I1216" t="str">
            <v>ECEJ</v>
          </cell>
          <cell r="J1216" t="str">
            <v>EJ9I</v>
          </cell>
          <cell r="K1216" t="str">
            <v>FRA.8100003217</v>
          </cell>
          <cell r="L1216" t="str">
            <v>SDLE</v>
          </cell>
          <cell r="M1216" t="str">
            <v>EM Entr.mercancías</v>
          </cell>
          <cell r="N1216" t="str">
            <v>1.551.341.87</v>
          </cell>
          <cell r="O1216" t="str">
            <v>ENTRADA VIRTUAL REPUESTOS CONT.021-SUADQ-CAB-2023</v>
          </cell>
        </row>
        <row r="1217">
          <cell r="H1217" t="str">
            <v>IULN1-1-51-10.0</v>
          </cell>
          <cell r="I1217" t="str">
            <v>ECEJ</v>
          </cell>
          <cell r="J1217" t="str">
            <v>EJ9I</v>
          </cell>
          <cell r="K1217" t="str">
            <v>FRA.8100003217</v>
          </cell>
          <cell r="L1217" t="str">
            <v>SDLE</v>
          </cell>
          <cell r="M1217" t="str">
            <v>EM Entr.mercancías</v>
          </cell>
          <cell r="N1217" t="str">
            <v>1.551.341.87</v>
          </cell>
          <cell r="O1217" t="str">
            <v>ENTRADA VIRTUAL REPUESTOS CONT.021-SUADQ-CAB-2023</v>
          </cell>
        </row>
        <row r="1218">
          <cell r="H1218" t="str">
            <v>FF5052</v>
          </cell>
          <cell r="I1218" t="str">
            <v>ECEJ</v>
          </cell>
          <cell r="J1218" t="str">
            <v>EJ9I</v>
          </cell>
          <cell r="K1218" t="str">
            <v>FRA.8100003044</v>
          </cell>
          <cell r="L1218" t="str">
            <v>SDLE</v>
          </cell>
          <cell r="M1218" t="str">
            <v>EM Entr.mercancías</v>
          </cell>
          <cell r="N1218" t="str">
            <v>174.091.99</v>
          </cell>
          <cell r="O1218" t="str">
            <v>ENTRADA VIRTUAL REPUESTOS CONT.021-SUADQ-CAB-2023</v>
          </cell>
        </row>
        <row r="1219">
          <cell r="H1219" t="str">
            <v>FF5052</v>
          </cell>
          <cell r="I1219" t="str">
            <v>ECEJ</v>
          </cell>
          <cell r="J1219" t="str">
            <v>EJ9I</v>
          </cell>
          <cell r="K1219" t="str">
            <v>FRA.8100003044</v>
          </cell>
          <cell r="L1219" t="str">
            <v>SDLE</v>
          </cell>
          <cell r="M1219" t="str">
            <v>EM Entr.mercancías</v>
          </cell>
          <cell r="N1219" t="str">
            <v>174.091.99</v>
          </cell>
          <cell r="O1219" t="str">
            <v>ENTRADA VIRTUAL REPUESTOS CONT.021-SUADQ-CAB-2023</v>
          </cell>
        </row>
        <row r="1220">
          <cell r="H1220" t="str">
            <v>FF5052</v>
          </cell>
          <cell r="I1220" t="str">
            <v>ECEJ</v>
          </cell>
          <cell r="J1220" t="str">
            <v>EJ9I</v>
          </cell>
          <cell r="K1220" t="str">
            <v>FRA.8100003044</v>
          </cell>
          <cell r="L1220" t="str">
            <v>SDLE</v>
          </cell>
          <cell r="M1220" t="str">
            <v>EM Entr.mercancías</v>
          </cell>
          <cell r="N1220" t="str">
            <v>174.091.99</v>
          </cell>
          <cell r="O1220" t="str">
            <v>ENTRADA VIRTUAL REPUESTOS CONT.021-SUADQ-CAB-2023</v>
          </cell>
        </row>
        <row r="1221">
          <cell r="H1221" t="str">
            <v>FF5052</v>
          </cell>
          <cell r="I1221" t="str">
            <v>ECEJ</v>
          </cell>
          <cell r="J1221" t="str">
            <v>EJ9I</v>
          </cell>
          <cell r="K1221" t="str">
            <v>FRA.8100003044</v>
          </cell>
          <cell r="L1221" t="str">
            <v>SDLE</v>
          </cell>
          <cell r="M1221" t="str">
            <v>EM Entr.mercancías</v>
          </cell>
          <cell r="N1221" t="str">
            <v>174.091.99</v>
          </cell>
          <cell r="O1221" t="str">
            <v>ENTRADA VIRTUAL REPUESTOS CONT.021-SUADQ-CAB-2023</v>
          </cell>
        </row>
        <row r="1222">
          <cell r="H1222" t="str">
            <v>FF5052</v>
          </cell>
          <cell r="I1222" t="str">
            <v>ECEJ</v>
          </cell>
          <cell r="J1222" t="str">
            <v>EJ9I</v>
          </cell>
          <cell r="K1222" t="str">
            <v>FRA.8100003044</v>
          </cell>
          <cell r="L1222" t="str">
            <v>0010781504</v>
          </cell>
          <cell r="M1222" t="str">
            <v>EM Entr.mercancías</v>
          </cell>
          <cell r="N1222" t="str">
            <v>174.091.99</v>
          </cell>
          <cell r="O1222" t="str">
            <v>ENTRADA VIRTUAL REPUESTOS CONT.021-SUADQ-CAB-2023</v>
          </cell>
        </row>
        <row r="1223">
          <cell r="H1223" t="str">
            <v>FF5052</v>
          </cell>
          <cell r="I1223" t="str">
            <v>ECEJ</v>
          </cell>
          <cell r="J1223" t="str">
            <v>EJ9I</v>
          </cell>
          <cell r="K1223" t="str">
            <v>FRA.8100003044</v>
          </cell>
          <cell r="L1223" t="str">
            <v>SDLE</v>
          </cell>
          <cell r="M1223" t="str">
            <v>EM Entr.mercancías</v>
          </cell>
          <cell r="N1223" t="str">
            <v>174.091.99</v>
          </cell>
          <cell r="O1223" t="str">
            <v>ENTRADA VIRTUAL REPUESTOS CONT.021-SUADQ-CAB-2023</v>
          </cell>
        </row>
        <row r="1224">
          <cell r="H1224" t="str">
            <v>FF0507900</v>
          </cell>
          <cell r="I1224" t="str">
            <v>ECEJ</v>
          </cell>
          <cell r="J1224" t="str">
            <v>EJ9I</v>
          </cell>
          <cell r="K1224" t="str">
            <v>FRA.8100003044</v>
          </cell>
          <cell r="L1224" t="str">
            <v>0010781503</v>
          </cell>
          <cell r="M1224" t="str">
            <v>EM Entr.mercancías</v>
          </cell>
          <cell r="N1224" t="str">
            <v>1.299.249.74</v>
          </cell>
          <cell r="O1224" t="str">
            <v>ENTRADA VIRTUAL REPUESTOS CONT.021-SUADQ-CAB-2023</v>
          </cell>
        </row>
        <row r="1225">
          <cell r="H1225" t="str">
            <v>FF0507900</v>
          </cell>
          <cell r="I1225" t="str">
            <v>ECEJ</v>
          </cell>
          <cell r="J1225" t="str">
            <v>EJ9I</v>
          </cell>
          <cell r="K1225" t="str">
            <v>FRA.8100003044</v>
          </cell>
          <cell r="L1225" t="str">
            <v>SDLE</v>
          </cell>
          <cell r="M1225" t="str">
            <v>EM Entr.mercancías</v>
          </cell>
          <cell r="N1225" t="str">
            <v>1.299.249.74</v>
          </cell>
          <cell r="O1225" t="str">
            <v>ENTRADA VIRTUAL REPUESTOS CONT.021-SUADQ-CAB-2023</v>
          </cell>
        </row>
        <row r="1226">
          <cell r="H1226" t="str">
            <v>FF0507900</v>
          </cell>
          <cell r="I1226" t="str">
            <v>ECEJ</v>
          </cell>
          <cell r="J1226" t="str">
            <v>EJ9I</v>
          </cell>
          <cell r="K1226" t="str">
            <v>FRA.8100003044</v>
          </cell>
          <cell r="L1226" t="str">
            <v>SDLE</v>
          </cell>
          <cell r="M1226" t="str">
            <v>EM Entr.mercancías</v>
          </cell>
          <cell r="N1226" t="str">
            <v>1.299.249.74</v>
          </cell>
          <cell r="O1226" t="str">
            <v>ENTRADA VIRTUAL REPUESTOS CONT.021-SUADQ-CAB-2023</v>
          </cell>
        </row>
        <row r="1227">
          <cell r="H1227" t="str">
            <v>FF0507900</v>
          </cell>
          <cell r="I1227" t="str">
            <v>ECEJ</v>
          </cell>
          <cell r="J1227" t="str">
            <v>EJ9I</v>
          </cell>
          <cell r="K1227" t="str">
            <v>FRA.8100003044</v>
          </cell>
          <cell r="L1227" t="str">
            <v>SDLE</v>
          </cell>
          <cell r="M1227" t="str">
            <v>EM Entr.mercancías</v>
          </cell>
          <cell r="N1227" t="str">
            <v>1.299.249.74</v>
          </cell>
          <cell r="O1227" t="str">
            <v>ENTRADA VIRTUAL REPUESTOS CONT.021-SUADQ-CAB-2023</v>
          </cell>
        </row>
        <row r="1228">
          <cell r="H1228" t="str">
            <v>FF0507900</v>
          </cell>
          <cell r="I1228" t="str">
            <v>ECEJ</v>
          </cell>
          <cell r="J1228" t="str">
            <v>EJ9I</v>
          </cell>
          <cell r="K1228" t="str">
            <v>FRA.8100003044</v>
          </cell>
          <cell r="L1228" t="str">
            <v>SDLE</v>
          </cell>
          <cell r="M1228" t="str">
            <v>EM Entr.mercancías</v>
          </cell>
          <cell r="N1228" t="str">
            <v>1.299.249.74</v>
          </cell>
          <cell r="O1228" t="str">
            <v>ENTRADA VIRTUAL REPUESTOS CONT.021-SUADQ-CAB-2023</v>
          </cell>
        </row>
        <row r="1229">
          <cell r="H1229" t="str">
            <v>FF0507900</v>
          </cell>
          <cell r="I1229" t="str">
            <v>ECEJ</v>
          </cell>
          <cell r="J1229" t="str">
            <v>EJ9I</v>
          </cell>
          <cell r="K1229" t="str">
            <v>FRA.8100003044</v>
          </cell>
          <cell r="L1229" t="str">
            <v>SDLE</v>
          </cell>
          <cell r="M1229" t="str">
            <v>EM Entr.mercancías</v>
          </cell>
          <cell r="N1229" t="str">
            <v>1.299.249.74</v>
          </cell>
          <cell r="O1229" t="str">
            <v>ENTRADA VIRTUAL REPUESTOS CONT.021-SUADQ-CAB-2023</v>
          </cell>
        </row>
        <row r="1230">
          <cell r="H1230" t="str">
            <v>1741</v>
          </cell>
          <cell r="I1230" t="str">
            <v>ECEJ</v>
          </cell>
          <cell r="J1230" t="str">
            <v>EJ9I</v>
          </cell>
          <cell r="K1230" t="str">
            <v>FRA.8100003044</v>
          </cell>
          <cell r="L1230" t="str">
            <v>SDLE</v>
          </cell>
          <cell r="M1230" t="str">
            <v>EM Entr.mercancías</v>
          </cell>
          <cell r="N1230" t="str">
            <v>1.375.285.14</v>
          </cell>
          <cell r="O1230" t="str">
            <v>ENTRADA VIRTUAL REPUESTOS CONT.021-SUADQ-CAB-2023</v>
          </cell>
        </row>
        <row r="1231">
          <cell r="H1231" t="str">
            <v>1741</v>
          </cell>
          <cell r="I1231" t="str">
            <v>ECEJ</v>
          </cell>
          <cell r="J1231" t="str">
            <v>EJ9I</v>
          </cell>
          <cell r="K1231" t="str">
            <v>FRA.8100003044</v>
          </cell>
          <cell r="L1231" t="str">
            <v>0010781507</v>
          </cell>
          <cell r="M1231" t="str">
            <v>EM Entr.mercancías</v>
          </cell>
          <cell r="N1231" t="str">
            <v>1.375.285.14</v>
          </cell>
          <cell r="O1231" t="str">
            <v>ENTRADA VIRTUAL REPUESTOS CONT.021-SUADQ-CAB-2023</v>
          </cell>
        </row>
        <row r="1232">
          <cell r="H1232" t="str">
            <v>1741</v>
          </cell>
          <cell r="I1232" t="str">
            <v>ECEJ</v>
          </cell>
          <cell r="J1232" t="str">
            <v>EJ9I</v>
          </cell>
          <cell r="K1232" t="str">
            <v>FRA.8100003044</v>
          </cell>
          <cell r="L1232" t="str">
            <v>SDLE</v>
          </cell>
          <cell r="M1232" t="str">
            <v>EM Entr.mercancías</v>
          </cell>
          <cell r="N1232" t="str">
            <v>1.375.285.14</v>
          </cell>
          <cell r="O1232" t="str">
            <v>ENTRADA VIRTUAL REPUESTOS CONT.021-SUADQ-CAB-2023</v>
          </cell>
        </row>
        <row r="1233">
          <cell r="H1233" t="str">
            <v>1741</v>
          </cell>
          <cell r="I1233" t="str">
            <v>ECEJ</v>
          </cell>
          <cell r="J1233" t="str">
            <v>EJ9I</v>
          </cell>
          <cell r="K1233" t="str">
            <v>FRA.8100003044</v>
          </cell>
          <cell r="L1233" t="str">
            <v>SDLE</v>
          </cell>
          <cell r="M1233" t="str">
            <v>EM Entr.mercancías</v>
          </cell>
          <cell r="N1233" t="str">
            <v>1.375.285.14</v>
          </cell>
          <cell r="O1233" t="str">
            <v>ENTRADA VIRTUAL REPUESTOS CONT.021-SUADQ-CAB-2023</v>
          </cell>
        </row>
        <row r="1234">
          <cell r="H1234" t="str">
            <v>1741</v>
          </cell>
          <cell r="I1234" t="str">
            <v>ECEJ</v>
          </cell>
          <cell r="J1234" t="str">
            <v>EJ9I</v>
          </cell>
          <cell r="K1234" t="str">
            <v>FRA.8100003044</v>
          </cell>
          <cell r="L1234" t="str">
            <v>SDLE</v>
          </cell>
          <cell r="M1234" t="str">
            <v>EM Entr.mercancías</v>
          </cell>
          <cell r="N1234" t="str">
            <v>1.375.285.14</v>
          </cell>
          <cell r="O1234" t="str">
            <v>ENTRADA VIRTUAL REPUESTOS CONT.021-SUADQ-CAB-2023</v>
          </cell>
        </row>
        <row r="1235">
          <cell r="H1235" t="str">
            <v>1741</v>
          </cell>
          <cell r="I1235" t="str">
            <v>ECEJ</v>
          </cell>
          <cell r="J1235" t="str">
            <v>EJ9I</v>
          </cell>
          <cell r="K1235" t="str">
            <v>FRA.8100003044</v>
          </cell>
          <cell r="L1235" t="str">
            <v>SDLE</v>
          </cell>
          <cell r="M1235" t="str">
            <v>EM Entr.mercancías</v>
          </cell>
          <cell r="N1235" t="str">
            <v>1.375.285.14</v>
          </cell>
          <cell r="O1235" t="str">
            <v>ENTRADA VIRTUAL REPUESTOS CONT.021-SUADQ-CAB-2023</v>
          </cell>
        </row>
        <row r="1236">
          <cell r="H1236" t="str">
            <v>1741</v>
          </cell>
          <cell r="I1236" t="str">
            <v>ECEJ</v>
          </cell>
          <cell r="J1236" t="str">
            <v>EJ9I</v>
          </cell>
          <cell r="K1236" t="str">
            <v>FRA.8100003044</v>
          </cell>
          <cell r="L1236" t="str">
            <v>SDLE</v>
          </cell>
          <cell r="M1236" t="str">
            <v>EM Entr.mercancías</v>
          </cell>
          <cell r="N1236" t="str">
            <v>1.375.285.14</v>
          </cell>
          <cell r="O1236" t="str">
            <v>ENTRADA VIRTUAL REPUESTOS CONT.021-SUADQ-CAB-2023</v>
          </cell>
        </row>
        <row r="1237">
          <cell r="H1237" t="str">
            <v>063361</v>
          </cell>
          <cell r="I1237" t="str">
            <v>ECEJ</v>
          </cell>
          <cell r="J1237" t="str">
            <v>EJ9I</v>
          </cell>
          <cell r="K1237" t="str">
            <v>FRA.8100003044</v>
          </cell>
          <cell r="L1237" t="str">
            <v>SDLE</v>
          </cell>
          <cell r="M1237" t="str">
            <v>EM Entr.mercancías</v>
          </cell>
          <cell r="N1237" t="str">
            <v>425.465.86</v>
          </cell>
          <cell r="O1237" t="str">
            <v>ENTRADA VIRTUAL REPUESTOS CONT.021-SUADQ-CAB-2023</v>
          </cell>
        </row>
        <row r="1238">
          <cell r="H1238" t="str">
            <v>063361</v>
          </cell>
          <cell r="I1238" t="str">
            <v>ECEJ</v>
          </cell>
          <cell r="J1238" t="str">
            <v>EJ9I</v>
          </cell>
          <cell r="K1238" t="str">
            <v>FRA.8100003044</v>
          </cell>
          <cell r="L1238" t="str">
            <v>SDLE</v>
          </cell>
          <cell r="M1238" t="str">
            <v>EM Entr.mercancías</v>
          </cell>
          <cell r="N1238" t="str">
            <v>425.465.86</v>
          </cell>
          <cell r="O1238" t="str">
            <v>ENTRADA VIRTUAL REPUESTOS CONT.021-SUADQ-CAB-2023</v>
          </cell>
        </row>
        <row r="1239">
          <cell r="H1239" t="str">
            <v>063361</v>
          </cell>
          <cell r="I1239" t="str">
            <v>ECEJ</v>
          </cell>
          <cell r="J1239" t="str">
            <v>EJ9I</v>
          </cell>
          <cell r="K1239" t="str">
            <v>FRA.8100003044</v>
          </cell>
          <cell r="L1239" t="str">
            <v>0010781513</v>
          </cell>
          <cell r="M1239" t="str">
            <v>EM Entr.mercancías</v>
          </cell>
          <cell r="N1239" t="str">
            <v>425.465.86</v>
          </cell>
          <cell r="O1239" t="str">
            <v>ENTRADA VIRTUAL REPUESTOS CONT.021-SUADQ-CAB-2023</v>
          </cell>
        </row>
        <row r="1240">
          <cell r="H1240" t="str">
            <v>063361</v>
          </cell>
          <cell r="I1240" t="str">
            <v>ECEJ</v>
          </cell>
          <cell r="J1240" t="str">
            <v>EJ9I</v>
          </cell>
          <cell r="K1240" t="str">
            <v>FRA.8100003044</v>
          </cell>
          <cell r="L1240" t="str">
            <v>SDLE</v>
          </cell>
          <cell r="M1240" t="str">
            <v>EM Entr.mercancías</v>
          </cell>
          <cell r="N1240" t="str">
            <v>425.465.86</v>
          </cell>
          <cell r="O1240" t="str">
            <v>ENTRADA VIRTUAL REPUESTOS CONT.021-SUADQ-CAB-2023</v>
          </cell>
        </row>
        <row r="1241">
          <cell r="H1241" t="str">
            <v>063361</v>
          </cell>
          <cell r="I1241" t="str">
            <v>ECEJ</v>
          </cell>
          <cell r="J1241" t="str">
            <v>EJ9I</v>
          </cell>
          <cell r="K1241" t="str">
            <v>FRA.8100003044</v>
          </cell>
          <cell r="L1241" t="str">
            <v>SDLE</v>
          </cell>
          <cell r="M1241" t="str">
            <v>EM Entr.mercancías</v>
          </cell>
          <cell r="N1241" t="str">
            <v>425.465.86</v>
          </cell>
          <cell r="O1241" t="str">
            <v>ENTRADA VIRTUAL REPUESTOS CONT.021-SUADQ-CAB-2023</v>
          </cell>
        </row>
        <row r="1242">
          <cell r="H1242" t="str">
            <v>063361</v>
          </cell>
          <cell r="I1242" t="str">
            <v>ECEJ</v>
          </cell>
          <cell r="J1242" t="str">
            <v>EJ9I</v>
          </cell>
          <cell r="K1242" t="str">
            <v>FRA.8100003044</v>
          </cell>
          <cell r="L1242" t="str">
            <v>SDLE</v>
          </cell>
          <cell r="M1242" t="str">
            <v>EM Entr.mercancías</v>
          </cell>
          <cell r="N1242" t="str">
            <v>425.465.86</v>
          </cell>
          <cell r="O1242" t="str">
            <v>ENTRADA VIRTUAL REPUESTOS CONT.021-SUADQ-CAB-2023</v>
          </cell>
        </row>
        <row r="1243">
          <cell r="H1243" t="str">
            <v>100134</v>
          </cell>
          <cell r="I1243" t="str">
            <v>ECEJ</v>
          </cell>
          <cell r="J1243" t="str">
            <v>EJ9I</v>
          </cell>
          <cell r="K1243" t="str">
            <v>FRA.8100003217</v>
          </cell>
          <cell r="L1243" t="str">
            <v>SDLE</v>
          </cell>
          <cell r="M1243" t="str">
            <v>EM Entr.mercancías</v>
          </cell>
          <cell r="N1243" t="str">
            <v>2.220.713.76</v>
          </cell>
          <cell r="O1243" t="str">
            <v>ENTRADA VIRTUAL REPUESTOS CONT.021-SUADQ-CAB-2023</v>
          </cell>
        </row>
        <row r="1244">
          <cell r="H1244" t="str">
            <v>100134</v>
          </cell>
          <cell r="I1244" t="str">
            <v>ECEJ</v>
          </cell>
          <cell r="J1244" t="str">
            <v>EJ9I</v>
          </cell>
          <cell r="K1244" t="str">
            <v>FRA.8100003217</v>
          </cell>
          <cell r="L1244" t="str">
            <v>SDLE</v>
          </cell>
          <cell r="M1244" t="str">
            <v>EM Entr.mercancías</v>
          </cell>
          <cell r="N1244" t="str">
            <v>2.220.713.76</v>
          </cell>
          <cell r="O1244" t="str">
            <v>ENTRADA VIRTUAL REPUESTOS CONT.021-SUADQ-CAB-2023</v>
          </cell>
        </row>
        <row r="1245">
          <cell r="H1245" t="str">
            <v>12514957</v>
          </cell>
          <cell r="I1245" t="str">
            <v>ECEJ</v>
          </cell>
          <cell r="J1245" t="str">
            <v>EJ9I</v>
          </cell>
          <cell r="K1245" t="str">
            <v>FRA.8100003217</v>
          </cell>
          <cell r="L1245" t="str">
            <v>SDLE</v>
          </cell>
          <cell r="M1245" t="str">
            <v>EM Entr.mercancías</v>
          </cell>
          <cell r="N1245" t="str">
            <v>2.588.131.76</v>
          </cell>
          <cell r="O1245" t="str">
            <v>ENTRADA VIRTUAL REPUESTOS CONT.021-SUADQ-CAB-2023</v>
          </cell>
        </row>
        <row r="1246">
          <cell r="H1246" t="str">
            <v>12514957</v>
          </cell>
          <cell r="I1246" t="str">
            <v>ECEJ</v>
          </cell>
          <cell r="J1246" t="str">
            <v>EJ9I</v>
          </cell>
          <cell r="K1246" t="str">
            <v>FRA.8100003217</v>
          </cell>
          <cell r="L1246" t="str">
            <v>SDLE</v>
          </cell>
          <cell r="M1246" t="str">
            <v>EM Entr.mercancías</v>
          </cell>
          <cell r="N1246" t="str">
            <v>2.588.131.76</v>
          </cell>
          <cell r="O1246" t="str">
            <v>ENTRADA VIRTUAL REPUESTOS CONT.021-SUADQ-CAB-2023</v>
          </cell>
        </row>
        <row r="1247">
          <cell r="H1247" t="str">
            <v>12514957</v>
          </cell>
          <cell r="I1247" t="str">
            <v>ECEJ</v>
          </cell>
          <cell r="J1247" t="str">
            <v>EJ9I</v>
          </cell>
          <cell r="K1247" t="str">
            <v>FRA.8100003217</v>
          </cell>
          <cell r="L1247" t="str">
            <v>SDLE</v>
          </cell>
          <cell r="M1247" t="str">
            <v>EM Entr.mercancías</v>
          </cell>
          <cell r="N1247" t="str">
            <v>2.588.131.76</v>
          </cell>
          <cell r="O1247" t="str">
            <v>ENTRADA VIRTUAL REPUESTOS CONT.021-SUADQ-CAB-2023</v>
          </cell>
        </row>
        <row r="1248">
          <cell r="H1248" t="str">
            <v>12514957</v>
          </cell>
          <cell r="I1248" t="str">
            <v>ECEJ</v>
          </cell>
          <cell r="J1248" t="str">
            <v>EJ9I</v>
          </cell>
          <cell r="K1248" t="str">
            <v>FRA.8100003217</v>
          </cell>
          <cell r="L1248" t="str">
            <v>SDLE</v>
          </cell>
          <cell r="M1248" t="str">
            <v>EM Entr.mercancías</v>
          </cell>
          <cell r="N1248" t="str">
            <v>2.588.131.76</v>
          </cell>
          <cell r="O1248" t="str">
            <v>ENTRADA VIRTUAL REPUESTOS CONT.021-SUADQ-CAB-2023</v>
          </cell>
        </row>
        <row r="1249">
          <cell r="H1249" t="str">
            <v>12514957</v>
          </cell>
          <cell r="I1249" t="str">
            <v>ECEJ</v>
          </cell>
          <cell r="J1249" t="str">
            <v>EJ9I</v>
          </cell>
          <cell r="K1249" t="str">
            <v>FRA.8100003217</v>
          </cell>
          <cell r="L1249" t="str">
            <v>SDLE</v>
          </cell>
          <cell r="M1249" t="str">
            <v>EM Entr.mercancías</v>
          </cell>
          <cell r="N1249" t="str">
            <v>2.588.131.76</v>
          </cell>
          <cell r="O1249" t="str">
            <v>ENTRADA VIRTUAL REPUESTOS CONT.021-SUADQ-CAB-2023</v>
          </cell>
        </row>
        <row r="1250">
          <cell r="H1250" t="str">
            <v>12514957</v>
          </cell>
          <cell r="I1250" t="str">
            <v>ECEJ</v>
          </cell>
          <cell r="J1250" t="str">
            <v>EJ9I</v>
          </cell>
          <cell r="K1250" t="str">
            <v>FRA.8100003217</v>
          </cell>
          <cell r="L1250" t="str">
            <v>SDLE</v>
          </cell>
          <cell r="M1250" t="str">
            <v>EM Entr.mercancías</v>
          </cell>
          <cell r="N1250" t="str">
            <v>2.588.131.76</v>
          </cell>
          <cell r="O1250" t="str">
            <v>ENTRADA VIRTUAL REPUESTOS CONT.021-SUADQ-CAB-2023</v>
          </cell>
        </row>
        <row r="1251">
          <cell r="H1251" t="str">
            <v>135257-28</v>
          </cell>
          <cell r="I1251" t="str">
            <v>ECEJ</v>
          </cell>
          <cell r="J1251" t="str">
            <v>EJ9I</v>
          </cell>
          <cell r="K1251" t="str">
            <v>FRA.8100003165-1</v>
          </cell>
          <cell r="L1251" t="str">
            <v>SDLE</v>
          </cell>
          <cell r="M1251" t="str">
            <v>EM Entr.mercancías</v>
          </cell>
          <cell r="N1251" t="str">
            <v>32.583.842.58</v>
          </cell>
          <cell r="O1251" t="str">
            <v>ENTRADA VIRTUAL REPUESTOS CONT.021-SUADQ-CAB-2023</v>
          </cell>
        </row>
        <row r="1252">
          <cell r="H1252" t="str">
            <v>135257-28</v>
          </cell>
          <cell r="I1252" t="str">
            <v>ECEJ</v>
          </cell>
          <cell r="J1252" t="str">
            <v>EJ9I</v>
          </cell>
          <cell r="K1252" t="str">
            <v>FRA.8100003165-1</v>
          </cell>
          <cell r="L1252" t="str">
            <v>SDLE</v>
          </cell>
          <cell r="M1252" t="str">
            <v>EM Entr.mercancías</v>
          </cell>
          <cell r="N1252" t="str">
            <v>32.583.842.58</v>
          </cell>
          <cell r="O1252" t="str">
            <v>ENTRADA VIRTUAL REPUESTOS CONT.021-SUADQ-CAB-2023</v>
          </cell>
        </row>
        <row r="1253">
          <cell r="H1253" t="str">
            <v>135257-28</v>
          </cell>
          <cell r="I1253" t="str">
            <v>ECEJ</v>
          </cell>
          <cell r="J1253" t="str">
            <v>EJ9I</v>
          </cell>
          <cell r="K1253" t="str">
            <v>FRA.8100003165-1</v>
          </cell>
          <cell r="L1253" t="str">
            <v>SDLE</v>
          </cell>
          <cell r="M1253" t="str">
            <v>EM Entr.mercancías</v>
          </cell>
          <cell r="N1253" t="str">
            <v>32.583.842.58</v>
          </cell>
          <cell r="O1253" t="str">
            <v>ENTRADA VIRTUAL REPUESTOS CONT.021-SUADQ-CAB-2023</v>
          </cell>
        </row>
        <row r="1254">
          <cell r="H1254" t="str">
            <v>135257-28</v>
          </cell>
          <cell r="I1254" t="str">
            <v>ECEJ</v>
          </cell>
          <cell r="J1254" t="str">
            <v>EJ9I</v>
          </cell>
          <cell r="K1254" t="str">
            <v>FRA.8100003165-2</v>
          </cell>
          <cell r="L1254" t="str">
            <v>SDLE</v>
          </cell>
          <cell r="M1254" t="str">
            <v>EM Entr.mercancías</v>
          </cell>
          <cell r="N1254" t="str">
            <v>19.645.206.41</v>
          </cell>
          <cell r="O1254" t="str">
            <v>ENTRADA VIRTUAL REPUESTOS CONT.021-SUADQ-CAB-2023</v>
          </cell>
        </row>
        <row r="1255">
          <cell r="H1255" t="str">
            <v>135257-28</v>
          </cell>
          <cell r="I1255" t="str">
            <v>ECEJ</v>
          </cell>
          <cell r="J1255" t="str">
            <v>EJ9I</v>
          </cell>
          <cell r="K1255" t="str">
            <v>FRA.8100003165-2</v>
          </cell>
          <cell r="L1255" t="str">
            <v>SDLE</v>
          </cell>
          <cell r="M1255" t="str">
            <v>EM Entr.mercancías</v>
          </cell>
          <cell r="N1255" t="str">
            <v>19.645.206.41</v>
          </cell>
          <cell r="O1255" t="str">
            <v>ENTRADA VIRTUAL REPUESTOS CONT.021-SUADQ-CAB-2023</v>
          </cell>
        </row>
        <row r="1256">
          <cell r="H1256" t="str">
            <v>135257-29</v>
          </cell>
          <cell r="I1256" t="str">
            <v>ECEJ</v>
          </cell>
          <cell r="J1256" t="str">
            <v>EJ9I</v>
          </cell>
          <cell r="K1256" t="str">
            <v>FRA.8100003165-2</v>
          </cell>
          <cell r="L1256" t="str">
            <v>SDLE</v>
          </cell>
          <cell r="M1256" t="str">
            <v>EM Entr.mercancías</v>
          </cell>
          <cell r="N1256" t="str">
            <v>61.317.040.24</v>
          </cell>
          <cell r="O1256" t="str">
            <v>ENTRADA VIRTUAL REPUESTOS CONT.021-SUADQ-CAB-2023</v>
          </cell>
        </row>
        <row r="1257">
          <cell r="H1257" t="str">
            <v>135257-29</v>
          </cell>
          <cell r="I1257" t="str">
            <v>ECEJ</v>
          </cell>
          <cell r="J1257" t="str">
            <v>EJ9I</v>
          </cell>
          <cell r="K1257" t="str">
            <v>FRA.8100003165-2</v>
          </cell>
          <cell r="L1257" t="str">
            <v>SDLE</v>
          </cell>
          <cell r="M1257" t="str">
            <v>EM Entr.mercancías</v>
          </cell>
          <cell r="N1257" t="str">
            <v>61.317.040.24</v>
          </cell>
          <cell r="O1257" t="str">
            <v>ENTRADA VIRTUAL REPUESTOS CONT.021-SUADQ-CAB-2023</v>
          </cell>
        </row>
        <row r="1258">
          <cell r="H1258" t="str">
            <v>135257-30</v>
          </cell>
          <cell r="I1258" t="str">
            <v>ECEJ</v>
          </cell>
          <cell r="J1258" t="str">
            <v>EJ9I</v>
          </cell>
          <cell r="K1258" t="str">
            <v>FRA.8100003165-2</v>
          </cell>
          <cell r="L1258" t="str">
            <v>SDLE</v>
          </cell>
          <cell r="M1258" t="str">
            <v>EM Entr.mercancías</v>
          </cell>
          <cell r="N1258" t="str">
            <v>59.824.354.06</v>
          </cell>
          <cell r="O1258" t="str">
            <v>ENTRADA VIRTUAL REPUESTOS CONT.021-SUADQ-CAB-2023</v>
          </cell>
        </row>
        <row r="1259">
          <cell r="H1259" t="str">
            <v>135257-30</v>
          </cell>
          <cell r="I1259" t="str">
            <v>ECEJ</v>
          </cell>
          <cell r="J1259" t="str">
            <v>EJ9I</v>
          </cell>
          <cell r="K1259" t="str">
            <v>FRA.8100003165-2</v>
          </cell>
          <cell r="L1259" t="str">
            <v>SDLE</v>
          </cell>
          <cell r="M1259" t="str">
            <v>EM Entr.mercancías</v>
          </cell>
          <cell r="N1259" t="str">
            <v>59.824.354.06</v>
          </cell>
          <cell r="O1259" t="str">
            <v>ENTRADA VIRTUAL REPUESTOS CONT.021-SUADQ-CAB-2023</v>
          </cell>
        </row>
        <row r="1260">
          <cell r="H1260" t="str">
            <v>135257-32</v>
          </cell>
          <cell r="I1260" t="str">
            <v>ECEJ</v>
          </cell>
          <cell r="J1260" t="str">
            <v>EJ9I</v>
          </cell>
          <cell r="K1260" t="str">
            <v>FRA.8100003165-1</v>
          </cell>
          <cell r="L1260" t="str">
            <v>SDLE</v>
          </cell>
          <cell r="M1260" t="str">
            <v>EM Entr.mercancías</v>
          </cell>
          <cell r="N1260" t="str">
            <v>3.341.351.72</v>
          </cell>
          <cell r="O1260" t="str">
            <v>ENTRADA VIRTUAL REPUESTOS CONT.021-SUADQ-CAB-2023</v>
          </cell>
        </row>
        <row r="1261">
          <cell r="H1261" t="str">
            <v>135257-32</v>
          </cell>
          <cell r="I1261" t="str">
            <v>ECEJ</v>
          </cell>
          <cell r="J1261" t="str">
            <v>EJ9I</v>
          </cell>
          <cell r="K1261" t="str">
            <v>FRA.8100003165-1</v>
          </cell>
          <cell r="L1261" t="str">
            <v>SDLE</v>
          </cell>
          <cell r="M1261" t="str">
            <v>EM Entr.mercancías</v>
          </cell>
          <cell r="N1261" t="str">
            <v>3.341.351.72</v>
          </cell>
          <cell r="O1261" t="str">
            <v>ENTRADA VIRTUAL REPUESTOS CONT.021-SUADQ-CAB-2023</v>
          </cell>
        </row>
        <row r="1262">
          <cell r="H1262" t="str">
            <v>135257-32</v>
          </cell>
          <cell r="I1262" t="str">
            <v>ECEJ</v>
          </cell>
          <cell r="J1262" t="str">
            <v>EJ9I</v>
          </cell>
          <cell r="K1262" t="str">
            <v>FRA.8100003165-1</v>
          </cell>
          <cell r="L1262" t="str">
            <v>SDLE</v>
          </cell>
          <cell r="M1262" t="str">
            <v>EM Entr.mercancías</v>
          </cell>
          <cell r="N1262" t="str">
            <v>3.341.351.72</v>
          </cell>
          <cell r="O1262" t="str">
            <v>ENTRADA VIRTUAL REPUESTOS CONT.021-SUADQ-CAB-2023</v>
          </cell>
        </row>
        <row r="1263">
          <cell r="H1263" t="str">
            <v>135257-32</v>
          </cell>
          <cell r="I1263" t="str">
            <v>ECEJ</v>
          </cell>
          <cell r="J1263" t="str">
            <v>EJ9I</v>
          </cell>
          <cell r="K1263" t="str">
            <v>FRA.8100003165-2</v>
          </cell>
          <cell r="L1263" t="str">
            <v>SDLE</v>
          </cell>
          <cell r="M1263" t="str">
            <v>EM Entr.mercancías</v>
          </cell>
          <cell r="N1263" t="str">
            <v>4.785.090.74</v>
          </cell>
          <cell r="O1263" t="str">
            <v>ENTRADA VIRTUAL REPUESTOS CONT.021-SUADQ-CAB-2023</v>
          </cell>
        </row>
        <row r="1264">
          <cell r="H1264" t="str">
            <v>135257-37</v>
          </cell>
          <cell r="I1264" t="str">
            <v>ECEJ</v>
          </cell>
          <cell r="J1264" t="str">
            <v>EJ9I</v>
          </cell>
          <cell r="K1264" t="str">
            <v>FRA.8100003165-1</v>
          </cell>
          <cell r="L1264" t="str">
            <v>SDLE</v>
          </cell>
          <cell r="M1264" t="str">
            <v>EM Entr.mercancías</v>
          </cell>
          <cell r="N1264" t="str">
            <v>34.671.176.10</v>
          </cell>
          <cell r="O1264" t="str">
            <v>ENTRADA VIRTUAL REPUESTOS CONT.021-SUADQ-CAB-2023</v>
          </cell>
        </row>
        <row r="1265">
          <cell r="H1265" t="str">
            <v>135257-37</v>
          </cell>
          <cell r="I1265" t="str">
            <v>ECEJ</v>
          </cell>
          <cell r="J1265" t="str">
            <v>EJ9I</v>
          </cell>
          <cell r="K1265" t="str">
            <v>FRA.8100003165-1</v>
          </cell>
          <cell r="L1265" t="str">
            <v>SDLE</v>
          </cell>
          <cell r="M1265" t="str">
            <v>EM Entr.mercancías</v>
          </cell>
          <cell r="N1265" t="str">
            <v>34.671.176.10</v>
          </cell>
          <cell r="O1265" t="str">
            <v>ENTRADA VIRTUAL REPUESTOS CONT.021-SUADQ-CAB-2023</v>
          </cell>
        </row>
        <row r="1266">
          <cell r="H1266" t="str">
            <v>135257-37</v>
          </cell>
          <cell r="I1266" t="str">
            <v>ECEJ</v>
          </cell>
          <cell r="J1266" t="str">
            <v>EJ9I</v>
          </cell>
          <cell r="K1266" t="str">
            <v>FRA.8100003165-1</v>
          </cell>
          <cell r="L1266" t="str">
            <v>SDLE</v>
          </cell>
          <cell r="M1266" t="str">
            <v>EM Entr.mercancías</v>
          </cell>
          <cell r="N1266" t="str">
            <v>34.671.176.10</v>
          </cell>
          <cell r="O1266" t="str">
            <v>ENTRADA VIRTUAL REPUESTOS CONT.021-SUADQ-CAB-2023</v>
          </cell>
        </row>
        <row r="1267">
          <cell r="H1267" t="str">
            <v>135257-40</v>
          </cell>
          <cell r="I1267" t="str">
            <v>ECEJ</v>
          </cell>
          <cell r="J1267" t="str">
            <v>EJ9I</v>
          </cell>
          <cell r="K1267" t="str">
            <v>FRA.8100003165-1</v>
          </cell>
          <cell r="L1267" t="str">
            <v>SDLE</v>
          </cell>
          <cell r="M1267" t="str">
            <v>EM Entr.mercancías</v>
          </cell>
          <cell r="N1267" t="str">
            <v>27.916.872.27</v>
          </cell>
          <cell r="O1267" t="str">
            <v>ENTRADA VIRTUAL REPUESTOS CONT.021-SUADQ-CAB-2023</v>
          </cell>
        </row>
        <row r="1268">
          <cell r="H1268" t="str">
            <v>135257-40</v>
          </cell>
          <cell r="I1268" t="str">
            <v>ECEJ</v>
          </cell>
          <cell r="J1268" t="str">
            <v>EJ9I</v>
          </cell>
          <cell r="K1268" t="str">
            <v>FRA.8100003165-1</v>
          </cell>
          <cell r="L1268" t="str">
            <v>SDLE</v>
          </cell>
          <cell r="M1268" t="str">
            <v>EM Entr.mercancías</v>
          </cell>
          <cell r="N1268" t="str">
            <v>27.916.872.27</v>
          </cell>
          <cell r="O1268" t="str">
            <v>ENTRADA VIRTUAL REPUESTOS CONT.021-SUADQ-CAB-2023</v>
          </cell>
        </row>
        <row r="1269">
          <cell r="H1269" t="str">
            <v>135257-40</v>
          </cell>
          <cell r="I1269" t="str">
            <v>ECEJ</v>
          </cell>
          <cell r="J1269" t="str">
            <v>EJ9I</v>
          </cell>
          <cell r="K1269" t="str">
            <v>FRA.8100003165-1</v>
          </cell>
          <cell r="L1269" t="str">
            <v>SDLE</v>
          </cell>
          <cell r="M1269" t="str">
            <v>EM Entr.mercancías</v>
          </cell>
          <cell r="N1269" t="str">
            <v>27.916.872.27</v>
          </cell>
          <cell r="O1269" t="str">
            <v>ENTRADA VIRTUAL REPUESTOS CONT.021-SUADQ-CAB-2023</v>
          </cell>
        </row>
        <row r="1270">
          <cell r="H1270" t="str">
            <v>135257-41</v>
          </cell>
          <cell r="I1270" t="str">
            <v>ECEJ</v>
          </cell>
          <cell r="J1270" t="str">
            <v>EJ9I</v>
          </cell>
          <cell r="K1270" t="str">
            <v>FRA.8100003165-1</v>
          </cell>
          <cell r="L1270" t="str">
            <v>SDLE</v>
          </cell>
          <cell r="M1270" t="str">
            <v>EM Entr.mercancías</v>
          </cell>
          <cell r="N1270" t="str">
            <v>20.822.769.95</v>
          </cell>
          <cell r="O1270" t="str">
            <v>ENTRADA VIRTUAL REPUESTOS CONT.021-SUADQ-CAB-2023</v>
          </cell>
        </row>
        <row r="1271">
          <cell r="H1271" t="str">
            <v>135257-41</v>
          </cell>
          <cell r="I1271" t="str">
            <v>ECEJ</v>
          </cell>
          <cell r="J1271" t="str">
            <v>EJ9I</v>
          </cell>
          <cell r="K1271" t="str">
            <v>FRA.8100003165-1</v>
          </cell>
          <cell r="L1271" t="str">
            <v>SDLE</v>
          </cell>
          <cell r="M1271" t="str">
            <v>EM Entr.mercancías</v>
          </cell>
          <cell r="N1271" t="str">
            <v>20.822.769.95</v>
          </cell>
          <cell r="O1271" t="str">
            <v>ENTRADA VIRTUAL REPUESTOS CONT.021-SUADQ-CAB-2023</v>
          </cell>
        </row>
        <row r="1272">
          <cell r="H1272" t="str">
            <v>135257-41</v>
          </cell>
          <cell r="I1272" t="str">
            <v>ECEJ</v>
          </cell>
          <cell r="J1272" t="str">
            <v>EJ9I</v>
          </cell>
          <cell r="K1272" t="str">
            <v>FRA.8100003165-1</v>
          </cell>
          <cell r="L1272" t="str">
            <v>SDLE</v>
          </cell>
          <cell r="M1272" t="str">
            <v>EM Entr.mercancías</v>
          </cell>
          <cell r="N1272" t="str">
            <v>20.822.769.95</v>
          </cell>
          <cell r="O1272" t="str">
            <v>ENTRADA VIRTUAL REPUESTOS CONT.021-SUADQ-CAB-2023</v>
          </cell>
        </row>
        <row r="1273">
          <cell r="H1273" t="str">
            <v>135257-42</v>
          </cell>
          <cell r="I1273" t="str">
            <v>ECEJ</v>
          </cell>
          <cell r="J1273" t="str">
            <v>EJ9I</v>
          </cell>
          <cell r="K1273" t="str">
            <v>FRA.8100003165-1</v>
          </cell>
          <cell r="L1273" t="str">
            <v>SDLE</v>
          </cell>
          <cell r="M1273" t="str">
            <v>EM Entr.mercancías</v>
          </cell>
          <cell r="N1273" t="str">
            <v>14.369.835.01</v>
          </cell>
          <cell r="O1273" t="str">
            <v>ENTRADA VIRTUAL REPUESTOS CONT.021-SUADQ-CAB-2023</v>
          </cell>
        </row>
        <row r="1274">
          <cell r="H1274" t="str">
            <v>135257-42</v>
          </cell>
          <cell r="I1274" t="str">
            <v>ECEJ</v>
          </cell>
          <cell r="J1274" t="str">
            <v>EJ9I</v>
          </cell>
          <cell r="K1274" t="str">
            <v>FRA.8100003165-1</v>
          </cell>
          <cell r="L1274" t="str">
            <v>SDLE</v>
          </cell>
          <cell r="M1274" t="str">
            <v>EM Entr.mercancías</v>
          </cell>
          <cell r="N1274" t="str">
            <v>14.369.835.01</v>
          </cell>
          <cell r="O1274" t="str">
            <v>ENTRADA VIRTUAL REPUESTOS CONT.021-SUADQ-CAB-2023</v>
          </cell>
        </row>
        <row r="1275">
          <cell r="H1275" t="str">
            <v>135257-42</v>
          </cell>
          <cell r="I1275" t="str">
            <v>ECEJ</v>
          </cell>
          <cell r="J1275" t="str">
            <v>EJ9I</v>
          </cell>
          <cell r="K1275" t="str">
            <v>FRA.8100003165-1</v>
          </cell>
          <cell r="L1275" t="str">
            <v>SDLE</v>
          </cell>
          <cell r="M1275" t="str">
            <v>EM Entr.mercancías</v>
          </cell>
          <cell r="N1275" t="str">
            <v>14.369.835.01</v>
          </cell>
          <cell r="O1275" t="str">
            <v>ENTRADA VIRTUAL REPUESTOS CONT.021-SUADQ-CAB-2023</v>
          </cell>
        </row>
        <row r="1276">
          <cell r="H1276" t="str">
            <v>135257-43</v>
          </cell>
          <cell r="I1276" t="str">
            <v>ECEJ</v>
          </cell>
          <cell r="J1276" t="str">
            <v>EJ9I</v>
          </cell>
          <cell r="K1276" t="str">
            <v>FRA.8100003165-2</v>
          </cell>
          <cell r="L1276" t="str">
            <v>SDLE</v>
          </cell>
          <cell r="M1276" t="str">
            <v>EM Entr.mercancías</v>
          </cell>
          <cell r="N1276" t="str">
            <v>13.792.986.63</v>
          </cell>
          <cell r="O1276" t="str">
            <v>ENTRADA VIRTUAL REPUESTOS CONT.021-SUADQ-CAB-2023</v>
          </cell>
        </row>
        <row r="1277">
          <cell r="H1277" t="str">
            <v>135257-43</v>
          </cell>
          <cell r="I1277" t="str">
            <v>ECEJ</v>
          </cell>
          <cell r="J1277" t="str">
            <v>EJ9I</v>
          </cell>
          <cell r="K1277" t="str">
            <v>FRA.8100003165-2</v>
          </cell>
          <cell r="L1277" t="str">
            <v>SDLE</v>
          </cell>
          <cell r="M1277" t="str">
            <v>EM Entr.mercancías</v>
          </cell>
          <cell r="N1277" t="str">
            <v>13.792.986.63</v>
          </cell>
          <cell r="O1277" t="str">
            <v>ENTRADA VIRTUAL REPUESTOS CONT.021-SUADQ-CAB-2023</v>
          </cell>
        </row>
        <row r="1278">
          <cell r="H1278" t="str">
            <v>135257-44</v>
          </cell>
          <cell r="I1278" t="str">
            <v>ECEJ</v>
          </cell>
          <cell r="J1278" t="str">
            <v>EJ9I</v>
          </cell>
          <cell r="K1278" t="str">
            <v>FRA.8100003165-1</v>
          </cell>
          <cell r="L1278" t="str">
            <v>SDLE</v>
          </cell>
          <cell r="M1278" t="str">
            <v>EM Entr.mercancías</v>
          </cell>
          <cell r="N1278" t="str">
            <v>13.697.923.96</v>
          </cell>
          <cell r="O1278" t="str">
            <v>ENTRADA VIRTUAL REPUESTOS CONT.021-SUADQ-CAB-2023</v>
          </cell>
        </row>
        <row r="1279">
          <cell r="H1279" t="str">
            <v>135257-44</v>
          </cell>
          <cell r="I1279" t="str">
            <v>ECEJ</v>
          </cell>
          <cell r="J1279" t="str">
            <v>EJ9I</v>
          </cell>
          <cell r="K1279" t="str">
            <v>FRA.8100003165-1</v>
          </cell>
          <cell r="L1279" t="str">
            <v>SDLE</v>
          </cell>
          <cell r="M1279" t="str">
            <v>EM Entr.mercancías</v>
          </cell>
          <cell r="N1279" t="str">
            <v>35.136.376.40</v>
          </cell>
          <cell r="O1279" t="str">
            <v>ENTRADA VIRTUAL REPUESTOS CONT.021-SUADQ-CAB-2023</v>
          </cell>
        </row>
        <row r="1280">
          <cell r="H1280" t="str">
            <v>135257-44</v>
          </cell>
          <cell r="I1280" t="str">
            <v>ECEJ</v>
          </cell>
          <cell r="J1280" t="str">
            <v>EJ9I</v>
          </cell>
          <cell r="K1280" t="str">
            <v>FRA.8100003165-1</v>
          </cell>
          <cell r="L1280" t="str">
            <v>SDLE</v>
          </cell>
          <cell r="M1280" t="str">
            <v>EM Entr.mercancías</v>
          </cell>
          <cell r="N1280" t="str">
            <v>35.136.376.40</v>
          </cell>
          <cell r="O1280" t="str">
            <v>ENTRADA VIRTUAL REPUESTOS CONT.021-SUADQ-CAB-2023</v>
          </cell>
        </row>
        <row r="1281">
          <cell r="H1281" t="str">
            <v>135257-44</v>
          </cell>
          <cell r="I1281" t="str">
            <v>ECEJ</v>
          </cell>
          <cell r="J1281" t="str">
            <v>EJ9I</v>
          </cell>
          <cell r="K1281" t="str">
            <v>FRA.8100003165-1</v>
          </cell>
          <cell r="L1281" t="str">
            <v>SDLE</v>
          </cell>
          <cell r="M1281" t="str">
            <v>EM Entr.mercancías</v>
          </cell>
          <cell r="N1281" t="str">
            <v>13.697.923.96</v>
          </cell>
          <cell r="O1281" t="str">
            <v>ENTRADA VIRTUAL REPUESTOS CONT.021-SUADQ-CAB-2023</v>
          </cell>
        </row>
        <row r="1282">
          <cell r="H1282" t="str">
            <v>135257-44</v>
          </cell>
          <cell r="I1282" t="str">
            <v>ECEJ</v>
          </cell>
          <cell r="J1282" t="str">
            <v>EJ9I</v>
          </cell>
          <cell r="K1282" t="str">
            <v>FRA.8100003165-1</v>
          </cell>
          <cell r="L1282" t="str">
            <v>SDLE</v>
          </cell>
          <cell r="M1282" t="str">
            <v>EM Entr.mercancías</v>
          </cell>
          <cell r="N1282" t="str">
            <v>13.697.923.96</v>
          </cell>
          <cell r="O1282" t="str">
            <v>ENTRADA VIRTUAL REPUESTOS CONT.021-SUADQ-CAB-2023</v>
          </cell>
        </row>
        <row r="1283">
          <cell r="H1283" t="str">
            <v>135257-44</v>
          </cell>
          <cell r="I1283" t="str">
            <v>ECEJ</v>
          </cell>
          <cell r="J1283" t="str">
            <v>EJ9I</v>
          </cell>
          <cell r="K1283" t="str">
            <v>FRA.8100003165-1</v>
          </cell>
          <cell r="L1283" t="str">
            <v>SDLE</v>
          </cell>
          <cell r="M1283" t="str">
            <v>EM Entr.mercancías</v>
          </cell>
          <cell r="N1283" t="str">
            <v>35.136.376.40</v>
          </cell>
          <cell r="O1283" t="str">
            <v>ENTRADA VIRTUAL REPUESTOS CONT.021-SUADQ-CAB-2023</v>
          </cell>
        </row>
        <row r="1284">
          <cell r="H1284" t="str">
            <v>135257-45</v>
          </cell>
          <cell r="I1284" t="str">
            <v>ECEJ</v>
          </cell>
          <cell r="J1284" t="str">
            <v>EJ9I</v>
          </cell>
          <cell r="K1284" t="str">
            <v>FRA.8100003165-2</v>
          </cell>
          <cell r="L1284" t="str">
            <v>SDLE</v>
          </cell>
          <cell r="M1284" t="str">
            <v>EM Entr.mercancías</v>
          </cell>
          <cell r="N1284" t="str">
            <v>30.903.053.67</v>
          </cell>
          <cell r="O1284" t="str">
            <v>ENTRADA VIRTUAL REPUESTOS CONT.021-SUADQ-CAB-2023</v>
          </cell>
        </row>
        <row r="1285">
          <cell r="H1285" t="str">
            <v>135257-45</v>
          </cell>
          <cell r="I1285" t="str">
            <v>ECEJ</v>
          </cell>
          <cell r="J1285" t="str">
            <v>EJ9I</v>
          </cell>
          <cell r="K1285" t="str">
            <v>FRA.8100003165-2</v>
          </cell>
          <cell r="L1285" t="str">
            <v>SDLE</v>
          </cell>
          <cell r="M1285" t="str">
            <v>EM Entr.mercancías</v>
          </cell>
          <cell r="N1285" t="str">
            <v>30.903.053.67</v>
          </cell>
          <cell r="O1285" t="str">
            <v>ENTRADA VIRTUAL REPUESTOS CONT.021-SUADQ-CAB-2023</v>
          </cell>
        </row>
        <row r="1286">
          <cell r="H1286" t="str">
            <v>135257-50</v>
          </cell>
          <cell r="I1286" t="str">
            <v>ECEJ</v>
          </cell>
          <cell r="J1286" t="str">
            <v>EJ9I</v>
          </cell>
          <cell r="K1286" t="str">
            <v>FRA.8100003165-1</v>
          </cell>
          <cell r="L1286" t="str">
            <v>SDLE</v>
          </cell>
          <cell r="M1286" t="str">
            <v>EM Entr.mercancías</v>
          </cell>
          <cell r="N1286" t="str">
            <v>34.182.918.05</v>
          </cell>
          <cell r="O1286" t="str">
            <v>ENTRADA VIRTUAL REPUESTOS CONT.021-SUADQ-CAB-2023</v>
          </cell>
        </row>
        <row r="1287">
          <cell r="H1287" t="str">
            <v>135257-50</v>
          </cell>
          <cell r="I1287" t="str">
            <v>ECEJ</v>
          </cell>
          <cell r="J1287" t="str">
            <v>EJ9I</v>
          </cell>
          <cell r="K1287" t="str">
            <v>FRA.8100003165-1</v>
          </cell>
          <cell r="L1287" t="str">
            <v>SDLE</v>
          </cell>
          <cell r="M1287" t="str">
            <v>EM Entr.mercancías</v>
          </cell>
          <cell r="N1287" t="str">
            <v>34.182.918.05</v>
          </cell>
          <cell r="O1287" t="str">
            <v>ENTRADA VIRTUAL REPUESTOS CONT.021-SUADQ-CAB-2023</v>
          </cell>
        </row>
        <row r="1288">
          <cell r="H1288" t="str">
            <v>135257-50</v>
          </cell>
          <cell r="I1288" t="str">
            <v>ECEJ</v>
          </cell>
          <cell r="J1288" t="str">
            <v>EJ9I</v>
          </cell>
          <cell r="K1288" t="str">
            <v>FRA.8100003165-1</v>
          </cell>
          <cell r="L1288" t="str">
            <v>SDLE</v>
          </cell>
          <cell r="M1288" t="str">
            <v>EM Entr.mercancías</v>
          </cell>
          <cell r="N1288" t="str">
            <v>34.182.918.05</v>
          </cell>
          <cell r="O1288" t="str">
            <v>ENTRADA VIRTUAL REPUESTOS CONT.021-SUADQ-CAB-2023</v>
          </cell>
        </row>
        <row r="1289">
          <cell r="H1289" t="str">
            <v>135257-53</v>
          </cell>
          <cell r="I1289" t="str">
            <v>ECEJ</v>
          </cell>
          <cell r="J1289" t="str">
            <v>EJ9I</v>
          </cell>
          <cell r="K1289" t="str">
            <v>FRA.8100003165-1</v>
          </cell>
          <cell r="L1289" t="str">
            <v>SDLE</v>
          </cell>
          <cell r="M1289" t="str">
            <v>EM Entr.mercancías</v>
          </cell>
          <cell r="N1289" t="str">
            <v>25.519.674.89</v>
          </cell>
          <cell r="O1289" t="str">
            <v>ENTRADA VIRTUAL REPUESTOS CONT.021-SUADQ-CAB-2023</v>
          </cell>
        </row>
        <row r="1290">
          <cell r="H1290" t="str">
            <v>135257-53</v>
          </cell>
          <cell r="I1290" t="str">
            <v>ECEJ</v>
          </cell>
          <cell r="J1290" t="str">
            <v>EJ9I</v>
          </cell>
          <cell r="K1290" t="str">
            <v>FRA.8100003165-1</v>
          </cell>
          <cell r="L1290" t="str">
            <v>SDLE</v>
          </cell>
          <cell r="M1290" t="str">
            <v>EM Entr.mercancías</v>
          </cell>
          <cell r="N1290" t="str">
            <v>25.519.674.89</v>
          </cell>
          <cell r="O1290" t="str">
            <v>ENTRADA VIRTUAL REPUESTOS CONT.021-SUADQ-CAB-2023</v>
          </cell>
        </row>
        <row r="1291">
          <cell r="H1291" t="str">
            <v>135257-53</v>
          </cell>
          <cell r="I1291" t="str">
            <v>ECEJ</v>
          </cell>
          <cell r="J1291" t="str">
            <v>EJ9I</v>
          </cell>
          <cell r="K1291" t="str">
            <v>FRA.8100003165-1</v>
          </cell>
          <cell r="L1291" t="str">
            <v>SDLE</v>
          </cell>
          <cell r="M1291" t="str">
            <v>EM Entr.mercancías</v>
          </cell>
          <cell r="N1291" t="str">
            <v>25.519.674.89</v>
          </cell>
          <cell r="O1291" t="str">
            <v>ENTRADA VIRTUAL REPUESTOS CONT.021-SUADQ-CAB-2023</v>
          </cell>
        </row>
        <row r="1292">
          <cell r="H1292" t="str">
            <v>135257-58</v>
          </cell>
          <cell r="I1292" t="str">
            <v>ECEJ</v>
          </cell>
          <cell r="J1292" t="str">
            <v>EJ9I</v>
          </cell>
          <cell r="K1292" t="str">
            <v>FRA.8100003165-1</v>
          </cell>
          <cell r="L1292" t="str">
            <v>SDLE</v>
          </cell>
          <cell r="M1292" t="str">
            <v>EM Entr.mercancías</v>
          </cell>
          <cell r="N1292" t="str">
            <v>27.740.096.15</v>
          </cell>
          <cell r="O1292" t="str">
            <v>ENTRADA VIRTUAL REPUESTOS CONT.021-SUADQ-CAB-2023</v>
          </cell>
        </row>
        <row r="1293">
          <cell r="H1293" t="str">
            <v>135257-58</v>
          </cell>
          <cell r="I1293" t="str">
            <v>ECEJ</v>
          </cell>
          <cell r="J1293" t="str">
            <v>EJ9I</v>
          </cell>
          <cell r="K1293" t="str">
            <v>FRA.8100003165-1</v>
          </cell>
          <cell r="L1293" t="str">
            <v>SDLE</v>
          </cell>
          <cell r="M1293" t="str">
            <v>EM Entr.mercancías</v>
          </cell>
          <cell r="N1293" t="str">
            <v>27.740.096.15</v>
          </cell>
          <cell r="O1293" t="str">
            <v>ENTRADA VIRTUAL REPUESTOS CONT.021-SUADQ-CAB-2023</v>
          </cell>
        </row>
        <row r="1294">
          <cell r="H1294" t="str">
            <v>135257-58</v>
          </cell>
          <cell r="I1294" t="str">
            <v>ECEJ</v>
          </cell>
          <cell r="J1294" t="str">
            <v>EJ9I</v>
          </cell>
          <cell r="K1294" t="str">
            <v>FRA.8100003165-1</v>
          </cell>
          <cell r="L1294" t="str">
            <v>SDLE</v>
          </cell>
          <cell r="M1294" t="str">
            <v>EM Entr.mercancías</v>
          </cell>
          <cell r="N1294" t="str">
            <v>27.740.096.15</v>
          </cell>
          <cell r="O1294" t="str">
            <v>ENTRADA VIRTUAL REPUESTOS CONT.021-SUADQ-CAB-2023</v>
          </cell>
        </row>
        <row r="1295">
          <cell r="H1295" t="str">
            <v>135257-59</v>
          </cell>
          <cell r="I1295" t="str">
            <v>ECEJ</v>
          </cell>
          <cell r="J1295" t="str">
            <v>EJ9I</v>
          </cell>
          <cell r="K1295" t="str">
            <v>FRA.8100003165-1</v>
          </cell>
          <cell r="L1295" t="str">
            <v>SDLE</v>
          </cell>
          <cell r="M1295" t="str">
            <v>EM Entr.mercancías</v>
          </cell>
          <cell r="N1295" t="str">
            <v>20.011.298.82</v>
          </cell>
          <cell r="O1295" t="str">
            <v>ENTRADA VIRTUAL REPUESTOS CONT.021-SUADQ-CAB-2023</v>
          </cell>
        </row>
        <row r="1296">
          <cell r="H1296" t="str">
            <v>135257-59</v>
          </cell>
          <cell r="I1296" t="str">
            <v>ECEJ</v>
          </cell>
          <cell r="J1296" t="str">
            <v>EJ9I</v>
          </cell>
          <cell r="K1296" t="str">
            <v>FRA.8100003165-1</v>
          </cell>
          <cell r="L1296" t="str">
            <v>SDLE</v>
          </cell>
          <cell r="M1296" t="str">
            <v>EM Entr.mercancías</v>
          </cell>
          <cell r="N1296" t="str">
            <v>20.011.298.82</v>
          </cell>
          <cell r="O1296" t="str">
            <v>ENTRADA VIRTUAL REPUESTOS CONT.021-SUADQ-CAB-2023</v>
          </cell>
        </row>
        <row r="1297">
          <cell r="H1297" t="str">
            <v>135257-59</v>
          </cell>
          <cell r="I1297" t="str">
            <v>ECEJ</v>
          </cell>
          <cell r="J1297" t="str">
            <v>EJ9I</v>
          </cell>
          <cell r="K1297" t="str">
            <v>FRA.8100003165-1</v>
          </cell>
          <cell r="L1297" t="str">
            <v>SDLE</v>
          </cell>
          <cell r="M1297" t="str">
            <v>EM Entr.mercancías</v>
          </cell>
          <cell r="N1297" t="str">
            <v>20.011.298.82</v>
          </cell>
          <cell r="O1297" t="str">
            <v>ENTRADA VIRTUAL REPUESTOS CONT.021-SUADQ-CAB-2023</v>
          </cell>
        </row>
        <row r="1298">
          <cell r="H1298" t="str">
            <v>135257-60</v>
          </cell>
          <cell r="I1298" t="str">
            <v>ECEJ</v>
          </cell>
          <cell r="J1298" t="str">
            <v>EJ9I</v>
          </cell>
          <cell r="K1298" t="str">
            <v>FRA.8100003165-1</v>
          </cell>
          <cell r="L1298" t="str">
            <v>SDLE</v>
          </cell>
          <cell r="M1298" t="str">
            <v>EM Entr.mercancías</v>
          </cell>
          <cell r="N1298" t="str">
            <v>15.682.104.37</v>
          </cell>
          <cell r="O1298" t="str">
            <v>ENTRADA VIRTUAL REPUESTOS CONT.021-SUADQ-CAB-2023</v>
          </cell>
        </row>
        <row r="1299">
          <cell r="H1299" t="str">
            <v>135257-60</v>
          </cell>
          <cell r="I1299" t="str">
            <v>ECEJ</v>
          </cell>
          <cell r="J1299" t="str">
            <v>EJ9I</v>
          </cell>
          <cell r="K1299" t="str">
            <v>FRA.8100003165-1</v>
          </cell>
          <cell r="L1299" t="str">
            <v>SDLE</v>
          </cell>
          <cell r="M1299" t="str">
            <v>EM Entr.mercancías</v>
          </cell>
          <cell r="N1299" t="str">
            <v>15.682.104.37</v>
          </cell>
          <cell r="O1299" t="str">
            <v>ENTRADA VIRTUAL REPUESTOS CONT.021-SUADQ-CAB-2023</v>
          </cell>
        </row>
        <row r="1300">
          <cell r="H1300" t="str">
            <v>135257-60</v>
          </cell>
          <cell r="I1300" t="str">
            <v>ECEJ</v>
          </cell>
          <cell r="J1300" t="str">
            <v>EJ9I</v>
          </cell>
          <cell r="K1300" t="str">
            <v>FRA.8100003165-1</v>
          </cell>
          <cell r="L1300" t="str">
            <v>SDLE</v>
          </cell>
          <cell r="M1300" t="str">
            <v>EM Entr.mercancías</v>
          </cell>
          <cell r="N1300" t="str">
            <v>15.682.104.37</v>
          </cell>
          <cell r="O1300" t="str">
            <v>ENTRADA VIRTUAL REPUESTOS CONT.021-SUADQ-CAB-2023</v>
          </cell>
        </row>
        <row r="1301">
          <cell r="H1301" t="str">
            <v>135257-61</v>
          </cell>
          <cell r="I1301" t="str">
            <v>ECEJ</v>
          </cell>
          <cell r="J1301" t="str">
            <v>EJ9I</v>
          </cell>
          <cell r="K1301" t="str">
            <v>FRA.8100003165-1</v>
          </cell>
          <cell r="L1301" t="str">
            <v>SDLE</v>
          </cell>
          <cell r="M1301" t="str">
            <v>EM Entr.mercancías</v>
          </cell>
          <cell r="N1301" t="str">
            <v>38.642.368.57</v>
          </cell>
          <cell r="O1301" t="str">
            <v>ENTRADA VIRTUAL REPUESTOS CONT.021-SUADQ-CAB-2023</v>
          </cell>
        </row>
        <row r="1302">
          <cell r="H1302" t="str">
            <v>135257-61</v>
          </cell>
          <cell r="I1302" t="str">
            <v>ECEJ</v>
          </cell>
          <cell r="J1302" t="str">
            <v>EJ9I</v>
          </cell>
          <cell r="K1302" t="str">
            <v>FRA.8100003165-1</v>
          </cell>
          <cell r="L1302" t="str">
            <v>SDLE</v>
          </cell>
          <cell r="M1302" t="str">
            <v>EM Entr.mercancías</v>
          </cell>
          <cell r="N1302" t="str">
            <v>38.642.368.57</v>
          </cell>
          <cell r="O1302" t="str">
            <v>ENTRADA VIRTUAL REPUESTOS CONT.021-SUADQ-CAB-2023</v>
          </cell>
        </row>
        <row r="1303">
          <cell r="H1303" t="str">
            <v>135257-61</v>
          </cell>
          <cell r="I1303" t="str">
            <v>ECEJ</v>
          </cell>
          <cell r="J1303" t="str">
            <v>EJ9I</v>
          </cell>
          <cell r="K1303" t="str">
            <v>FRA.8100003165-1</v>
          </cell>
          <cell r="L1303" t="str">
            <v>SDLE</v>
          </cell>
          <cell r="M1303" t="str">
            <v>EM Entr.mercancías</v>
          </cell>
          <cell r="N1303" t="str">
            <v>38.642.368.57</v>
          </cell>
          <cell r="O1303" t="str">
            <v>ENTRADA VIRTUAL REPUESTOS CONT.021-SUADQ-CAB-2023</v>
          </cell>
        </row>
        <row r="1304">
          <cell r="H1304" t="str">
            <v>135257-62</v>
          </cell>
          <cell r="I1304" t="str">
            <v>ECEJ</v>
          </cell>
          <cell r="J1304" t="str">
            <v>EJ9I</v>
          </cell>
          <cell r="K1304" t="str">
            <v>FRA.8100003165-1</v>
          </cell>
          <cell r="L1304" t="str">
            <v>SDLE</v>
          </cell>
          <cell r="M1304" t="str">
            <v>EM Entr.mercancías</v>
          </cell>
          <cell r="N1304" t="str">
            <v>31.106.932.76</v>
          </cell>
          <cell r="O1304" t="str">
            <v>ENTRADA VIRTUAL REPUESTOS CONT.021-SUADQ-CAB-2023</v>
          </cell>
        </row>
        <row r="1305">
          <cell r="H1305" t="str">
            <v>135257-62</v>
          </cell>
          <cell r="I1305" t="str">
            <v>ECEJ</v>
          </cell>
          <cell r="J1305" t="str">
            <v>EJ9I</v>
          </cell>
          <cell r="K1305" t="str">
            <v>FRA.8100003165-1</v>
          </cell>
          <cell r="L1305" t="str">
            <v>SDLE</v>
          </cell>
          <cell r="M1305" t="str">
            <v>EM Entr.mercancías</v>
          </cell>
          <cell r="N1305" t="str">
            <v>31.106.932.76</v>
          </cell>
          <cell r="O1305" t="str">
            <v>ENTRADA VIRTUAL REPUESTOS CONT.021-SUADQ-CAB-2023</v>
          </cell>
        </row>
        <row r="1306">
          <cell r="H1306" t="str">
            <v>135257-62</v>
          </cell>
          <cell r="I1306" t="str">
            <v>ECEJ</v>
          </cell>
          <cell r="J1306" t="str">
            <v>EJ9I</v>
          </cell>
          <cell r="K1306" t="str">
            <v>FRA.8100003165-1</v>
          </cell>
          <cell r="L1306" t="str">
            <v>SDLE</v>
          </cell>
          <cell r="M1306" t="str">
            <v>EM Entr.mercancías</v>
          </cell>
          <cell r="N1306" t="str">
            <v>31.106.932.76</v>
          </cell>
          <cell r="O1306" t="str">
            <v>ENTRADA VIRTUAL REPUESTOS CONT.021-SUADQ-CAB-2023</v>
          </cell>
        </row>
        <row r="1307">
          <cell r="H1307" t="str">
            <v>135257-66</v>
          </cell>
          <cell r="I1307" t="str">
            <v>ECEJ</v>
          </cell>
          <cell r="J1307" t="str">
            <v>EJ9I</v>
          </cell>
          <cell r="K1307" t="str">
            <v>FRA.8100003165-2</v>
          </cell>
          <cell r="L1307" t="str">
            <v>SDLE</v>
          </cell>
          <cell r="M1307" t="str">
            <v>EM Entr.mercancías</v>
          </cell>
          <cell r="N1307" t="str">
            <v>49.823.761.18</v>
          </cell>
          <cell r="O1307" t="str">
            <v>ENTRADA VIRTUAL REPUESTOS CONT.021-SUADQ-CAB-2023</v>
          </cell>
        </row>
        <row r="1308">
          <cell r="H1308" t="str">
            <v>135257-66</v>
          </cell>
          <cell r="I1308" t="str">
            <v>ECEJ</v>
          </cell>
          <cell r="J1308" t="str">
            <v>EJ9I</v>
          </cell>
          <cell r="K1308" t="str">
            <v>FRA.8100003165-2</v>
          </cell>
          <cell r="L1308" t="str">
            <v>SDLE</v>
          </cell>
          <cell r="M1308" t="str">
            <v>EM Entr.mercancías</v>
          </cell>
          <cell r="N1308" t="str">
            <v>49.823.761.18</v>
          </cell>
          <cell r="O1308" t="str">
            <v>ENTRADA VIRTUAL REPUESTOS CONT.021-SUADQ-CAB-2023</v>
          </cell>
        </row>
        <row r="1309">
          <cell r="H1309" t="str">
            <v>135257-68</v>
          </cell>
          <cell r="I1309" t="str">
            <v>ECEJ</v>
          </cell>
          <cell r="J1309" t="str">
            <v>EJ9I</v>
          </cell>
          <cell r="K1309" t="str">
            <v>FRA.8100003165-1</v>
          </cell>
          <cell r="L1309" t="str">
            <v>SDLE</v>
          </cell>
          <cell r="M1309" t="str">
            <v>EM Entr.mercancías</v>
          </cell>
          <cell r="N1309" t="str">
            <v>23.255.160.74</v>
          </cell>
          <cell r="O1309" t="str">
            <v>ENTRADA VIRTUAL REPUESTOS CONT.021-SUADQ-CAB-2023</v>
          </cell>
        </row>
        <row r="1310">
          <cell r="H1310" t="str">
            <v>135257-68</v>
          </cell>
          <cell r="I1310" t="str">
            <v>ECEJ</v>
          </cell>
          <cell r="J1310" t="str">
            <v>EJ9I</v>
          </cell>
          <cell r="K1310" t="str">
            <v>FRA.8100003165-1</v>
          </cell>
          <cell r="L1310" t="str">
            <v>SDLE</v>
          </cell>
          <cell r="M1310" t="str">
            <v>EM Entr.mercancías</v>
          </cell>
          <cell r="N1310" t="str">
            <v>23.255.160.74</v>
          </cell>
          <cell r="O1310" t="str">
            <v>ENTRADA VIRTUAL REPUESTOS CONT.021-SUADQ-CAB-2023</v>
          </cell>
        </row>
        <row r="1311">
          <cell r="H1311" t="str">
            <v>135257-68</v>
          </cell>
          <cell r="I1311" t="str">
            <v>ECEJ</v>
          </cell>
          <cell r="J1311" t="str">
            <v>EJ9I</v>
          </cell>
          <cell r="K1311" t="str">
            <v>FRA.8100003165-1</v>
          </cell>
          <cell r="L1311" t="str">
            <v>SDLE</v>
          </cell>
          <cell r="M1311" t="str">
            <v>EM Entr.mercancías</v>
          </cell>
          <cell r="N1311" t="str">
            <v>23.255.160.74</v>
          </cell>
          <cell r="O1311" t="str">
            <v>ENTRADA VIRTUAL REPUESTOS CONT.021-SUADQ-CAB-2023</v>
          </cell>
        </row>
        <row r="1312">
          <cell r="H1312" t="str">
            <v>135257-75</v>
          </cell>
          <cell r="I1312" t="str">
            <v>ECEJ</v>
          </cell>
          <cell r="J1312" t="str">
            <v>EJ9I</v>
          </cell>
          <cell r="K1312" t="str">
            <v>FRA.8100003165-2</v>
          </cell>
          <cell r="L1312" t="str">
            <v>SDLE</v>
          </cell>
          <cell r="M1312" t="str">
            <v>EM Entr.mercancías</v>
          </cell>
          <cell r="N1312" t="str">
            <v>20.127.801.16</v>
          </cell>
          <cell r="O1312" t="str">
            <v>ENTRADA VIRTUAL REPUESTOS CONT.021-SUADQ-CAB-2023</v>
          </cell>
        </row>
        <row r="1313">
          <cell r="H1313" t="str">
            <v>135257-75</v>
          </cell>
          <cell r="I1313" t="str">
            <v>ECEJ</v>
          </cell>
          <cell r="J1313" t="str">
            <v>EJ9I</v>
          </cell>
          <cell r="K1313" t="str">
            <v>FRA.8100003165-2</v>
          </cell>
          <cell r="L1313" t="str">
            <v>SDLE</v>
          </cell>
          <cell r="M1313" t="str">
            <v>EM Entr.mercancías</v>
          </cell>
          <cell r="N1313" t="str">
            <v>20.127.801.16</v>
          </cell>
          <cell r="O1313" t="str">
            <v>ENTRADA VIRTUAL REPUESTOS CONT.021-SUADQ-CAB-2023</v>
          </cell>
        </row>
        <row r="1314">
          <cell r="H1314" t="str">
            <v>135257-79</v>
          </cell>
          <cell r="I1314" t="str">
            <v>ECEJ</v>
          </cell>
          <cell r="J1314" t="str">
            <v>EJ9I</v>
          </cell>
          <cell r="K1314" t="str">
            <v>FRA.8100003165-1</v>
          </cell>
          <cell r="L1314" t="str">
            <v>SDLE</v>
          </cell>
          <cell r="M1314" t="str">
            <v>EM Entr.mercancías</v>
          </cell>
          <cell r="N1314" t="str">
            <v>3.314.653.27</v>
          </cell>
          <cell r="O1314" t="str">
            <v>ENTRADA VIRTUAL REPUESTOS CONT.021-SUADQ-CAB-2023</v>
          </cell>
        </row>
        <row r="1315">
          <cell r="H1315" t="str">
            <v>135257-79</v>
          </cell>
          <cell r="I1315" t="str">
            <v>ECEJ</v>
          </cell>
          <cell r="J1315" t="str">
            <v>EJ9I</v>
          </cell>
          <cell r="K1315" t="str">
            <v>FRA.8100003165-1</v>
          </cell>
          <cell r="L1315" t="str">
            <v>SDLE</v>
          </cell>
          <cell r="M1315" t="str">
            <v>EM Entr.mercancías</v>
          </cell>
          <cell r="N1315" t="str">
            <v>3.314.653.27</v>
          </cell>
          <cell r="O1315" t="str">
            <v>ENTRADA VIRTUAL REPUESTOS CONT.021-SUADQ-CAB-2023</v>
          </cell>
        </row>
        <row r="1316">
          <cell r="H1316" t="str">
            <v>135257-79</v>
          </cell>
          <cell r="I1316" t="str">
            <v>ECEJ</v>
          </cell>
          <cell r="J1316" t="str">
            <v>EJ9I</v>
          </cell>
          <cell r="K1316" t="str">
            <v>FRA.8100003165-1</v>
          </cell>
          <cell r="L1316" t="str">
            <v>SDLE</v>
          </cell>
          <cell r="M1316" t="str">
            <v>EM Entr.mercancías</v>
          </cell>
          <cell r="N1316" t="str">
            <v>3.314.653.27</v>
          </cell>
          <cell r="O1316" t="str">
            <v>ENTRADA VIRTUAL REPUESTOS CONT.021-SUADQ-CAB-2023</v>
          </cell>
        </row>
        <row r="1317">
          <cell r="H1317" t="str">
            <v>135257-96</v>
          </cell>
          <cell r="I1317" t="str">
            <v>ECEJ</v>
          </cell>
          <cell r="J1317" t="str">
            <v>EJ9I</v>
          </cell>
          <cell r="K1317" t="str">
            <v>FRA.8100003165-1</v>
          </cell>
          <cell r="L1317" t="str">
            <v>SDLE</v>
          </cell>
          <cell r="M1317" t="str">
            <v>EM Entr.mercancías</v>
          </cell>
          <cell r="N1317" t="str">
            <v>11.641.738.64</v>
          </cell>
          <cell r="O1317" t="str">
            <v>ENTRADA VIRTUAL REPUESTOS CONT.021-SUADQ-CAB-2023</v>
          </cell>
        </row>
        <row r="1318">
          <cell r="H1318" t="str">
            <v>135257-96</v>
          </cell>
          <cell r="I1318" t="str">
            <v>ECEJ</v>
          </cell>
          <cell r="J1318" t="str">
            <v>EJ9I</v>
          </cell>
          <cell r="K1318" t="str">
            <v>FRA.8100003165-1</v>
          </cell>
          <cell r="L1318" t="str">
            <v>SDLE</v>
          </cell>
          <cell r="M1318" t="str">
            <v>EM Entr.mercancías</v>
          </cell>
          <cell r="N1318" t="str">
            <v>11.641.738.64</v>
          </cell>
          <cell r="O1318" t="str">
            <v>ENTRADA VIRTUAL REPUESTOS CONT.021-SUADQ-CAB-2023</v>
          </cell>
        </row>
        <row r="1319">
          <cell r="H1319" t="str">
            <v>135257-96</v>
          </cell>
          <cell r="I1319" t="str">
            <v>ECEJ</v>
          </cell>
          <cell r="J1319" t="str">
            <v>EJ9I</v>
          </cell>
          <cell r="K1319" t="str">
            <v>FRA.8100003165-1</v>
          </cell>
          <cell r="L1319" t="str">
            <v>SDLE</v>
          </cell>
          <cell r="M1319" t="str">
            <v>EM Entr.mercancías</v>
          </cell>
          <cell r="N1319" t="str">
            <v>11.641.738.64</v>
          </cell>
          <cell r="O1319" t="str">
            <v>ENTRADA VIRTUAL REPUESTOS CONT.021-SUADQ-CAB-2023</v>
          </cell>
        </row>
        <row r="1320">
          <cell r="H1320" t="str">
            <v>135257-97</v>
          </cell>
          <cell r="I1320" t="str">
            <v>ECEJ</v>
          </cell>
          <cell r="J1320" t="str">
            <v>EJ9I</v>
          </cell>
          <cell r="K1320" t="str">
            <v>FRA.8100003165-1</v>
          </cell>
          <cell r="L1320" t="str">
            <v>SDLE</v>
          </cell>
          <cell r="M1320" t="str">
            <v>EM Entr.mercancías</v>
          </cell>
          <cell r="N1320" t="str">
            <v>13.094.781.66</v>
          </cell>
          <cell r="O1320" t="str">
            <v>ENTRADA VIRTUAL REPUESTOS CONT.021-SUADQ-CAB-2023</v>
          </cell>
        </row>
        <row r="1321">
          <cell r="H1321" t="str">
            <v>135257-97</v>
          </cell>
          <cell r="I1321" t="str">
            <v>ECEJ</v>
          </cell>
          <cell r="J1321" t="str">
            <v>EJ9I</v>
          </cell>
          <cell r="K1321" t="str">
            <v>FRA.8100003165-1</v>
          </cell>
          <cell r="L1321" t="str">
            <v>SDLE</v>
          </cell>
          <cell r="M1321" t="str">
            <v>EM Entr.mercancías</v>
          </cell>
          <cell r="N1321" t="str">
            <v>13.094.781.66</v>
          </cell>
          <cell r="O1321" t="str">
            <v>ENTRADA VIRTUAL REPUESTOS CONT.021-SUADQ-CAB-2023</v>
          </cell>
        </row>
        <row r="1322">
          <cell r="H1322" t="str">
            <v>135257-97</v>
          </cell>
          <cell r="I1322" t="str">
            <v>ECEJ</v>
          </cell>
          <cell r="J1322" t="str">
            <v>EJ9I</v>
          </cell>
          <cell r="K1322" t="str">
            <v>FRA.8100003165-2</v>
          </cell>
          <cell r="L1322" t="str">
            <v>SDLE</v>
          </cell>
          <cell r="M1322" t="str">
            <v>EM Entr.mercancías</v>
          </cell>
          <cell r="N1322" t="str">
            <v>4.785.090.74</v>
          </cell>
          <cell r="O1322" t="str">
            <v>ENTRADA VIRTUAL REPUESTOS CONT.021-SUADQ-CAB-2023</v>
          </cell>
        </row>
        <row r="1323">
          <cell r="H1323" t="str">
            <v>135257-97</v>
          </cell>
          <cell r="I1323" t="str">
            <v>ECEJ</v>
          </cell>
          <cell r="J1323" t="str">
            <v>EJ9I</v>
          </cell>
          <cell r="K1323" t="str">
            <v>FRA.8100003165-1</v>
          </cell>
          <cell r="L1323" t="str">
            <v>SDLE</v>
          </cell>
          <cell r="M1323" t="str">
            <v>EM Entr.mercancías</v>
          </cell>
          <cell r="N1323" t="str">
            <v>13.094.781.66</v>
          </cell>
          <cell r="O1323" t="str">
            <v>ENTRADA VIRTUAL REPUESTOS CONT.021-SUADQ-CAB-2023</v>
          </cell>
        </row>
        <row r="1324">
          <cell r="H1324" t="str">
            <v>135257-98</v>
          </cell>
          <cell r="I1324" t="str">
            <v>ECEJ</v>
          </cell>
          <cell r="J1324" t="str">
            <v>EJ9I</v>
          </cell>
          <cell r="K1324" t="str">
            <v>FRA.8100003165-2</v>
          </cell>
          <cell r="L1324" t="str">
            <v>SDLE</v>
          </cell>
          <cell r="M1324" t="str">
            <v>EM Entr.mercancías</v>
          </cell>
          <cell r="N1324" t="str">
            <v>11.138.513.27</v>
          </cell>
          <cell r="O1324" t="str">
            <v>ENTRADA VIRTUAL REPUESTOS CONT.021-SUADQ-CAB-2023</v>
          </cell>
        </row>
        <row r="1325">
          <cell r="H1325" t="str">
            <v>135257-98</v>
          </cell>
          <cell r="I1325" t="str">
            <v>ECEJ</v>
          </cell>
          <cell r="J1325" t="str">
            <v>EJ9I</v>
          </cell>
          <cell r="K1325" t="str">
            <v>FRA.8100003165-2</v>
          </cell>
          <cell r="L1325" t="str">
            <v>SDLE</v>
          </cell>
          <cell r="M1325" t="str">
            <v>EM Entr.mercancías</v>
          </cell>
          <cell r="N1325" t="str">
            <v>11.138.513.27</v>
          </cell>
          <cell r="O1325" t="str">
            <v>ENTRADA VIRTUAL REPUESTOS CONT.021-SUADQ-CAB-2023</v>
          </cell>
        </row>
        <row r="1326">
          <cell r="H1326" t="str">
            <v>300-24ST</v>
          </cell>
          <cell r="I1326" t="str">
            <v>ECEJ</v>
          </cell>
          <cell r="J1326" t="str">
            <v>EJ9I</v>
          </cell>
          <cell r="K1326" t="str">
            <v>FRA.8100003217</v>
          </cell>
          <cell r="L1326" t="str">
            <v>SDLE</v>
          </cell>
          <cell r="M1326" t="str">
            <v>EM Entr.mercancías</v>
          </cell>
          <cell r="N1326" t="str">
            <v>800.144.52</v>
          </cell>
          <cell r="O1326" t="str">
            <v>ENTRADA VIRTUAL REPUESTOS CONT.021-SUADQ-CAB-2023</v>
          </cell>
        </row>
        <row r="1327">
          <cell r="H1327" t="str">
            <v>300-24ST</v>
          </cell>
          <cell r="I1327" t="str">
            <v>ECEJ</v>
          </cell>
          <cell r="J1327" t="str">
            <v>EJ9I</v>
          </cell>
          <cell r="K1327" t="str">
            <v>FRA.8100003217</v>
          </cell>
          <cell r="L1327" t="str">
            <v>SDLE</v>
          </cell>
          <cell r="M1327" t="str">
            <v>EM Entr.mercancías</v>
          </cell>
          <cell r="N1327" t="str">
            <v>800.144.52</v>
          </cell>
          <cell r="O1327" t="str">
            <v>ENTRADA VIRTUAL REPUESTOS CONT.021-SUADQ-CAB-2023</v>
          </cell>
        </row>
        <row r="1328">
          <cell r="H1328" t="str">
            <v>300-24ST</v>
          </cell>
          <cell r="I1328" t="str">
            <v>ECEJ</v>
          </cell>
          <cell r="J1328" t="str">
            <v>EJ9I</v>
          </cell>
          <cell r="K1328" t="str">
            <v>FRA.8100003217</v>
          </cell>
          <cell r="L1328" t="str">
            <v>SDLE</v>
          </cell>
          <cell r="M1328" t="str">
            <v>EM Entr.mercancías</v>
          </cell>
          <cell r="N1328" t="str">
            <v>800.144.52</v>
          </cell>
          <cell r="O1328" t="str">
            <v>ENTRADA VIRTUAL REPUESTOS CONT.021-SUADQ-CAB-2023</v>
          </cell>
        </row>
        <row r="1329">
          <cell r="H1329" t="str">
            <v>300-24ST</v>
          </cell>
          <cell r="I1329" t="str">
            <v>ECEJ</v>
          </cell>
          <cell r="J1329" t="str">
            <v>EJ9I</v>
          </cell>
          <cell r="K1329" t="str">
            <v>FRA.8100003217</v>
          </cell>
          <cell r="L1329" t="str">
            <v>SDLE</v>
          </cell>
          <cell r="M1329" t="str">
            <v>EM Entr.mercancías</v>
          </cell>
          <cell r="N1329" t="str">
            <v>800.144.52</v>
          </cell>
          <cell r="O1329" t="str">
            <v>ENTRADA VIRTUAL REPUESTOS CONT.021-SUADQ-CAB-2023</v>
          </cell>
        </row>
        <row r="1330">
          <cell r="H1330" t="str">
            <v>300-24ST</v>
          </cell>
          <cell r="I1330" t="str">
            <v>ECEJ</v>
          </cell>
          <cell r="J1330" t="str">
            <v>EJ9I</v>
          </cell>
          <cell r="K1330" t="str">
            <v>FRA.8100003217</v>
          </cell>
          <cell r="L1330" t="str">
            <v>SDLE</v>
          </cell>
          <cell r="M1330" t="str">
            <v>EM Entr.mercancías</v>
          </cell>
          <cell r="N1330" t="str">
            <v>800.144.52</v>
          </cell>
          <cell r="O1330" t="str">
            <v>ENTRADA VIRTUAL REPUESTOS CONT.021-SUADQ-CAB-2023</v>
          </cell>
        </row>
        <row r="1331">
          <cell r="H1331" t="str">
            <v>300-24ST</v>
          </cell>
          <cell r="I1331" t="str">
            <v>ECEJ</v>
          </cell>
          <cell r="J1331" t="str">
            <v>EJ9I</v>
          </cell>
          <cell r="K1331" t="str">
            <v>FRA.8100003217</v>
          </cell>
          <cell r="L1331" t="str">
            <v>SDLE</v>
          </cell>
          <cell r="M1331" t="str">
            <v>EM Entr.mercancías</v>
          </cell>
          <cell r="N1331" t="str">
            <v>800.144.52</v>
          </cell>
          <cell r="O1331" t="str">
            <v>ENTRADA VIRTUAL REPUESTOS CONT.021-SUADQ-CAB-2023</v>
          </cell>
        </row>
        <row r="1332">
          <cell r="H1332" t="str">
            <v>5-808X</v>
          </cell>
          <cell r="I1332" t="str">
            <v>ECEJ</v>
          </cell>
          <cell r="J1332" t="str">
            <v>EJ9I</v>
          </cell>
          <cell r="K1332" t="str">
            <v>FRA.8100003217</v>
          </cell>
          <cell r="L1332" t="str">
            <v>SDLE</v>
          </cell>
          <cell r="M1332" t="str">
            <v>EM Entr.mercancías</v>
          </cell>
          <cell r="N1332" t="str">
            <v>2.814.664.08</v>
          </cell>
          <cell r="O1332" t="str">
            <v>ENTRADA VIRTUAL REPUESTOS CONT.021-SUADQ-CAB-2023</v>
          </cell>
        </row>
        <row r="1333">
          <cell r="H1333" t="str">
            <v>5-808X</v>
          </cell>
          <cell r="I1333" t="str">
            <v>ECEJ</v>
          </cell>
          <cell r="J1333" t="str">
            <v>EJ9I</v>
          </cell>
          <cell r="K1333" t="str">
            <v>FRA.8100003217</v>
          </cell>
          <cell r="L1333" t="str">
            <v>SDLE</v>
          </cell>
          <cell r="M1333" t="str">
            <v>EM Entr.mercancías</v>
          </cell>
          <cell r="N1333" t="str">
            <v>2.814.664.08</v>
          </cell>
          <cell r="O1333" t="str">
            <v>ENTRADA VIRTUAL REPUESTOS CONT.021-SUADQ-CAB-2023</v>
          </cell>
        </row>
        <row r="1334">
          <cell r="H1334" t="str">
            <v>5-808X</v>
          </cell>
          <cell r="I1334" t="str">
            <v>ECEJ</v>
          </cell>
          <cell r="J1334" t="str">
            <v>EJ9I</v>
          </cell>
          <cell r="K1334" t="str">
            <v>FRA.8100003217</v>
          </cell>
          <cell r="L1334" t="str">
            <v>SDLE</v>
          </cell>
          <cell r="M1334" t="str">
            <v>EM Entr.mercancías</v>
          </cell>
          <cell r="N1334" t="str">
            <v>2.814.664.08</v>
          </cell>
          <cell r="O1334" t="str">
            <v>ENTRADA VIRTUAL REPUESTOS CONT.021-SUADQ-CAB-2023</v>
          </cell>
        </row>
        <row r="1335">
          <cell r="H1335" t="str">
            <v>5-808X</v>
          </cell>
          <cell r="I1335" t="str">
            <v>ECEJ</v>
          </cell>
          <cell r="J1335" t="str">
            <v>EJ9I</v>
          </cell>
          <cell r="K1335" t="str">
            <v>FRA.8100003217</v>
          </cell>
          <cell r="L1335" t="str">
            <v>SDLE</v>
          </cell>
          <cell r="M1335" t="str">
            <v>EM Entr.mercancías</v>
          </cell>
          <cell r="N1335" t="str">
            <v>2.814.664.08</v>
          </cell>
          <cell r="O1335" t="str">
            <v>ENTRADA VIRTUAL REPUESTOS CONT.021-SUADQ-CAB-2023</v>
          </cell>
        </row>
        <row r="1336">
          <cell r="H1336" t="str">
            <v>5-808X</v>
          </cell>
          <cell r="I1336" t="str">
            <v>ECEJ</v>
          </cell>
          <cell r="J1336" t="str">
            <v>EJ9I</v>
          </cell>
          <cell r="K1336" t="str">
            <v>FRA.8100003217</v>
          </cell>
          <cell r="L1336" t="str">
            <v>SDLE</v>
          </cell>
          <cell r="M1336" t="str">
            <v>EM Entr.mercancías</v>
          </cell>
          <cell r="N1336" t="str">
            <v>2.814.664.08</v>
          </cell>
          <cell r="O1336" t="str">
            <v>ENTRADA VIRTUAL REPUESTOS CONT.021-SUADQ-CAB-2023</v>
          </cell>
        </row>
        <row r="1337">
          <cell r="H1337" t="str">
            <v>5-808X</v>
          </cell>
          <cell r="I1337" t="str">
            <v>ECEJ</v>
          </cell>
          <cell r="J1337" t="str">
            <v>EJ9I</v>
          </cell>
          <cell r="K1337" t="str">
            <v>FRA.8100003217</v>
          </cell>
          <cell r="L1337" t="str">
            <v>SDLE</v>
          </cell>
          <cell r="M1337" t="str">
            <v>EM Entr.mercancías</v>
          </cell>
          <cell r="N1337" t="str">
            <v>2.814.664.08</v>
          </cell>
          <cell r="O1337" t="str">
            <v>ENTRADA VIRTUAL REPUESTOS CONT.021-SUADQ-CAB-2023</v>
          </cell>
        </row>
        <row r="1338">
          <cell r="H1338" t="str">
            <v>A88900318</v>
          </cell>
          <cell r="I1338" t="str">
            <v>ECEJ</v>
          </cell>
          <cell r="J1338" t="str">
            <v>EJ9I</v>
          </cell>
          <cell r="K1338" t="str">
            <v>FRA.8100003044</v>
          </cell>
          <cell r="L1338" t="str">
            <v>SDLE</v>
          </cell>
          <cell r="M1338" t="str">
            <v>EM Entr.mercancías</v>
          </cell>
          <cell r="N1338" t="str">
            <v>3.397.009.07</v>
          </cell>
          <cell r="O1338" t="str">
            <v>ENTRADA VIRTUAL REPUESTOS CONT.021-SUADQ-CAB-2023</v>
          </cell>
        </row>
        <row r="1339">
          <cell r="H1339" t="str">
            <v>IULN1-1-53-35-0</v>
          </cell>
          <cell r="I1339" t="str">
            <v>ECEJ</v>
          </cell>
          <cell r="J1339" t="str">
            <v>EJ9I</v>
          </cell>
          <cell r="K1339" t="str">
            <v>FRA.8100003044</v>
          </cell>
          <cell r="L1339" t="str">
            <v>SDLE</v>
          </cell>
          <cell r="M1339" t="str">
            <v>EM Entr.mercancías</v>
          </cell>
          <cell r="N1339" t="str">
            <v>1.148.425.42</v>
          </cell>
          <cell r="O1339" t="str">
            <v>ENTRADA VIRTUAL REPUESTOS CONT.021-SUADQ-CAB-2023</v>
          </cell>
        </row>
        <row r="1340">
          <cell r="H1340" t="str">
            <v>IULN1-1-53-35-0</v>
          </cell>
          <cell r="I1340" t="str">
            <v>ECEJ</v>
          </cell>
          <cell r="J1340" t="str">
            <v>EJ9I</v>
          </cell>
          <cell r="K1340" t="str">
            <v>FRA.8100003217</v>
          </cell>
          <cell r="L1340" t="str">
            <v>SDLE</v>
          </cell>
          <cell r="M1340" t="str">
            <v>EM Entr.mercancías</v>
          </cell>
          <cell r="N1340" t="str">
            <v>1.118.098.81</v>
          </cell>
          <cell r="O1340" t="str">
            <v>ENTRADA VIRTUAL REPUESTOS CONT.021-SUADQ-CAB-2023</v>
          </cell>
        </row>
        <row r="1341">
          <cell r="H1341" t="str">
            <v>IULN1-1-53-35-0</v>
          </cell>
          <cell r="I1341" t="str">
            <v>ECEJ</v>
          </cell>
          <cell r="J1341" t="str">
            <v>EJ9I</v>
          </cell>
          <cell r="K1341" t="str">
            <v>FRA.8100003217</v>
          </cell>
          <cell r="L1341" t="str">
            <v>SDLE</v>
          </cell>
          <cell r="M1341" t="str">
            <v>EM Entr.mercancías</v>
          </cell>
          <cell r="N1341" t="str">
            <v>1.118.098.81</v>
          </cell>
          <cell r="O1341" t="str">
            <v>ENTRADA VIRTUAL REPUESTOS CONT.021-SUADQ-CAB-2023</v>
          </cell>
        </row>
        <row r="1342">
          <cell r="H1342" t="str">
            <v>IULN1-1-53-35-0</v>
          </cell>
          <cell r="I1342" t="str">
            <v>ECEJ</v>
          </cell>
          <cell r="J1342" t="str">
            <v>EJ9I</v>
          </cell>
          <cell r="K1342" t="str">
            <v>FRA.8100003044</v>
          </cell>
          <cell r="L1342" t="str">
            <v>0010781526</v>
          </cell>
          <cell r="M1342" t="str">
            <v>EM Entr.mercancías</v>
          </cell>
          <cell r="N1342" t="str">
            <v>1.148.425.42</v>
          </cell>
          <cell r="O1342" t="str">
            <v>ENTRADA VIRTUAL REPUESTOS CONT.021-SUADQ-CAB-2023</v>
          </cell>
        </row>
        <row r="1343">
          <cell r="H1343" t="str">
            <v>IULN1-1-53-35-0</v>
          </cell>
          <cell r="I1343" t="str">
            <v>ECEJ</v>
          </cell>
          <cell r="J1343" t="str">
            <v>EJ9I</v>
          </cell>
          <cell r="K1343" t="str">
            <v>FRA.8100003217</v>
          </cell>
          <cell r="L1343" t="str">
            <v>SDLE</v>
          </cell>
          <cell r="M1343" t="str">
            <v>EM Entr.mercancías</v>
          </cell>
          <cell r="N1343" t="str">
            <v>1.118.098.81</v>
          </cell>
          <cell r="O1343" t="str">
            <v>ENTRADA VIRTUAL REPUESTOS CONT.021-SUADQ-CAB-2023</v>
          </cell>
        </row>
        <row r="1344">
          <cell r="H1344" t="str">
            <v>IULN1-1-53-35-0</v>
          </cell>
          <cell r="I1344" t="str">
            <v>ECEJ</v>
          </cell>
          <cell r="J1344" t="str">
            <v>EJ9I</v>
          </cell>
          <cell r="K1344" t="str">
            <v>FRA.8100003044</v>
          </cell>
          <cell r="L1344" t="str">
            <v>SDLE</v>
          </cell>
          <cell r="M1344" t="str">
            <v>EM Entr.mercancías</v>
          </cell>
          <cell r="N1344" t="str">
            <v>1.148.425.42</v>
          </cell>
          <cell r="O1344" t="str">
            <v>ENTRADA VIRTUAL REPUESTOS CONT.021-SUADQ-CAB-2023</v>
          </cell>
        </row>
        <row r="1345">
          <cell r="H1345" t="str">
            <v>P182034</v>
          </cell>
          <cell r="I1345" t="str">
            <v>ECEJ</v>
          </cell>
          <cell r="J1345" t="str">
            <v>EJ9I</v>
          </cell>
          <cell r="K1345" t="str">
            <v>FRA.8100003217</v>
          </cell>
          <cell r="L1345" t="str">
            <v>SDLE</v>
          </cell>
          <cell r="M1345" t="str">
            <v>EM Entr.mercancías</v>
          </cell>
          <cell r="N1345" t="str">
            <v>583.320.72</v>
          </cell>
          <cell r="O1345" t="str">
            <v>ENTRADA VIRTUAL REPUESTOS CONT.021-SUADQ-CAB-2023</v>
          </cell>
        </row>
        <row r="1346">
          <cell r="H1346" t="str">
            <v>P182034</v>
          </cell>
          <cell r="I1346" t="str">
            <v>ECEJ</v>
          </cell>
          <cell r="J1346" t="str">
            <v>EJ9I</v>
          </cell>
          <cell r="K1346" t="str">
            <v>FRA.8100003217</v>
          </cell>
          <cell r="L1346" t="str">
            <v>SDLE</v>
          </cell>
          <cell r="M1346" t="str">
            <v>EM Entr.mercancías</v>
          </cell>
          <cell r="N1346" t="str">
            <v>583.320.72</v>
          </cell>
          <cell r="O1346" t="str">
            <v>ENTRADA VIRTUAL REPUESTOS CONT.021-SUADQ-CAB-2023</v>
          </cell>
        </row>
        <row r="1347">
          <cell r="H1347" t="str">
            <v>P182034</v>
          </cell>
          <cell r="I1347" t="str">
            <v>ECEJ</v>
          </cell>
          <cell r="J1347" t="str">
            <v>EJ9I</v>
          </cell>
          <cell r="K1347" t="str">
            <v>FRA.8100003217</v>
          </cell>
          <cell r="L1347" t="str">
            <v>SDLE</v>
          </cell>
          <cell r="M1347" t="str">
            <v>EM Entr.mercancías</v>
          </cell>
          <cell r="N1347" t="str">
            <v>583.320.72</v>
          </cell>
          <cell r="O1347" t="str">
            <v>ENTRADA VIRTUAL REPUESTOS CONT.021-SUADQ-CAB-2023</v>
          </cell>
        </row>
        <row r="1348">
          <cell r="H1348" t="str">
            <v>P182034</v>
          </cell>
          <cell r="I1348" t="str">
            <v>ECEJ</v>
          </cell>
          <cell r="J1348" t="str">
            <v>EJ9I</v>
          </cell>
          <cell r="K1348" t="str">
            <v>FRA.8100003217</v>
          </cell>
          <cell r="L1348" t="str">
            <v>SDLE</v>
          </cell>
          <cell r="M1348" t="str">
            <v>EM Entr.mercancías</v>
          </cell>
          <cell r="N1348" t="str">
            <v>583.320.72</v>
          </cell>
          <cell r="O1348" t="str">
            <v>ENTRADA VIRTUAL REPUESTOS CONT.021-SUADQ-CAB-2023</v>
          </cell>
        </row>
        <row r="1349">
          <cell r="H1349" t="str">
            <v>P182034</v>
          </cell>
          <cell r="I1349" t="str">
            <v>ECEJ</v>
          </cell>
          <cell r="J1349" t="str">
            <v>EJ9I</v>
          </cell>
          <cell r="K1349" t="str">
            <v>FRA.8100003217</v>
          </cell>
          <cell r="L1349" t="str">
            <v>SDLE</v>
          </cell>
          <cell r="M1349" t="str">
            <v>EM Entr.mercancías</v>
          </cell>
          <cell r="N1349" t="str">
            <v>583.320.72</v>
          </cell>
          <cell r="O1349" t="str">
            <v>ENTRADA VIRTUAL REPUESTOS CONT.021-SUADQ-CAB-2023</v>
          </cell>
        </row>
        <row r="1350">
          <cell r="H1350" t="str">
            <v>P182034</v>
          </cell>
          <cell r="I1350" t="str">
            <v>ECEJ</v>
          </cell>
          <cell r="J1350" t="str">
            <v>EJ9I</v>
          </cell>
          <cell r="K1350" t="str">
            <v>FRA.8100003217</v>
          </cell>
          <cell r="L1350" t="str">
            <v>SDLE</v>
          </cell>
          <cell r="M1350" t="str">
            <v>EM Entr.mercancías</v>
          </cell>
          <cell r="N1350" t="str">
            <v>583.320.72</v>
          </cell>
          <cell r="O1350" t="str">
            <v>ENTRADA VIRTUAL REPUESTOS CONT.021-SUADQ-CAB-2023</v>
          </cell>
        </row>
        <row r="1351">
          <cell r="H1351" t="str">
            <v>216434.</v>
          </cell>
          <cell r="I1351" t="str">
            <v>ECEJ</v>
          </cell>
          <cell r="J1351" t="str">
            <v>EJ9I</v>
          </cell>
          <cell r="K1351" t="str">
            <v>BCOB9N1300053/BC</v>
          </cell>
          <cell r="L1351" t="str">
            <v>COOPERFMF2</v>
          </cell>
          <cell r="M1351" t="str">
            <v>EM Entr.mercancías</v>
          </cell>
          <cell r="N1351" t="str">
            <v>1.006.713.18</v>
          </cell>
          <cell r="O1351" t="str">
            <v>ENTRADA VIRTUAL REPUESTOS LOA CO-B-BOD COOPERACION</v>
          </cell>
        </row>
        <row r="1352">
          <cell r="H1352" t="str">
            <v>216434.</v>
          </cell>
          <cell r="I1352" t="str">
            <v>ECEJ</v>
          </cell>
          <cell r="J1352" t="str">
            <v>EJ9I</v>
          </cell>
          <cell r="K1352" t="str">
            <v>BCOB9N1300027/BC</v>
          </cell>
          <cell r="L1352" t="str">
            <v>COOPERFMF2</v>
          </cell>
          <cell r="M1352" t="str">
            <v>EM Entr.mercancías</v>
          </cell>
          <cell r="N1352" t="str">
            <v>1.006.713.18</v>
          </cell>
          <cell r="O1352" t="str">
            <v>ENTRADA VIRTUAL REPUESTOS LOA CO-B-BOD COOPERACION</v>
          </cell>
        </row>
        <row r="1353">
          <cell r="H1353" t="str">
            <v>216434.</v>
          </cell>
          <cell r="I1353" t="str">
            <v>ECEJ</v>
          </cell>
          <cell r="J1353" t="str">
            <v>EJ9I</v>
          </cell>
          <cell r="K1353" t="str">
            <v>BCOB9N1300053/BC</v>
          </cell>
          <cell r="L1353" t="str">
            <v>COOPERFMF2</v>
          </cell>
          <cell r="M1353" t="str">
            <v>EM Entr.mercancías</v>
          </cell>
          <cell r="N1353" t="str">
            <v>1.006.713.18</v>
          </cell>
          <cell r="O1353" t="str">
            <v>ENTRADA VIRTUAL REPUESTOS LOA CO-B-BOD COOPERACION</v>
          </cell>
        </row>
        <row r="1354">
          <cell r="H1354" t="str">
            <v>216434.</v>
          </cell>
          <cell r="I1354" t="str">
            <v>ECEJ</v>
          </cell>
          <cell r="J1354" t="str">
            <v>EJ9I</v>
          </cell>
          <cell r="K1354" t="str">
            <v>BCOB9N1300053/BC</v>
          </cell>
          <cell r="L1354" t="str">
            <v>COOPERFMF2</v>
          </cell>
          <cell r="M1354" t="str">
            <v>EM Entr.mercancías</v>
          </cell>
          <cell r="N1354" t="str">
            <v>1.006.713.18</v>
          </cell>
          <cell r="O1354" t="str">
            <v>ENTRADA VIRTUAL REPUESTOS LOA CO-B-BOD COOPERACION</v>
          </cell>
        </row>
        <row r="1355">
          <cell r="H1355" t="str">
            <v>216434.</v>
          </cell>
          <cell r="I1355" t="str">
            <v>ECEJ</v>
          </cell>
          <cell r="J1355" t="str">
            <v>EJ9I</v>
          </cell>
          <cell r="K1355" t="str">
            <v>BCOB9N1300027/BC</v>
          </cell>
          <cell r="L1355" t="str">
            <v>COOPERFMF2</v>
          </cell>
          <cell r="M1355" t="str">
            <v>EM Entr.mercancías</v>
          </cell>
          <cell r="N1355" t="str">
            <v>1.006.713.18</v>
          </cell>
          <cell r="O1355" t="str">
            <v>ENTRADA VIRTUAL REPUESTOS LOA CO-B-BOD COOPERACION</v>
          </cell>
        </row>
        <row r="1356">
          <cell r="H1356" t="str">
            <v>216434.</v>
          </cell>
          <cell r="I1356" t="str">
            <v>ECEJ</v>
          </cell>
          <cell r="J1356" t="str">
            <v>EJ9I</v>
          </cell>
          <cell r="K1356" t="str">
            <v>BCOB9N1300027/BC</v>
          </cell>
          <cell r="L1356" t="str">
            <v>COOPERFMF2</v>
          </cell>
          <cell r="M1356" t="str">
            <v>EM Entr.mercancías</v>
          </cell>
          <cell r="N1356" t="str">
            <v>1.006.713.18</v>
          </cell>
          <cell r="O1356" t="str">
            <v>ENTRADA VIRTUAL REPUESTOS LOA CO-B-BOD COOPERACION</v>
          </cell>
        </row>
        <row r="1357">
          <cell r="H1357" t="str">
            <v>12338611</v>
          </cell>
          <cell r="I1357" t="str">
            <v>ECEJ</v>
          </cell>
          <cell r="J1357" t="str">
            <v>EJ9I</v>
          </cell>
          <cell r="K1357" t="str">
            <v>BCOB9N1300027/BC</v>
          </cell>
          <cell r="L1357" t="str">
            <v>COOPERFMF2</v>
          </cell>
          <cell r="M1357" t="str">
            <v>EM Entr.mercancías</v>
          </cell>
          <cell r="N1357" t="str">
            <v>365.281.38</v>
          </cell>
          <cell r="O1357" t="str">
            <v>ENTRADA VIRTUAL REPUESTOS LOA CO-B-BOD COOPERACION</v>
          </cell>
        </row>
        <row r="1358">
          <cell r="H1358" t="str">
            <v>6TMF</v>
          </cell>
          <cell r="I1358" t="str">
            <v>ECEJ</v>
          </cell>
          <cell r="J1358" t="str">
            <v>EJ9I</v>
          </cell>
          <cell r="K1358" t="str">
            <v>BCOB9N1300027/BC</v>
          </cell>
          <cell r="L1358" t="str">
            <v>COOPERFMF2</v>
          </cell>
          <cell r="M1358" t="str">
            <v>EM Entr.mercancías</v>
          </cell>
          <cell r="N1358" t="str">
            <v>1.616.142.96</v>
          </cell>
          <cell r="O1358" t="str">
            <v>ENTRADA VIRTUAL REPUESTOS LOA CO-B-BOD COOPERACION</v>
          </cell>
        </row>
        <row r="1359">
          <cell r="H1359" t="str">
            <v>84-13139</v>
          </cell>
          <cell r="I1359" t="str">
            <v>ECEJ</v>
          </cell>
          <cell r="J1359" t="str">
            <v>EJ9I</v>
          </cell>
          <cell r="K1359" t="str">
            <v>BCOB9N1300027/BC</v>
          </cell>
          <cell r="L1359" t="str">
            <v>COOPERFMF2</v>
          </cell>
          <cell r="M1359" t="str">
            <v>EM Entr.mercancías</v>
          </cell>
          <cell r="N1359" t="str">
            <v>1.004.380.55</v>
          </cell>
          <cell r="O1359" t="str">
            <v>ENTRADA VIRTUAL REPUESTOS LOA CO-B-BOD COOPERACION</v>
          </cell>
        </row>
        <row r="1360">
          <cell r="H1360" t="str">
            <v>84-13139</v>
          </cell>
          <cell r="I1360" t="str">
            <v>ECEJ</v>
          </cell>
          <cell r="J1360" t="str">
            <v>EJ9I</v>
          </cell>
          <cell r="K1360" t="str">
            <v>BCOB9N1300027/BC</v>
          </cell>
          <cell r="L1360" t="str">
            <v>COOPERFMF2</v>
          </cell>
          <cell r="M1360" t="str">
            <v>EM Entr.mercancías</v>
          </cell>
          <cell r="N1360" t="str">
            <v>1.004.380.55</v>
          </cell>
          <cell r="O1360" t="str">
            <v>ENTRADA VIRTUAL REPUESTOS LOA CO-B-BOD COOPERACION</v>
          </cell>
        </row>
        <row r="1361">
          <cell r="H1361" t="str">
            <v>84-13139</v>
          </cell>
          <cell r="I1361" t="str">
            <v>ECEJ</v>
          </cell>
          <cell r="J1361" t="str">
            <v>EJ9I</v>
          </cell>
          <cell r="K1361" t="str">
            <v>BCOB9N1300027/BC</v>
          </cell>
          <cell r="L1361" t="str">
            <v>COOPERFMF2</v>
          </cell>
          <cell r="M1361" t="str">
            <v>EM Entr.mercancías</v>
          </cell>
          <cell r="N1361" t="str">
            <v>1.004.380.55</v>
          </cell>
          <cell r="O1361" t="str">
            <v>ENTRADA VIRTUAL REPUESTOS LOA CO-B-BOD COOPERACION</v>
          </cell>
        </row>
        <row r="1362">
          <cell r="H1362" t="str">
            <v>T224</v>
          </cell>
          <cell r="I1362" t="str">
            <v>ECEJ</v>
          </cell>
          <cell r="J1362" t="str">
            <v>EJ9I</v>
          </cell>
          <cell r="K1362" t="str">
            <v>BCOB9N1300027/BC</v>
          </cell>
          <cell r="L1362" t="str">
            <v>COOPERFMF2</v>
          </cell>
          <cell r="M1362" t="str">
            <v>EM Entr.mercancías</v>
          </cell>
          <cell r="N1362" t="str">
            <v>319.856.51</v>
          </cell>
          <cell r="O1362" t="str">
            <v>ENTRADA VIRTUAL REPUESTOS LOA CO-B-BOD COOPERACION</v>
          </cell>
        </row>
        <row r="1363">
          <cell r="H1363" t="str">
            <v>1741</v>
          </cell>
          <cell r="I1363" t="str">
            <v>ECEJ</v>
          </cell>
          <cell r="J1363" t="str">
            <v>EJ9I</v>
          </cell>
          <cell r="K1363" t="str">
            <v>BCOB9N1300027/BC</v>
          </cell>
          <cell r="L1363" t="str">
            <v>COOPERFMF2</v>
          </cell>
          <cell r="M1363" t="str">
            <v>EM Entr.mercancías</v>
          </cell>
          <cell r="N1363" t="str">
            <v>101.899.02</v>
          </cell>
          <cell r="O1363" t="str">
            <v>ENTRADA VIRTUAL REPUESTOS LOA CO-B-BOD COOPERACION</v>
          </cell>
        </row>
        <row r="1364">
          <cell r="H1364" t="str">
            <v>135257-28</v>
          </cell>
          <cell r="I1364" t="str">
            <v>ECEJ</v>
          </cell>
          <cell r="J1364" t="str">
            <v>EJ9I</v>
          </cell>
          <cell r="K1364" t="str">
            <v>BCOB9N1300053/BC</v>
          </cell>
          <cell r="L1364" t="str">
            <v>COOPERFMF2</v>
          </cell>
          <cell r="M1364" t="str">
            <v>EM Entr.mercancías</v>
          </cell>
          <cell r="N1364" t="str">
            <v>12.917.030.41</v>
          </cell>
          <cell r="O1364" t="str">
            <v>ENTRADA VIRTUAL REPUESTOS LOA CO-B-BOD COOPERACION</v>
          </cell>
        </row>
        <row r="1365">
          <cell r="H1365" t="str">
            <v>135257-30</v>
          </cell>
          <cell r="I1365" t="str">
            <v>ECEJ</v>
          </cell>
          <cell r="J1365" t="str">
            <v>EJ9I</v>
          </cell>
          <cell r="K1365" t="str">
            <v>BCOB9N1300053/BC</v>
          </cell>
          <cell r="L1365" t="str">
            <v>COOPERFMF2</v>
          </cell>
          <cell r="M1365" t="str">
            <v>EM Entr.mercancías</v>
          </cell>
          <cell r="N1365" t="str">
            <v>22.876.738.55</v>
          </cell>
          <cell r="O1365" t="str">
            <v>ENTRADA VIRTUAL REPUESTOS LOA CO-B-BOD COOPERACION</v>
          </cell>
        </row>
        <row r="1366">
          <cell r="H1366" t="str">
            <v>135257-32</v>
          </cell>
          <cell r="I1366" t="str">
            <v>ECEJ</v>
          </cell>
          <cell r="J1366" t="str">
            <v>EJ9I</v>
          </cell>
          <cell r="K1366" t="str">
            <v>BCOB9N1300053/BC</v>
          </cell>
          <cell r="L1366" t="str">
            <v>COOPERFMF2</v>
          </cell>
          <cell r="M1366" t="str">
            <v>EM Entr.mercancías</v>
          </cell>
          <cell r="N1366" t="str">
            <v>11.157.451.28</v>
          </cell>
          <cell r="O1366" t="str">
            <v>ENTRADA VIRTUAL REPUESTOS LOA CO-B-BOD COOPERACION</v>
          </cell>
        </row>
        <row r="1367">
          <cell r="H1367" t="str">
            <v>135257-35</v>
          </cell>
          <cell r="I1367" t="str">
            <v>ECEJ</v>
          </cell>
          <cell r="J1367" t="str">
            <v>EJ9I</v>
          </cell>
          <cell r="K1367" t="str">
            <v>BCOB9N1300053/BC</v>
          </cell>
          <cell r="L1367" t="str">
            <v>COOPERFMF2</v>
          </cell>
          <cell r="M1367" t="str">
            <v>EM Entr.mercancías</v>
          </cell>
          <cell r="N1367" t="str">
            <v>9.641.529.48</v>
          </cell>
          <cell r="O1367" t="str">
            <v>ENTRADA VIRTUAL REPUESTOS LOA CO-B-BOD COOPERACION</v>
          </cell>
        </row>
        <row r="1368">
          <cell r="H1368" t="str">
            <v>135257-37</v>
          </cell>
          <cell r="I1368" t="str">
            <v>ECEJ</v>
          </cell>
          <cell r="J1368" t="str">
            <v>EJ9I</v>
          </cell>
          <cell r="K1368" t="str">
            <v>BCOB9N1300053/BC</v>
          </cell>
          <cell r="L1368" t="str">
            <v>COOPERFMF2</v>
          </cell>
          <cell r="M1368" t="str">
            <v>EM Entr.mercancías</v>
          </cell>
          <cell r="N1368" t="str">
            <v>9.899.346.27</v>
          </cell>
          <cell r="O1368" t="str">
            <v>ENTRADA VIRTUAL REPUESTOS LOA CO-B-BOD COOPERACION</v>
          </cell>
        </row>
        <row r="1369">
          <cell r="H1369" t="str">
            <v>135257-40</v>
          </cell>
          <cell r="I1369" t="str">
            <v>ECEJ</v>
          </cell>
          <cell r="J1369" t="str">
            <v>EJ9I</v>
          </cell>
          <cell r="K1369" t="str">
            <v>BCOB9N1300053/BC</v>
          </cell>
          <cell r="L1369" t="str">
            <v>COOPERFMF2</v>
          </cell>
          <cell r="M1369" t="str">
            <v>EM Entr.mercancías</v>
          </cell>
          <cell r="N1369" t="str">
            <v>19.140.482.18</v>
          </cell>
          <cell r="O1369" t="str">
            <v>ENTRADA VIRTUAL REPUESTOS LOA CO-B-BOD COOPERACION</v>
          </cell>
        </row>
        <row r="1370">
          <cell r="H1370" t="str">
            <v>135257-41</v>
          </cell>
          <cell r="I1370" t="str">
            <v>ECEJ</v>
          </cell>
          <cell r="J1370" t="str">
            <v>EJ9I</v>
          </cell>
          <cell r="K1370" t="str">
            <v>BCOB9N1300027/BC</v>
          </cell>
          <cell r="L1370" t="str">
            <v>COOPERFMF2</v>
          </cell>
          <cell r="M1370" t="str">
            <v>EM Entr.mercancías</v>
          </cell>
          <cell r="N1370" t="str">
            <v>23.230.356.79</v>
          </cell>
          <cell r="O1370" t="str">
            <v>ENTRADA VIRTUAL REPUESTOS LOA CO-B-BOD COOPERACION</v>
          </cell>
        </row>
        <row r="1371">
          <cell r="H1371" t="str">
            <v>135257-41</v>
          </cell>
          <cell r="I1371" t="str">
            <v>ECEJ</v>
          </cell>
          <cell r="J1371" t="str">
            <v>EJ9I</v>
          </cell>
          <cell r="K1371" t="str">
            <v>BCOB9N1300027/BC</v>
          </cell>
          <cell r="L1371" t="str">
            <v>COOPERFMF2</v>
          </cell>
          <cell r="M1371" t="str">
            <v>EM Entr.mercancías</v>
          </cell>
          <cell r="N1371" t="str">
            <v>23.230.356.78</v>
          </cell>
          <cell r="O1371" t="str">
            <v>ENTRADA VIRTUAL REPUESTOS LOA CO-B-BOD COOPERACION</v>
          </cell>
        </row>
        <row r="1372">
          <cell r="H1372" t="str">
            <v>135257-44</v>
          </cell>
          <cell r="I1372" t="str">
            <v>ECEJ</v>
          </cell>
          <cell r="J1372" t="str">
            <v>EJ9I</v>
          </cell>
          <cell r="K1372" t="str">
            <v>BCOB9N1300027/BC</v>
          </cell>
          <cell r="L1372" t="str">
            <v>COOPERFMF2</v>
          </cell>
          <cell r="M1372" t="str">
            <v>EM Entr.mercancías</v>
          </cell>
          <cell r="N1372" t="str">
            <v>18.369.118.90</v>
          </cell>
          <cell r="O1372" t="str">
            <v>ENTRADA VIRTUAL REPUESTOS LOA CO-B-BOD COOPERACION</v>
          </cell>
        </row>
        <row r="1373">
          <cell r="H1373" t="str">
            <v>135257-45</v>
          </cell>
          <cell r="I1373" t="str">
            <v>ECEJ</v>
          </cell>
          <cell r="J1373" t="str">
            <v>EJ9I</v>
          </cell>
          <cell r="K1373" t="str">
            <v>BCOB9N1300027/BC</v>
          </cell>
          <cell r="L1373" t="str">
            <v>COOPERFMF2</v>
          </cell>
          <cell r="M1373" t="str">
            <v>EM Entr.mercancías</v>
          </cell>
          <cell r="N1373" t="str">
            <v>10.243.961.38</v>
          </cell>
          <cell r="O1373" t="str">
            <v>ENTRADA VIRTUAL REPUESTOS LOA CO-B-BOD COOPERACION</v>
          </cell>
        </row>
        <row r="1374">
          <cell r="H1374" t="str">
            <v>135257-55</v>
          </cell>
          <cell r="I1374" t="str">
            <v>ECEJ</v>
          </cell>
          <cell r="J1374" t="str">
            <v>EJ9I</v>
          </cell>
          <cell r="K1374" t="str">
            <v>BCOB9N1300053/BC</v>
          </cell>
          <cell r="L1374" t="str">
            <v>COOPERFMF2</v>
          </cell>
          <cell r="M1374" t="str">
            <v>EM Entr.mercancías</v>
          </cell>
          <cell r="N1374" t="str">
            <v>14.153.814.38</v>
          </cell>
          <cell r="O1374" t="str">
            <v>ENTRADA VIRTUAL REPUESTOS LOA CO-B-BOD COOPERACION</v>
          </cell>
        </row>
        <row r="1375">
          <cell r="H1375" t="str">
            <v>135257-58</v>
          </cell>
          <cell r="I1375" t="str">
            <v>ECEJ</v>
          </cell>
          <cell r="J1375" t="str">
            <v>EJ9I</v>
          </cell>
          <cell r="K1375" t="str">
            <v>BCOB9N1300053/BC</v>
          </cell>
          <cell r="L1375" t="str">
            <v>COOPERFMF2</v>
          </cell>
          <cell r="M1375" t="str">
            <v>EM Entr.mercancías</v>
          </cell>
          <cell r="N1375" t="str">
            <v>14.991.105.11</v>
          </cell>
          <cell r="O1375" t="str">
            <v>ENTRADA VIRTUAL REPUESTOS LOA CO-B-BOD COOPERACION</v>
          </cell>
        </row>
        <row r="1376">
          <cell r="H1376" t="str">
            <v>135257-59</v>
          </cell>
          <cell r="I1376" t="str">
            <v>ECEJ</v>
          </cell>
          <cell r="J1376" t="str">
            <v>EJ9I</v>
          </cell>
          <cell r="K1376" t="str">
            <v>BCOB9N1300053/BC</v>
          </cell>
          <cell r="L1376" t="str">
            <v>COOPERFMF2</v>
          </cell>
          <cell r="M1376" t="str">
            <v>EM Entr.mercancías</v>
          </cell>
          <cell r="N1376" t="str">
            <v>6.782.423.13</v>
          </cell>
          <cell r="O1376" t="str">
            <v>ENTRADA VIRTUAL REPUESTOS LOA CO-B-BOD COOPERACION</v>
          </cell>
        </row>
        <row r="1377">
          <cell r="H1377" t="str">
            <v>135257-62</v>
          </cell>
          <cell r="I1377" t="str">
            <v>ECEJ</v>
          </cell>
          <cell r="J1377" t="str">
            <v>EJ9I</v>
          </cell>
          <cell r="K1377" t="str">
            <v>BCOB9N1300053/BC</v>
          </cell>
          <cell r="L1377" t="str">
            <v>COOPERFMF2</v>
          </cell>
          <cell r="M1377" t="str">
            <v>EM Entr.mercancías</v>
          </cell>
          <cell r="N1377" t="str">
            <v>13.780.348.35</v>
          </cell>
          <cell r="O1377" t="str">
            <v>ENTRADA VIRTUAL REPUESTOS LOA CO-B-BOD COOPERACION</v>
          </cell>
        </row>
        <row r="1378">
          <cell r="H1378" t="str">
            <v>84-13139</v>
          </cell>
          <cell r="I1378" t="str">
            <v>ECEJ</v>
          </cell>
          <cell r="J1378" t="str">
            <v>EJ9I</v>
          </cell>
          <cell r="K1378" t="str">
            <v>BCOB9N31300088B/</v>
          </cell>
          <cell r="L1378" t="str">
            <v>COOPERFMF4</v>
          </cell>
          <cell r="M1378" t="str">
            <v>EM Entr.mercancías</v>
          </cell>
          <cell r="N1378" t="str">
            <v>1.278.619.27</v>
          </cell>
          <cell r="O1378" t="str">
            <v>ENTRADA VIRTUAL REPUESTOS LOA CO-B-BOD COOPERACION</v>
          </cell>
        </row>
        <row r="1379">
          <cell r="H1379" t="str">
            <v>216434.</v>
          </cell>
          <cell r="I1379" t="str">
            <v>ECEJ</v>
          </cell>
          <cell r="J1379" t="str">
            <v>EM11</v>
          </cell>
          <cell r="K1379" t="str">
            <v>BCOB9N31300010</v>
          </cell>
          <cell r="L1379" t="str">
            <v>COOPERFMF2</v>
          </cell>
          <cell r="M1379" t="str">
            <v>EM Entr.mercancías</v>
          </cell>
          <cell r="N1379" t="str">
            <v>904.864.55</v>
          </cell>
          <cell r="O1379" t="str">
            <v>chod</v>
          </cell>
        </row>
        <row r="1380">
          <cell r="H1380" t="str">
            <v>84-13139</v>
          </cell>
          <cell r="I1380" t="str">
            <v>ECEJ</v>
          </cell>
          <cell r="J1380" t="str">
            <v>EM11</v>
          </cell>
          <cell r="K1380" t="str">
            <v>BCOB9N31300010</v>
          </cell>
          <cell r="L1380" t="str">
            <v>COOPERFMF2</v>
          </cell>
          <cell r="M1380" t="str">
            <v>EM Entr.mercancías</v>
          </cell>
          <cell r="N1380" t="str">
            <v>1.245.337.46</v>
          </cell>
          <cell r="O1380" t="str">
            <v>ENTRADA VIRTUAL REPUESTOS LOA CO-B-BOD</v>
          </cell>
        </row>
        <row r="1381">
          <cell r="H1381" t="str">
            <v>84-13139</v>
          </cell>
          <cell r="I1381" t="str">
            <v>ECEJ</v>
          </cell>
          <cell r="J1381" t="str">
            <v>EM11</v>
          </cell>
          <cell r="K1381" t="str">
            <v>BCOB9N31300010</v>
          </cell>
          <cell r="L1381" t="str">
            <v>COOPERFMF2</v>
          </cell>
          <cell r="M1381" t="str">
            <v>EM Entr.mercancías</v>
          </cell>
          <cell r="N1381" t="str">
            <v>1.245.337.46</v>
          </cell>
          <cell r="O1381" t="str">
            <v>ENTRADA VIRTUAL REPUESTOS LOA CO-B-BOD</v>
          </cell>
        </row>
        <row r="1382">
          <cell r="H1382" t="str">
            <v>84-13139</v>
          </cell>
          <cell r="I1382" t="str">
            <v>ECEJ</v>
          </cell>
          <cell r="J1382" t="str">
            <v>EM11</v>
          </cell>
          <cell r="K1382" t="str">
            <v>BCOB9N31300010</v>
          </cell>
          <cell r="L1382" t="str">
            <v>COOPERFMF2</v>
          </cell>
          <cell r="M1382" t="str">
            <v>EM Entr.mercancías</v>
          </cell>
          <cell r="N1382" t="str">
            <v>939.746.56</v>
          </cell>
          <cell r="O1382" t="str">
            <v>ENTRADA VIRTUAL REPUESTOS LOA CO-B-BOD</v>
          </cell>
        </row>
        <row r="1383">
          <cell r="H1383" t="str">
            <v>135257-29</v>
          </cell>
          <cell r="I1383" t="str">
            <v>ECEJ</v>
          </cell>
          <cell r="J1383" t="str">
            <v>EM11</v>
          </cell>
          <cell r="K1383" t="str">
            <v>BCOB9N31300010</v>
          </cell>
          <cell r="L1383" t="str">
            <v>COOPERFMF2</v>
          </cell>
          <cell r="M1383" t="str">
            <v>EM Entr.mercancías</v>
          </cell>
          <cell r="N1383" t="str">
            <v>27.178.406.36</v>
          </cell>
          <cell r="O1383" t="str">
            <v>ENTRADA VIRTUAL REPUESTOS LOA CO-B-BOD</v>
          </cell>
        </row>
        <row r="1384">
          <cell r="H1384" t="str">
            <v>135257-61</v>
          </cell>
          <cell r="I1384" t="str">
            <v>ECEJ</v>
          </cell>
          <cell r="J1384" t="str">
            <v>EM11</v>
          </cell>
          <cell r="K1384" t="str">
            <v>BCOB9N31300010</v>
          </cell>
          <cell r="L1384" t="str">
            <v>COOPERFMF2</v>
          </cell>
          <cell r="M1384" t="str">
            <v>EM Entr.mercancías</v>
          </cell>
          <cell r="N1384" t="str">
            <v>11.534.419.35</v>
          </cell>
          <cell r="O1384" t="str">
            <v>ENTRADA VIRTUAL REPUESTOS LOA CO-B-BOD</v>
          </cell>
        </row>
        <row r="1385">
          <cell r="H1385" t="str">
            <v>3905449</v>
          </cell>
          <cell r="I1385" t="str">
            <v>ECEJ</v>
          </cell>
          <cell r="J1385" t="str">
            <v>EM11</v>
          </cell>
          <cell r="K1385" t="str">
            <v>BCOB9N31300010</v>
          </cell>
          <cell r="L1385" t="str">
            <v>COOPERFMF2</v>
          </cell>
          <cell r="M1385" t="str">
            <v>EM Entr.mercancías</v>
          </cell>
          <cell r="N1385" t="str">
            <v>54.869.28</v>
          </cell>
          <cell r="O1385" t="str">
            <v>ENTRADA VIRTUAL REPUESTOS LOA CO-B-BOD</v>
          </cell>
        </row>
        <row r="1386">
          <cell r="H1386" t="str">
            <v>P182034</v>
          </cell>
          <cell r="I1386" t="str">
            <v>ECEJ</v>
          </cell>
          <cell r="J1386" t="str">
            <v>EM11</v>
          </cell>
          <cell r="K1386" t="str">
            <v>BCOB9N31300010</v>
          </cell>
          <cell r="L1386" t="str">
            <v>COOPERFMF2</v>
          </cell>
          <cell r="M1386" t="str">
            <v>EM Entr.mercancías</v>
          </cell>
          <cell r="N1386" t="str">
            <v>138.341.05</v>
          </cell>
          <cell r="O1386" t="str">
            <v>ENTRADA VIRTUAL REPUESTOS LOA CO-B-BOD</v>
          </cell>
        </row>
        <row r="1387">
          <cell r="H1387" t="str">
            <v>P182034</v>
          </cell>
          <cell r="I1387" t="str">
            <v>ECEJ</v>
          </cell>
          <cell r="J1387" t="str">
            <v>EM11</v>
          </cell>
          <cell r="K1387" t="str">
            <v>BCOB9N31300010</v>
          </cell>
          <cell r="L1387" t="str">
            <v>COOPERFMF2</v>
          </cell>
          <cell r="M1387" t="str">
            <v>EM Entr.mercancías</v>
          </cell>
          <cell r="N1387" t="str">
            <v>138.341.05</v>
          </cell>
          <cell r="O1387" t="str">
            <v>ENTRADA VIRTUAL REPUESTOS LOA CO-B-BOD</v>
          </cell>
        </row>
        <row r="1388">
          <cell r="H1388" t="str">
            <v>P182034</v>
          </cell>
          <cell r="I1388" t="str">
            <v>ECEJ</v>
          </cell>
          <cell r="J1388" t="str">
            <v>EM11</v>
          </cell>
          <cell r="K1388" t="str">
            <v>BCOB9N31300010</v>
          </cell>
          <cell r="L1388" t="str">
            <v>COOPERFMF2</v>
          </cell>
          <cell r="M1388" t="str">
            <v>EM Entr.mercancías</v>
          </cell>
          <cell r="N1388" t="str">
            <v>138.341.05</v>
          </cell>
          <cell r="O1388" t="str">
            <v>ENTRADA VIRTUAL REPUESTOS LOA CO-B-BOD</v>
          </cell>
        </row>
        <row r="1389">
          <cell r="H1389" t="str">
            <v>P182034</v>
          </cell>
          <cell r="I1389" t="str">
            <v>ECEJ</v>
          </cell>
          <cell r="J1389" t="str">
            <v>EM11</v>
          </cell>
          <cell r="K1389" t="str">
            <v>BCOB9N31300010</v>
          </cell>
          <cell r="L1389" t="str">
            <v>COOPERFMF2</v>
          </cell>
          <cell r="M1389" t="str">
            <v>EM Entr.mercancías</v>
          </cell>
          <cell r="N1389" t="str">
            <v>144.007.94</v>
          </cell>
          <cell r="O1389" t="str">
            <v>ENTRADA VIRTUAL REPUESTOS LOA CO-B-BOD</v>
          </cell>
        </row>
        <row r="1390">
          <cell r="H1390" t="str">
            <v>P182034</v>
          </cell>
          <cell r="I1390" t="str">
            <v>ECEJ</v>
          </cell>
          <cell r="J1390" t="str">
            <v>EM11</v>
          </cell>
          <cell r="K1390" t="str">
            <v>BCOB9N31300010</v>
          </cell>
          <cell r="L1390" t="str">
            <v>COOPERFMF2</v>
          </cell>
          <cell r="M1390" t="str">
            <v>EM Entr.mercancías</v>
          </cell>
          <cell r="N1390" t="str">
            <v>138.341.05</v>
          </cell>
          <cell r="O1390" t="str">
            <v>ENTRADA VIRTUAL REPUESTOS LOA CO-B-BOD</v>
          </cell>
        </row>
        <row r="1391">
          <cell r="H1391" t="str">
            <v>135190-3</v>
          </cell>
          <cell r="I1391" t="str">
            <v>ECEJ</v>
          </cell>
          <cell r="J1391" t="str">
            <v>EM11</v>
          </cell>
          <cell r="K1391" t="str">
            <v>FRA.IM900323868</v>
          </cell>
          <cell r="L1391" t="str">
            <v>8100003809</v>
          </cell>
          <cell r="M1391" t="str">
            <v>EM Entr.mercancías</v>
          </cell>
          <cell r="N1391" t="str">
            <v>11.044.555.24</v>
          </cell>
          <cell r="O1391" t="str">
            <v>ENTRADA VIRTUAL RPTOS CONT.021-SUADQ-CAB-2023</v>
          </cell>
        </row>
        <row r="1392">
          <cell r="H1392" t="str">
            <v>135143-5</v>
          </cell>
          <cell r="I1392" t="str">
            <v>ECEJ</v>
          </cell>
          <cell r="J1392" t="str">
            <v>EM11</v>
          </cell>
          <cell r="K1392" t="str">
            <v>FRA.IM900323868</v>
          </cell>
          <cell r="L1392" t="str">
            <v>8100003809</v>
          </cell>
          <cell r="M1392" t="str">
            <v>EM Entr.mercancías</v>
          </cell>
          <cell r="N1392" t="str">
            <v>41.403.650.62</v>
          </cell>
          <cell r="O1392" t="str">
            <v>ENTRADA VIRTUAL RPTOS CONT.021-SUADQ-CAB-2023</v>
          </cell>
        </row>
        <row r="1393">
          <cell r="H1393" t="str">
            <v>135143-1</v>
          </cell>
          <cell r="I1393" t="str">
            <v>ECEJ</v>
          </cell>
          <cell r="J1393" t="str">
            <v>EM11</v>
          </cell>
          <cell r="K1393" t="str">
            <v>FRA.IM900323868</v>
          </cell>
          <cell r="L1393" t="str">
            <v>8100003809</v>
          </cell>
          <cell r="M1393" t="str">
            <v>EM Entr.mercancías</v>
          </cell>
          <cell r="N1393" t="str">
            <v>66.908.207.30</v>
          </cell>
          <cell r="O1393" t="str">
            <v>ENTRADA VIRTUAL RPTOS CONT.021-SUADQ-CAB-2023</v>
          </cell>
        </row>
        <row r="1394">
          <cell r="H1394" t="str">
            <v>135143-3</v>
          </cell>
          <cell r="I1394" t="str">
            <v>ECEJ</v>
          </cell>
          <cell r="J1394" t="str">
            <v>EM11</v>
          </cell>
          <cell r="K1394" t="str">
            <v>FRA.IM900323868</v>
          </cell>
          <cell r="L1394" t="str">
            <v>8100003809</v>
          </cell>
          <cell r="M1394" t="str">
            <v>EM Entr.mercancías</v>
          </cell>
          <cell r="N1394" t="str">
            <v>59.738.456.59</v>
          </cell>
          <cell r="O1394" t="str">
            <v>ENTRADA VIRTUAL RPTOS CONT.021-SUADQ-CAB-2023</v>
          </cell>
        </row>
        <row r="1395">
          <cell r="H1395" t="str">
            <v>4170836</v>
          </cell>
          <cell r="I1395" t="str">
            <v>ECEJ</v>
          </cell>
          <cell r="J1395" t="str">
            <v>EM11</v>
          </cell>
          <cell r="K1395" t="str">
            <v>FRA.IM900323868</v>
          </cell>
          <cell r="L1395" t="str">
            <v>8100003809</v>
          </cell>
          <cell r="M1395" t="str">
            <v>EM Entr.mercancías</v>
          </cell>
          <cell r="N1395" t="str">
            <v>2.324.038.45</v>
          </cell>
          <cell r="O1395" t="str">
            <v>ENTRADA VIRTUAL RPTOS CONT.021-SUADQ-CAB-2023</v>
          </cell>
        </row>
        <row r="1396">
          <cell r="H1396" t="str">
            <v>T224</v>
          </cell>
          <cell r="I1396" t="str">
            <v>ECEJ</v>
          </cell>
          <cell r="J1396" t="str">
            <v>EM11</v>
          </cell>
          <cell r="K1396" t="str">
            <v>FRA.IM900323868</v>
          </cell>
          <cell r="L1396" t="str">
            <v>8100003809</v>
          </cell>
          <cell r="M1396" t="str">
            <v>EM Entr.mercancías</v>
          </cell>
          <cell r="N1396" t="str">
            <v>1.289.810.64</v>
          </cell>
          <cell r="O1396" t="str">
            <v>ENTRADA VIRTUAL RPTOS CONT.021-SUADQ-CAB-2023</v>
          </cell>
        </row>
        <row r="1397">
          <cell r="H1397" t="str">
            <v>FF0507900</v>
          </cell>
          <cell r="I1397" t="str">
            <v>ECEJ</v>
          </cell>
          <cell r="J1397" t="str">
            <v>EM11</v>
          </cell>
          <cell r="K1397" t="str">
            <v>FRA.IM900323868</v>
          </cell>
          <cell r="L1397" t="str">
            <v>8100003809</v>
          </cell>
          <cell r="M1397" t="str">
            <v>EM Entr.mercancías</v>
          </cell>
          <cell r="N1397" t="str">
            <v>1.200.011.27</v>
          </cell>
          <cell r="O1397" t="str">
            <v>ENTRADA VIRTUAL RPTOS CONT.021-SUADQ-CAB-2023</v>
          </cell>
        </row>
        <row r="1398">
          <cell r="H1398" t="str">
            <v>1741</v>
          </cell>
          <cell r="I1398" t="str">
            <v>ECEJ</v>
          </cell>
          <cell r="J1398" t="str">
            <v>EM11</v>
          </cell>
          <cell r="K1398" t="str">
            <v>FRA.IM900323868</v>
          </cell>
          <cell r="L1398" t="str">
            <v>8100003809</v>
          </cell>
          <cell r="M1398" t="str">
            <v>EM Entr.mercancías</v>
          </cell>
          <cell r="N1398" t="str">
            <v>1.270.238.98</v>
          </cell>
          <cell r="O1398" t="str">
            <v>ENTRADA VIRTUAL RPTOS CONT.021-SUADQ-CAB-2023</v>
          </cell>
        </row>
        <row r="1399">
          <cell r="H1399" t="str">
            <v>063361</v>
          </cell>
          <cell r="I1399" t="str">
            <v>ECEJ</v>
          </cell>
          <cell r="J1399" t="str">
            <v>EM11</v>
          </cell>
          <cell r="K1399" t="str">
            <v>FRA.IM900323868</v>
          </cell>
          <cell r="L1399" t="str">
            <v>8100003809</v>
          </cell>
          <cell r="M1399" t="str">
            <v>EM Entr.mercancías</v>
          </cell>
          <cell r="N1399" t="str">
            <v>392.968.19</v>
          </cell>
          <cell r="O1399" t="str">
            <v>ENTRADA VIRTUAL RPTOS CONT.021-SUADQ-CAB-2023</v>
          </cell>
        </row>
        <row r="1400">
          <cell r="H1400" t="str">
            <v>100134</v>
          </cell>
          <cell r="I1400" t="str">
            <v>ECEJ</v>
          </cell>
          <cell r="J1400" t="str">
            <v>EM11</v>
          </cell>
          <cell r="K1400" t="str">
            <v>FRA.IM900323868</v>
          </cell>
          <cell r="L1400" t="str">
            <v>8100003809</v>
          </cell>
          <cell r="M1400" t="str">
            <v>EM Entr.mercancías</v>
          </cell>
          <cell r="N1400" t="str">
            <v>2.103.761.36</v>
          </cell>
          <cell r="O1400" t="str">
            <v>ENTRADA VIRTUAL RPTOS CONT.021-SUADQ-CAB-2023</v>
          </cell>
        </row>
        <row r="1401">
          <cell r="H1401" t="str">
            <v>135257-28</v>
          </cell>
          <cell r="I1401" t="str">
            <v>ECEJ</v>
          </cell>
          <cell r="J1401" t="str">
            <v>EM11</v>
          </cell>
          <cell r="K1401" t="str">
            <v>FRA.IM900323868</v>
          </cell>
          <cell r="L1401" t="str">
            <v>8100003809</v>
          </cell>
          <cell r="M1401" t="str">
            <v>EM Entr.mercancías</v>
          </cell>
          <cell r="N1401" t="str">
            <v>18.636.823.51</v>
          </cell>
          <cell r="O1401" t="str">
            <v>ENTRADA VIRTUAL RPTOS CONT.021-SUADQ-CAB-2023</v>
          </cell>
        </row>
        <row r="1402">
          <cell r="H1402" t="str">
            <v>135257-29</v>
          </cell>
          <cell r="I1402" t="str">
            <v>ECEJ</v>
          </cell>
          <cell r="J1402" t="str">
            <v>EM11</v>
          </cell>
          <cell r="K1402" t="str">
            <v>FRA.IM900323868</v>
          </cell>
          <cell r="L1402" t="str">
            <v>8100003809</v>
          </cell>
          <cell r="M1402" t="str">
            <v>EM Entr.mercancías</v>
          </cell>
          <cell r="N1402" t="str">
            <v>58.169.653.88</v>
          </cell>
          <cell r="O1402" t="str">
            <v>ENTRADA VIRTUAL RPTOS CONT.021-SUADQ-CAB-2023</v>
          </cell>
        </row>
        <row r="1403">
          <cell r="H1403" t="str">
            <v>135257-30</v>
          </cell>
          <cell r="I1403" t="str">
            <v>ECEJ</v>
          </cell>
          <cell r="J1403" t="str">
            <v>EM11</v>
          </cell>
          <cell r="K1403" t="str">
            <v>FRA.IM900323868</v>
          </cell>
          <cell r="L1403" t="str">
            <v>8100003809</v>
          </cell>
          <cell r="M1403" t="str">
            <v>EM Entr.mercancías</v>
          </cell>
          <cell r="N1403" t="str">
            <v>56.753.586.86</v>
          </cell>
          <cell r="O1403" t="str">
            <v>ENTRADA VIRTUAL RPTOS CONT.021-SUADQ-CAB-2023</v>
          </cell>
        </row>
        <row r="1404">
          <cell r="H1404" t="str">
            <v>135257-32</v>
          </cell>
          <cell r="I1404" t="str">
            <v>ECEJ</v>
          </cell>
          <cell r="J1404" t="str">
            <v>EM11</v>
          </cell>
          <cell r="K1404" t="str">
            <v>FRA.IM900323868</v>
          </cell>
          <cell r="L1404" t="str">
            <v>8100003809</v>
          </cell>
          <cell r="M1404" t="str">
            <v>EM Entr.mercancías</v>
          </cell>
          <cell r="N1404" t="str">
            <v>30.911.323.14</v>
          </cell>
          <cell r="O1404" t="str">
            <v>ENTRADA VIRTUAL RPTOS CONT.021-SUADQ-CAB-2023</v>
          </cell>
        </row>
        <row r="1405">
          <cell r="H1405" t="str">
            <v>135257-35</v>
          </cell>
          <cell r="I1405" t="str">
            <v>ECEJ</v>
          </cell>
          <cell r="J1405" t="str">
            <v>EM11</v>
          </cell>
          <cell r="K1405" t="str">
            <v>FRA.IM900323868</v>
          </cell>
          <cell r="L1405" t="str">
            <v>8100003809</v>
          </cell>
          <cell r="M1405" t="str">
            <v>EM Entr.mercancías</v>
          </cell>
          <cell r="N1405" t="str">
            <v>12.422.630.22</v>
          </cell>
          <cell r="O1405" t="str">
            <v>ENTRADA VIRTUAL RPTOS CONT.021-SUADQ-CAB-2023</v>
          </cell>
        </row>
        <row r="1406">
          <cell r="H1406" t="str">
            <v>135257-36</v>
          </cell>
          <cell r="I1406" t="str">
            <v>ECEJ</v>
          </cell>
          <cell r="J1406" t="str">
            <v>EM11</v>
          </cell>
          <cell r="K1406" t="str">
            <v>FRA.IM900323868</v>
          </cell>
          <cell r="L1406" t="str">
            <v>8100003809</v>
          </cell>
          <cell r="M1406" t="str">
            <v>EM Entr.mercancías</v>
          </cell>
          <cell r="N1406" t="str">
            <v>3.169.841.08</v>
          </cell>
          <cell r="O1406" t="str">
            <v>ENTRADA VIRTUAL RPTOS CONT.021-SUADQ-CAB-2023</v>
          </cell>
        </row>
        <row r="1407">
          <cell r="H1407" t="str">
            <v>135257-37</v>
          </cell>
          <cell r="I1407" t="str">
            <v>ECEJ</v>
          </cell>
          <cell r="J1407" t="str">
            <v>EM11</v>
          </cell>
          <cell r="K1407" t="str">
            <v>FRA.IM900323868</v>
          </cell>
          <cell r="L1407" t="str">
            <v>8100003809</v>
          </cell>
          <cell r="M1407" t="str">
            <v>EM Entr.mercancías</v>
          </cell>
          <cell r="N1407" t="str">
            <v>32.891.514.42</v>
          </cell>
          <cell r="O1407" t="str">
            <v>ENTRADA VIRTUAL RPTOS CONT.021-SUADQ-CAB-2023</v>
          </cell>
        </row>
        <row r="1408">
          <cell r="H1408" t="str">
            <v>135257-40</v>
          </cell>
          <cell r="I1408" t="str">
            <v>ECEJ</v>
          </cell>
          <cell r="J1408" t="str">
            <v>EM11</v>
          </cell>
          <cell r="K1408" t="str">
            <v>FRA.IM900323868</v>
          </cell>
          <cell r="L1408" t="str">
            <v>8100003809</v>
          </cell>
          <cell r="M1408" t="str">
            <v>EM Entr.mercancías</v>
          </cell>
          <cell r="N1408" t="str">
            <v>26.483.907.10</v>
          </cell>
          <cell r="O1408" t="str">
            <v>ENTRADA VIRTUAL RPTOS CONT.021-SUADQ-CAB-2023</v>
          </cell>
        </row>
        <row r="1409">
          <cell r="H1409" t="str">
            <v>135257-41</v>
          </cell>
          <cell r="I1409" t="str">
            <v>ECEJ</v>
          </cell>
          <cell r="J1409" t="str">
            <v>EM11</v>
          </cell>
          <cell r="K1409" t="str">
            <v>FRA.IM900323868</v>
          </cell>
          <cell r="L1409" t="str">
            <v>8100003809</v>
          </cell>
          <cell r="M1409" t="str">
            <v>EM Entr.mercancías</v>
          </cell>
          <cell r="N1409" t="str">
            <v>19.753.943.05</v>
          </cell>
          <cell r="O1409" t="str">
            <v>ENTRADA VIRTUAL RPTOS CONT.021-SUADQ-CAB-2023</v>
          </cell>
        </row>
        <row r="1410">
          <cell r="H1410" t="str">
            <v>135257-42</v>
          </cell>
          <cell r="I1410" t="str">
            <v>ECEJ</v>
          </cell>
          <cell r="J1410" t="str">
            <v>EM11</v>
          </cell>
          <cell r="K1410" t="str">
            <v>FRA.IM900323868</v>
          </cell>
          <cell r="L1410" t="str">
            <v>8100003809</v>
          </cell>
          <cell r="M1410" t="str">
            <v>EM Entr.mercancías</v>
          </cell>
          <cell r="N1410" t="str">
            <v>13.632.235.44</v>
          </cell>
          <cell r="O1410" t="str">
            <v>ENTRADA VIRTUAL RPTOS CONT.021-SUADQ-CAB-2023</v>
          </cell>
        </row>
        <row r="1411">
          <cell r="H1411" t="str">
            <v>135257-43</v>
          </cell>
          <cell r="I1411" t="str">
            <v>ECEJ</v>
          </cell>
          <cell r="J1411" t="str">
            <v>EM11</v>
          </cell>
          <cell r="K1411" t="str">
            <v>FRA.IM900323868</v>
          </cell>
          <cell r="L1411" t="str">
            <v>8100003809</v>
          </cell>
          <cell r="M1411" t="str">
            <v>EM Entr.mercancías</v>
          </cell>
          <cell r="N1411" t="str">
            <v>13.084.996.53</v>
          </cell>
          <cell r="O1411" t="str">
            <v>ENTRADA VIRTUAL RPTOS CONT.021-SUADQ-CAB-2023</v>
          </cell>
        </row>
        <row r="1412">
          <cell r="H1412" t="str">
            <v>135257-44</v>
          </cell>
          <cell r="I1412" t="str">
            <v>ECEJ</v>
          </cell>
          <cell r="J1412" t="str">
            <v>EM11</v>
          </cell>
          <cell r="K1412" t="str">
            <v>FRA.IM900323868</v>
          </cell>
          <cell r="L1412" t="str">
            <v>8100003809</v>
          </cell>
          <cell r="M1412" t="str">
            <v>EM Entr.mercancías</v>
          </cell>
          <cell r="N1412" t="str">
            <v>12.994.813.40</v>
          </cell>
          <cell r="O1412" t="str">
            <v>ENTRADA VIRTUAL RPTOS CONT.021-SUADQ-CAB-2023</v>
          </cell>
        </row>
        <row r="1413">
          <cell r="H1413" t="str">
            <v>135257-45</v>
          </cell>
          <cell r="I1413" t="str">
            <v>ECEJ</v>
          </cell>
          <cell r="J1413" t="str">
            <v>EM11</v>
          </cell>
          <cell r="K1413" t="str">
            <v>FRA.IM900323868</v>
          </cell>
          <cell r="L1413" t="str">
            <v>8100003809</v>
          </cell>
          <cell r="M1413" t="str">
            <v>EM Entr.mercancías</v>
          </cell>
          <cell r="N1413" t="str">
            <v>29.316.808.65</v>
          </cell>
          <cell r="O1413" t="str">
            <v>ENTRADA VIRTUAL RPTOS CONT.021-SUADQ-CAB-2023</v>
          </cell>
        </row>
        <row r="1414">
          <cell r="H1414" t="str">
            <v>135257-50</v>
          </cell>
          <cell r="I1414" t="str">
            <v>ECEJ</v>
          </cell>
          <cell r="J1414" t="str">
            <v>EM11</v>
          </cell>
          <cell r="K1414" t="str">
            <v>FRA.IM900323868</v>
          </cell>
          <cell r="L1414" t="str">
            <v>8100003809</v>
          </cell>
          <cell r="M1414" t="str">
            <v>EM Entr.mercancías</v>
          </cell>
          <cell r="N1414" t="str">
            <v>33.332.836.12</v>
          </cell>
          <cell r="O1414" t="str">
            <v>ENTRADA VIRTUAL RPTOS CONT.021-SUADQ-CAB-2023</v>
          </cell>
        </row>
        <row r="1415">
          <cell r="H1415" t="str">
            <v>135257-53</v>
          </cell>
          <cell r="I1415" t="str">
            <v>ECEJ</v>
          </cell>
          <cell r="J1415" t="str">
            <v>EM11</v>
          </cell>
          <cell r="K1415" t="str">
            <v>FRA.IM900323868</v>
          </cell>
          <cell r="L1415" t="str">
            <v>8100003809</v>
          </cell>
          <cell r="M1415" t="str">
            <v>EM Entr.mercancías</v>
          </cell>
          <cell r="N1415" t="str">
            <v>24.209.757.19</v>
          </cell>
          <cell r="O1415" t="str">
            <v>ENTRADA VIRTUAL RPTOS CONT.021-SUADQ-CAB-2023</v>
          </cell>
        </row>
        <row r="1416">
          <cell r="H1416" t="str">
            <v>135257-55</v>
          </cell>
          <cell r="I1416" t="str">
            <v>ECEJ</v>
          </cell>
          <cell r="J1416" t="str">
            <v>EM11</v>
          </cell>
          <cell r="K1416" t="str">
            <v>FRA.IM900323868</v>
          </cell>
          <cell r="L1416" t="str">
            <v>8100003809</v>
          </cell>
          <cell r="M1416" t="str">
            <v>EM Entr.mercancías</v>
          </cell>
          <cell r="N1416" t="str">
            <v>32.428.318.52</v>
          </cell>
          <cell r="O1416" t="str">
            <v>ENTRADA VIRTUAL RPTOS CONT.021-SUADQ-CAB-2023</v>
          </cell>
        </row>
        <row r="1417">
          <cell r="H1417" t="str">
            <v>135257-58</v>
          </cell>
          <cell r="I1417" t="str">
            <v>ECEJ</v>
          </cell>
          <cell r="J1417" t="str">
            <v>EM11</v>
          </cell>
          <cell r="K1417" t="str">
            <v>FRA.IM900323868</v>
          </cell>
          <cell r="L1417" t="str">
            <v>8100003809</v>
          </cell>
          <cell r="M1417" t="str">
            <v>EM Entr.mercancías</v>
          </cell>
          <cell r="N1417" t="str">
            <v>26.316.204.85</v>
          </cell>
          <cell r="O1417" t="str">
            <v>ENTRADA VIRTUAL RPTOS CONT.021-SUADQ-CAB-2023</v>
          </cell>
        </row>
        <row r="1418">
          <cell r="H1418" t="str">
            <v>135257-59</v>
          </cell>
          <cell r="I1418" t="str">
            <v>ECEJ</v>
          </cell>
          <cell r="J1418" t="str">
            <v>EM11</v>
          </cell>
          <cell r="K1418" t="str">
            <v>FRA.IM900323868</v>
          </cell>
          <cell r="L1418" t="str">
            <v>8100003809</v>
          </cell>
          <cell r="M1418" t="str">
            <v>EM Entr.mercancías</v>
          </cell>
          <cell r="N1418" t="str">
            <v>18.984.124.50</v>
          </cell>
          <cell r="O1418" t="str">
            <v>ENTRADA VIRTUAL RPTOS CONT.021-SUADQ-CAB-2023</v>
          </cell>
        </row>
        <row r="1419">
          <cell r="H1419" t="str">
            <v>135257-60</v>
          </cell>
          <cell r="I1419" t="str">
            <v>ECEJ</v>
          </cell>
          <cell r="J1419" t="str">
            <v>EM11</v>
          </cell>
          <cell r="K1419" t="str">
            <v>FRA.IM900323868</v>
          </cell>
          <cell r="L1419" t="str">
            <v>8100003809</v>
          </cell>
          <cell r="M1419" t="str">
            <v>EM Entr.mercancías</v>
          </cell>
          <cell r="N1419" t="str">
            <v>14.877.146.39</v>
          </cell>
          <cell r="O1419" t="str">
            <v>ENTRADA VIRTUAL RPTOS CONT.021-SUADQ-CAB-2023</v>
          </cell>
        </row>
        <row r="1420">
          <cell r="H1420" t="str">
            <v>135257-61</v>
          </cell>
          <cell r="I1420" t="str">
            <v>ECEJ</v>
          </cell>
          <cell r="J1420" t="str">
            <v>EM11</v>
          </cell>
          <cell r="K1420" t="str">
            <v>FRA.IM900323868</v>
          </cell>
          <cell r="L1420" t="str">
            <v>8100003809</v>
          </cell>
          <cell r="M1420" t="str">
            <v>EM Entr.mercancías</v>
          </cell>
          <cell r="N1420" t="str">
            <v>36.658.866.71</v>
          </cell>
          <cell r="O1420" t="str">
            <v>ENTRADA VIRTUAL RPTOS CONT.021-SUADQ-CAB-2023</v>
          </cell>
        </row>
        <row r="1421">
          <cell r="H1421" t="str">
            <v>135257-62</v>
          </cell>
          <cell r="I1421" t="str">
            <v>ECEJ</v>
          </cell>
          <cell r="J1421" t="str">
            <v>EM11</v>
          </cell>
          <cell r="K1421" t="str">
            <v>FRA.IM900323868</v>
          </cell>
          <cell r="L1421" t="str">
            <v>8100003809</v>
          </cell>
          <cell r="M1421" t="str">
            <v>EM Entr.mercancías</v>
          </cell>
          <cell r="N1421" t="str">
            <v>29.510.222.69</v>
          </cell>
          <cell r="O1421" t="str">
            <v>ENTRADA VIRTUAL RPTOS CONT.021-SUADQ-CAB-2023</v>
          </cell>
        </row>
        <row r="1422">
          <cell r="H1422" t="str">
            <v>135257-66</v>
          </cell>
          <cell r="I1422" t="str">
            <v>ECEJ</v>
          </cell>
          <cell r="J1422" t="str">
            <v>EM11</v>
          </cell>
          <cell r="K1422" t="str">
            <v>FRA.IM900323868</v>
          </cell>
          <cell r="L1422" t="str">
            <v>8100003809</v>
          </cell>
          <cell r="M1422" t="str">
            <v>EM Entr.mercancías</v>
          </cell>
          <cell r="N1422" t="str">
            <v>47.266.321.59</v>
          </cell>
          <cell r="O1422" t="str">
            <v>ENTRADA VIRTUAL RPTOS CONT.021-SUADQ-CAB-2023</v>
          </cell>
        </row>
        <row r="1423">
          <cell r="H1423" t="str">
            <v>135257-68</v>
          </cell>
          <cell r="I1423" t="str">
            <v>ECEJ</v>
          </cell>
          <cell r="J1423" t="str">
            <v>EM11</v>
          </cell>
          <cell r="K1423" t="str">
            <v>FRA.IM900323868</v>
          </cell>
          <cell r="L1423" t="str">
            <v>8100003809</v>
          </cell>
          <cell r="M1423" t="str">
            <v>EM Entr.mercancías</v>
          </cell>
          <cell r="N1423" t="str">
            <v>22.061.479.91</v>
          </cell>
          <cell r="O1423" t="str">
            <v>ENTRADA VIRTUAL RPTOS CONT.021-SUADQ-CAB-2023</v>
          </cell>
        </row>
        <row r="1424">
          <cell r="H1424" t="str">
            <v>135257-75</v>
          </cell>
          <cell r="I1424" t="str">
            <v>ECEJ</v>
          </cell>
          <cell r="J1424" t="str">
            <v>EM11</v>
          </cell>
          <cell r="K1424" t="str">
            <v>FRA.IM900323868</v>
          </cell>
          <cell r="L1424" t="str">
            <v>8100003809</v>
          </cell>
          <cell r="M1424" t="str">
            <v>EM Entr.mercancías</v>
          </cell>
          <cell r="N1424" t="str">
            <v>19.094.646.81</v>
          </cell>
          <cell r="O1424" t="str">
            <v>ENTRADA VIRTUAL RPTOS CONT.021-SUADQ-CAB-2023</v>
          </cell>
        </row>
        <row r="1425">
          <cell r="H1425" t="str">
            <v>135257-79</v>
          </cell>
          <cell r="I1425" t="str">
            <v>ECEJ</v>
          </cell>
          <cell r="J1425" t="str">
            <v>EM11</v>
          </cell>
          <cell r="K1425" t="str">
            <v>FRA.IM900323868</v>
          </cell>
          <cell r="L1425" t="str">
            <v>8100003809</v>
          </cell>
          <cell r="M1425" t="str">
            <v>EM Entr.mercancías</v>
          </cell>
          <cell r="N1425" t="str">
            <v>3.144.513.05</v>
          </cell>
          <cell r="O1425" t="str">
            <v>ENTRADA VIRTUAL RPTOS CONT.021-SUADQ-CAB-2023</v>
          </cell>
        </row>
        <row r="1426">
          <cell r="H1426" t="str">
            <v>135257-96</v>
          </cell>
          <cell r="I1426" t="str">
            <v>ECEJ</v>
          </cell>
          <cell r="J1426" t="str">
            <v>EM11</v>
          </cell>
          <cell r="K1426" t="str">
            <v>FRA.IM900323868</v>
          </cell>
          <cell r="L1426" t="str">
            <v>8100003809</v>
          </cell>
          <cell r="M1426" t="str">
            <v>EM Entr.mercancías</v>
          </cell>
          <cell r="N1426" t="str">
            <v>11.044.171.48</v>
          </cell>
          <cell r="O1426" t="str">
            <v>ENTRADA VIRTUAL RPTOS CONT.021-SUADQ-CAB-2023</v>
          </cell>
        </row>
        <row r="1427">
          <cell r="H1427" t="str">
            <v>135257-97</v>
          </cell>
          <cell r="I1427" t="str">
            <v>ECEJ</v>
          </cell>
          <cell r="J1427" t="str">
            <v>EM11</v>
          </cell>
          <cell r="K1427" t="str">
            <v>FRA.IM900323868</v>
          </cell>
          <cell r="L1427" t="str">
            <v>8100003809</v>
          </cell>
          <cell r="M1427" t="str">
            <v>EM Entr.mercancías</v>
          </cell>
          <cell r="N1427" t="str">
            <v>4.539.473.38</v>
          </cell>
          <cell r="O1427" t="str">
            <v>ENTRADA VIRTUAL RPTOS CONT.021-SUADQ-CAB-2023</v>
          </cell>
        </row>
        <row r="1428">
          <cell r="H1428" t="str">
            <v>300-24ST</v>
          </cell>
          <cell r="I1428" t="str">
            <v>ECEJ</v>
          </cell>
          <cell r="J1428" t="str">
            <v>EM11</v>
          </cell>
          <cell r="K1428" t="str">
            <v>FRA.IM900323868</v>
          </cell>
          <cell r="L1428" t="str">
            <v>8100003809</v>
          </cell>
          <cell r="M1428" t="str">
            <v>EM Entr.mercancías</v>
          </cell>
          <cell r="N1428" t="str">
            <v>759.073.32</v>
          </cell>
          <cell r="O1428" t="str">
            <v>ENTRADA VIRTUAL RPTOS CONT.021-SUADQ-CAB-2023</v>
          </cell>
        </row>
        <row r="1429">
          <cell r="H1429" t="str">
            <v>5-808X</v>
          </cell>
          <cell r="I1429" t="str">
            <v>ECEJ</v>
          </cell>
          <cell r="J1429" t="str">
            <v>EM11</v>
          </cell>
          <cell r="K1429" t="str">
            <v>FRA.IM900323868</v>
          </cell>
          <cell r="L1429" t="str">
            <v>8100003809</v>
          </cell>
          <cell r="M1429" t="str">
            <v>EM Entr.mercancías</v>
          </cell>
          <cell r="N1429" t="str">
            <v>2.670.188.16</v>
          </cell>
          <cell r="O1429" t="str">
            <v>ENTRADA VIRTUAL RPTOS CONT.021-SUADQ-CAB-2023</v>
          </cell>
        </row>
        <row r="1430">
          <cell r="H1430" t="str">
            <v>A88900318</v>
          </cell>
          <cell r="I1430" t="str">
            <v>ECEJ</v>
          </cell>
          <cell r="J1430" t="str">
            <v>EM11</v>
          </cell>
          <cell r="K1430" t="str">
            <v>FRA.IM900323868</v>
          </cell>
          <cell r="L1430" t="str">
            <v>8100003809</v>
          </cell>
          <cell r="M1430" t="str">
            <v>EM Entr.mercancías</v>
          </cell>
          <cell r="N1430" t="str">
            <v>3.121.871.33</v>
          </cell>
          <cell r="O1430" t="str">
            <v>ENTRADA VIRTUAL RPTOS CONT.021-SUADQ-CAB-2023</v>
          </cell>
        </row>
        <row r="1431">
          <cell r="H1431" t="str">
            <v>P182034</v>
          </cell>
          <cell r="I1431" t="str">
            <v>ECEJ</v>
          </cell>
          <cell r="J1431" t="str">
            <v>EM11</v>
          </cell>
          <cell r="K1431" t="str">
            <v>FRA.IM900323868</v>
          </cell>
          <cell r="L1431" t="str">
            <v>8100003809</v>
          </cell>
          <cell r="M1431" t="str">
            <v>EM Entr.mercancías</v>
          </cell>
          <cell r="N1431" t="str">
            <v>553.379.04</v>
          </cell>
          <cell r="O1431" t="str">
            <v>ENTRADA VIRTUAL RPTOS CONT.021-SUADQ-CAB-2023</v>
          </cell>
        </row>
        <row r="1432">
          <cell r="H1432" t="str">
            <v>AA52425-1</v>
          </cell>
          <cell r="I1432" t="str">
            <v>ECEJ</v>
          </cell>
          <cell r="J1432" t="str">
            <v>EM11</v>
          </cell>
          <cell r="K1432" t="str">
            <v>FRA.8100003808</v>
          </cell>
          <cell r="L1432" t="str">
            <v>8100003808</v>
          </cell>
          <cell r="M1432" t="str">
            <v>EM Entr.mercancías</v>
          </cell>
          <cell r="N1432" t="str">
            <v>80.972.94</v>
          </cell>
          <cell r="O1432" t="str">
            <v>ENTRADA REPUESTOS CONT.017-SUADQ-INF-2023</v>
          </cell>
        </row>
        <row r="1433">
          <cell r="H1433" t="str">
            <v>5940005496583.</v>
          </cell>
          <cell r="I1433" t="str">
            <v>ECEJ</v>
          </cell>
          <cell r="J1433" t="str">
            <v>EM11</v>
          </cell>
          <cell r="K1433" t="str">
            <v>FRA.8100003808</v>
          </cell>
          <cell r="L1433" t="str">
            <v>8100003808</v>
          </cell>
          <cell r="M1433" t="str">
            <v>EM Entr.mercancías</v>
          </cell>
          <cell r="N1433" t="str">
            <v>105.149.69</v>
          </cell>
          <cell r="O1433" t="str">
            <v>ENTRADA REPUESTOS CONT.017-SUADQ-INF-2023</v>
          </cell>
        </row>
        <row r="1434">
          <cell r="H1434" t="str">
            <v>136482-2</v>
          </cell>
          <cell r="I1434" t="str">
            <v>ECEJ</v>
          </cell>
          <cell r="J1434" t="str">
            <v>EM11</v>
          </cell>
          <cell r="K1434" t="str">
            <v>BCOB9N40930033/3</v>
          </cell>
          <cell r="L1434" t="str">
            <v>COOPERFMF2</v>
          </cell>
          <cell r="M1434" t="str">
            <v>EM Entr.mercancías</v>
          </cell>
          <cell r="N1434" t="str">
            <v>294.529.84</v>
          </cell>
          <cell r="O1434" t="str">
            <v>ENTR. VIRTUAL RPTOS LOA CO-B-BOD 192024000046424-6</v>
          </cell>
        </row>
        <row r="1435">
          <cell r="H1435" t="str">
            <v>131501</v>
          </cell>
          <cell r="I1435" t="str">
            <v>ECEJ</v>
          </cell>
          <cell r="J1435" t="str">
            <v>EM11</v>
          </cell>
          <cell r="K1435" t="str">
            <v>BCOB9N40930033/3</v>
          </cell>
          <cell r="L1435" t="str">
            <v>COOPERFMF2</v>
          </cell>
          <cell r="M1435" t="str">
            <v>EM Entr.mercancías</v>
          </cell>
          <cell r="N1435" t="str">
            <v>4.953.824.47</v>
          </cell>
          <cell r="O1435" t="str">
            <v>ENTR. VIRTUAL RPTOS LOA CO-B-BOD 192024000046424-6</v>
          </cell>
        </row>
        <row r="1436">
          <cell r="H1436" t="str">
            <v>135143-5</v>
          </cell>
          <cell r="I1436" t="str">
            <v>ECEJ</v>
          </cell>
          <cell r="J1436" t="str">
            <v>EM11</v>
          </cell>
          <cell r="K1436" t="str">
            <v>BCOB9N40930033/3</v>
          </cell>
          <cell r="L1436" t="str">
            <v>COOPERFMF2</v>
          </cell>
          <cell r="M1436" t="str">
            <v>EM Entr.mercancías</v>
          </cell>
          <cell r="N1436" t="str">
            <v>4.701.126.52</v>
          </cell>
          <cell r="O1436" t="str">
            <v>ENTR. VIRTUAL RPTOS LOA CO-B-BOD 192024000046424-6</v>
          </cell>
        </row>
        <row r="1437">
          <cell r="H1437" t="str">
            <v>135143-5</v>
          </cell>
          <cell r="I1437" t="str">
            <v>ECEJ</v>
          </cell>
          <cell r="J1437" t="str">
            <v>EM11</v>
          </cell>
          <cell r="K1437" t="str">
            <v>BCOB9N40930033/3</v>
          </cell>
          <cell r="L1437" t="str">
            <v>COOPERFMF2</v>
          </cell>
          <cell r="M1437" t="str">
            <v>EM Entr.mercancías</v>
          </cell>
          <cell r="N1437" t="str">
            <v>4.701.126.52</v>
          </cell>
          <cell r="O1437" t="str">
            <v>ENTR. VIRTUAL RPTOS LOA CO-B-BOD 192024000046424-6</v>
          </cell>
        </row>
        <row r="1438">
          <cell r="H1438" t="str">
            <v>135143-1</v>
          </cell>
          <cell r="I1438" t="str">
            <v>ECEJ</v>
          </cell>
          <cell r="J1438" t="str">
            <v>EM11</v>
          </cell>
          <cell r="K1438" t="str">
            <v>BCOB9N40930033/3</v>
          </cell>
          <cell r="L1438" t="str">
            <v>COOPERFMF2</v>
          </cell>
          <cell r="M1438" t="str">
            <v>EM Entr.mercancías</v>
          </cell>
          <cell r="N1438" t="str">
            <v>7.503.188.42</v>
          </cell>
          <cell r="O1438" t="str">
            <v>ENTR. VIRTUAL RPTOS LOA CO-B-BOD 192024000046424-6</v>
          </cell>
        </row>
        <row r="1439">
          <cell r="H1439" t="str">
            <v>135143-1</v>
          </cell>
          <cell r="I1439" t="str">
            <v>ECEJ</v>
          </cell>
          <cell r="J1439" t="str">
            <v>EM11</v>
          </cell>
          <cell r="K1439" t="str">
            <v>BCOB9N40930033/3</v>
          </cell>
          <cell r="L1439" t="str">
            <v>COOPERFMF2</v>
          </cell>
          <cell r="M1439" t="str">
            <v>EM Entr.mercancías</v>
          </cell>
          <cell r="N1439" t="str">
            <v>7.503.188.42</v>
          </cell>
          <cell r="O1439" t="str">
            <v>ENTR. VIRTUAL RPTOS LOA CO-B-BOD 192024000046424-6</v>
          </cell>
        </row>
        <row r="1440">
          <cell r="H1440" t="str">
            <v>135143-1</v>
          </cell>
          <cell r="I1440" t="str">
            <v>ECEJ</v>
          </cell>
          <cell r="J1440" t="str">
            <v>EM11</v>
          </cell>
          <cell r="K1440" t="str">
            <v>BCOB9N40930033/3</v>
          </cell>
          <cell r="L1440" t="str">
            <v>COOPERFMF2</v>
          </cell>
          <cell r="M1440" t="str">
            <v>EM Entr.mercancías</v>
          </cell>
          <cell r="N1440" t="str">
            <v>7.503.188.42</v>
          </cell>
          <cell r="O1440" t="str">
            <v>ENTR. VIRTUAL RPTOS LOA CO-B-BOD 192024000046424-6</v>
          </cell>
        </row>
        <row r="1441">
          <cell r="H1441" t="str">
            <v>84-13139</v>
          </cell>
          <cell r="I1441" t="str">
            <v>ECEJ</v>
          </cell>
          <cell r="J1441" t="str">
            <v>EM11</v>
          </cell>
          <cell r="K1441" t="str">
            <v>BCOB9N40930033/3</v>
          </cell>
          <cell r="L1441" t="str">
            <v>COOPERFMF2</v>
          </cell>
          <cell r="M1441" t="str">
            <v>EM Entr.mercancías</v>
          </cell>
          <cell r="N1441" t="str">
            <v>1.290.835.28</v>
          </cell>
          <cell r="O1441" t="str">
            <v>ENTR. VIRTUAL RPTOS LOA CO-B-BOD 192024000046424-6</v>
          </cell>
        </row>
        <row r="1442">
          <cell r="H1442" t="str">
            <v>84-13139</v>
          </cell>
          <cell r="I1442" t="str">
            <v>ECEJ</v>
          </cell>
          <cell r="J1442" t="str">
            <v>EM11</v>
          </cell>
          <cell r="K1442" t="str">
            <v>BCOB9N40930033/3</v>
          </cell>
          <cell r="L1442" t="str">
            <v>COOPERFMF2</v>
          </cell>
          <cell r="M1442" t="str">
            <v>EM Entr.mercancías</v>
          </cell>
          <cell r="N1442" t="str">
            <v>1.290.835.28</v>
          </cell>
          <cell r="O1442" t="str">
            <v>ENTR. VIRTUAL RPTOS LOA CO-B-BOD 192024000046424-6</v>
          </cell>
        </row>
        <row r="1443">
          <cell r="H1443" t="str">
            <v>135257-97</v>
          </cell>
          <cell r="I1443" t="str">
            <v>ECEJ</v>
          </cell>
          <cell r="J1443" t="str">
            <v>EM11</v>
          </cell>
          <cell r="K1443" t="str">
            <v>BCOB9N40930033/3</v>
          </cell>
          <cell r="L1443" t="str">
            <v>COOPERFMF2</v>
          </cell>
          <cell r="M1443" t="str">
            <v>EM Entr.mercancías</v>
          </cell>
          <cell r="N1443" t="str">
            <v>8.723.576.26</v>
          </cell>
          <cell r="O1443" t="str">
            <v>ENTR. VIRTUAL RPTOS LOA CO-B-BOD 192024000046424-6</v>
          </cell>
        </row>
        <row r="1444">
          <cell r="H1444" t="str">
            <v>3905449</v>
          </cell>
          <cell r="I1444" t="str">
            <v>ECEJ</v>
          </cell>
          <cell r="J1444" t="str">
            <v>EM11</v>
          </cell>
          <cell r="K1444" t="str">
            <v>BCOB9N40930033/3</v>
          </cell>
          <cell r="L1444" t="str">
            <v>COOPERFMF2</v>
          </cell>
          <cell r="M1444" t="str">
            <v>EM Entr.mercancías</v>
          </cell>
          <cell r="N1444" t="str">
            <v>56.873.91</v>
          </cell>
          <cell r="O1444" t="str">
            <v>ENTR. VIRTUAL RPTOS LOA CO-B-BOD 192024000046424-6</v>
          </cell>
        </row>
        <row r="1445">
          <cell r="H1445" t="str">
            <v>216434.</v>
          </cell>
          <cell r="I1445" t="str">
            <v>ECEJ</v>
          </cell>
          <cell r="J1445" t="str">
            <v>EM11</v>
          </cell>
          <cell r="K1445" t="str">
            <v>BCOB9N40930013XX</v>
          </cell>
          <cell r="L1445" t="str">
            <v>COOPERFMF2</v>
          </cell>
          <cell r="M1445" t="str">
            <v>EM Entr.mercancías</v>
          </cell>
          <cell r="N1445" t="str">
            <v>989.734.16</v>
          </cell>
          <cell r="O1445" t="str">
            <v>ENTR. VIRTUAL RPTOS LOA CO-B-BOD 192024000063845-5</v>
          </cell>
        </row>
        <row r="1446">
          <cell r="H1446" t="str">
            <v>216434.</v>
          </cell>
          <cell r="I1446" t="str">
            <v>ECEJ</v>
          </cell>
          <cell r="J1446" t="str">
            <v>EM11</v>
          </cell>
          <cell r="K1446" t="str">
            <v>BCOB9N40930013XX</v>
          </cell>
          <cell r="L1446" t="str">
            <v>COOPERFMF2</v>
          </cell>
          <cell r="M1446" t="str">
            <v>EM Entr.mercancías</v>
          </cell>
          <cell r="N1446" t="str">
            <v>989.734.16</v>
          </cell>
          <cell r="O1446" t="str">
            <v>ENTR. VIRTUAL RPTOS LOA CO-B-BOD 192024000063845-5</v>
          </cell>
        </row>
        <row r="1447">
          <cell r="H1447" t="str">
            <v>216434.</v>
          </cell>
          <cell r="I1447" t="str">
            <v>ECEJ</v>
          </cell>
          <cell r="J1447" t="str">
            <v>EM11</v>
          </cell>
          <cell r="K1447" t="str">
            <v>BCOB9N40930013XX</v>
          </cell>
          <cell r="L1447" t="str">
            <v>COOPERFMF2</v>
          </cell>
          <cell r="M1447" t="str">
            <v>EM Entr.mercancías</v>
          </cell>
          <cell r="N1447" t="str">
            <v>989.734.16</v>
          </cell>
          <cell r="O1447" t="str">
            <v>ENTR. VIRTUAL RPTOS LOA CO-B-BOD 192024000063845-5</v>
          </cell>
        </row>
        <row r="1448">
          <cell r="H1448" t="str">
            <v>216434.</v>
          </cell>
          <cell r="I1448" t="str">
            <v>ECEJ</v>
          </cell>
          <cell r="J1448" t="str">
            <v>EM11</v>
          </cell>
          <cell r="K1448" t="str">
            <v>BCOB9N40930013XX</v>
          </cell>
          <cell r="L1448" t="str">
            <v>COOPERFMF2</v>
          </cell>
          <cell r="M1448" t="str">
            <v>EM Entr.mercancías</v>
          </cell>
          <cell r="N1448" t="str">
            <v>989.734.16</v>
          </cell>
          <cell r="O1448" t="str">
            <v>ENTR. VIRTUAL RPTOS LOA CO-B-BOD 192024000063845-5</v>
          </cell>
        </row>
        <row r="1449">
          <cell r="H1449" t="str">
            <v>12423713-002</v>
          </cell>
          <cell r="I1449" t="str">
            <v>ECEJ</v>
          </cell>
          <cell r="J1449" t="str">
            <v>EM11</v>
          </cell>
          <cell r="K1449" t="str">
            <v>BCOB9N40930013XX</v>
          </cell>
          <cell r="L1449" t="str">
            <v>COOPERFMF2</v>
          </cell>
          <cell r="M1449" t="str">
            <v>EM Entr.mercancías</v>
          </cell>
          <cell r="N1449" t="str">
            <v>10.855.581.12</v>
          </cell>
          <cell r="O1449" t="str">
            <v>ENTR. VIRTUAL RPTOS LOA CO-B-BOD 192024000063845-5</v>
          </cell>
        </row>
        <row r="1450">
          <cell r="H1450" t="str">
            <v>131501</v>
          </cell>
          <cell r="I1450" t="str">
            <v>ECEJ</v>
          </cell>
          <cell r="J1450" t="str">
            <v>EM11</v>
          </cell>
          <cell r="K1450" t="str">
            <v>BCOB9N40930013XX</v>
          </cell>
          <cell r="L1450" t="str">
            <v>COOPERFMF2</v>
          </cell>
          <cell r="M1450" t="str">
            <v>EM Entr.mercancías</v>
          </cell>
          <cell r="N1450" t="str">
            <v>5.227.473.26</v>
          </cell>
          <cell r="O1450" t="str">
            <v>ENTR. VIRTUAL RPTOS LOA CO-B-BOD 192024000063845-5</v>
          </cell>
        </row>
        <row r="1451">
          <cell r="H1451" t="str">
            <v>135143-5</v>
          </cell>
          <cell r="I1451" t="str">
            <v>ECEJ</v>
          </cell>
          <cell r="J1451" t="str">
            <v>EM11</v>
          </cell>
          <cell r="K1451" t="str">
            <v>BCOB9N40930013XX</v>
          </cell>
          <cell r="L1451" t="str">
            <v>COOPERFMF2</v>
          </cell>
          <cell r="M1451" t="str">
            <v>EM Entr.mercancías</v>
          </cell>
          <cell r="N1451" t="str">
            <v>4.960.816.30</v>
          </cell>
          <cell r="O1451" t="str">
            <v>ENTR. VIRTUAL RPTOS LOA CO-B-BOD 192024000063845-5</v>
          </cell>
        </row>
        <row r="1452">
          <cell r="H1452" t="str">
            <v>135143-1</v>
          </cell>
          <cell r="I1452" t="str">
            <v>ECEJ</v>
          </cell>
          <cell r="J1452" t="str">
            <v>EM11</v>
          </cell>
          <cell r="K1452" t="str">
            <v>BCOB9N40930013XX</v>
          </cell>
          <cell r="L1452" t="str">
            <v>COOPERFMF2</v>
          </cell>
          <cell r="M1452" t="str">
            <v>EM Entr.mercancías</v>
          </cell>
          <cell r="N1452" t="str">
            <v>7.917.663.84</v>
          </cell>
          <cell r="O1452" t="str">
            <v>ENTR. VIRTUAL RPTOS LOA CO-B-BOD 192024000063845-5</v>
          </cell>
        </row>
        <row r="1453">
          <cell r="H1453" t="str">
            <v>676693</v>
          </cell>
          <cell r="I1453" t="str">
            <v>ECEJ</v>
          </cell>
          <cell r="J1453" t="str">
            <v>EM11</v>
          </cell>
          <cell r="K1453" t="str">
            <v>BCOB9N40930013XX</v>
          </cell>
          <cell r="L1453" t="str">
            <v>COOPERFMF2</v>
          </cell>
          <cell r="M1453" t="str">
            <v>EM Entr.mercancías</v>
          </cell>
          <cell r="N1453" t="str">
            <v>2.033.997.50</v>
          </cell>
          <cell r="O1453" t="str">
            <v>ENTR. VIRTUAL RPTOS LOA CO-B-BOD 192024000063845-5</v>
          </cell>
        </row>
        <row r="1454">
          <cell r="H1454" t="str">
            <v>3905449</v>
          </cell>
          <cell r="I1454" t="str">
            <v>ECEJ</v>
          </cell>
          <cell r="J1454" t="str">
            <v>EM11</v>
          </cell>
          <cell r="K1454" t="str">
            <v>BCOB9N40930013XX</v>
          </cell>
          <cell r="L1454" t="str">
            <v>COOPERFMF2</v>
          </cell>
          <cell r="M1454" t="str">
            <v>EM Entr.mercancías</v>
          </cell>
          <cell r="N1454" t="str">
            <v>60.015.62</v>
          </cell>
          <cell r="O1454" t="str">
            <v>ENTR. VIRTUAL RPTOS LOA CO-B-BOD 192024000063845-5</v>
          </cell>
        </row>
        <row r="1455">
          <cell r="H1455" t="str">
            <v>84-13139</v>
          </cell>
          <cell r="I1455" t="str">
            <v>ECEJ</v>
          </cell>
          <cell r="J1455" t="str">
            <v>EM11</v>
          </cell>
          <cell r="K1455" t="str">
            <v>BCOB9N40930035A/</v>
          </cell>
          <cell r="L1455" t="str">
            <v>COOPERFMF2</v>
          </cell>
          <cell r="M1455" t="str">
            <v>EM Entr.mercancías</v>
          </cell>
          <cell r="N1455" t="str">
            <v>1.365.269.71</v>
          </cell>
          <cell r="O1455" t="str">
            <v>ENTR. VIRTUAL RPTOS LOA CO-B-BOD 032024001407790-0</v>
          </cell>
        </row>
        <row r="1456">
          <cell r="H1456" t="str">
            <v>84-13139</v>
          </cell>
          <cell r="I1456" t="str">
            <v>ECEJ</v>
          </cell>
          <cell r="J1456" t="str">
            <v>EM11</v>
          </cell>
          <cell r="K1456" t="str">
            <v>BCOB9N40930035A/</v>
          </cell>
          <cell r="L1456" t="str">
            <v>COOPERFMF2</v>
          </cell>
          <cell r="M1456" t="str">
            <v>EM Entr.mercancías</v>
          </cell>
          <cell r="N1456" t="str">
            <v>1.365.269.71</v>
          </cell>
          <cell r="O1456" t="str">
            <v>ENTR. VIRTUAL RPTOS LOA CO-B-BOD 032024001407790-0</v>
          </cell>
        </row>
        <row r="1457">
          <cell r="H1457" t="str">
            <v>84-13139</v>
          </cell>
          <cell r="I1457" t="str">
            <v>ECEJ</v>
          </cell>
          <cell r="J1457" t="str">
            <v>EM11</v>
          </cell>
          <cell r="K1457" t="str">
            <v>BCOB9N40930035A/</v>
          </cell>
          <cell r="L1457" t="str">
            <v>COOPERFMF2</v>
          </cell>
          <cell r="M1457" t="str">
            <v>EM Entr.mercancías</v>
          </cell>
          <cell r="N1457" t="str">
            <v>1.433.059.48</v>
          </cell>
          <cell r="O1457" t="str">
            <v>ENTR. VIRTUAL RPTOS LOA CO-B-BOD 032024001407790-0</v>
          </cell>
        </row>
        <row r="1458">
          <cell r="H1458" t="str">
            <v>84-13139</v>
          </cell>
          <cell r="I1458" t="str">
            <v>ECEJ</v>
          </cell>
          <cell r="J1458" t="str">
            <v>EM11</v>
          </cell>
          <cell r="K1458" t="str">
            <v>BCOB9N40930035A/</v>
          </cell>
          <cell r="L1458" t="str">
            <v>COOPERFMF2</v>
          </cell>
          <cell r="M1458" t="str">
            <v>EM Entr.mercancías</v>
          </cell>
          <cell r="N1458" t="str">
            <v>1.433.059.48</v>
          </cell>
          <cell r="O1458" t="str">
            <v>ENTR. VIRTUAL RPTOS LOA CO-B-BOD 032024001407790-0</v>
          </cell>
        </row>
        <row r="1459">
          <cell r="H1459" t="str">
            <v>216434.</v>
          </cell>
          <cell r="I1459" t="str">
            <v>ECEJ</v>
          </cell>
          <cell r="J1459" t="str">
            <v>EM11</v>
          </cell>
          <cell r="K1459" t="str">
            <v>ZWTSDF A A51B4</v>
          </cell>
          <cell r="L1459" t="str">
            <v>ZWTSDF</v>
          </cell>
          <cell r="M1459" t="str">
            <v>EM Entr.mercancías</v>
          </cell>
          <cell r="N1459" t="str">
            <v>1.765.950.46</v>
          </cell>
          <cell r="O1459" t="str">
            <v>LOA CO-B-BOD 2023 DIADQ CABALLERIA</v>
          </cell>
        </row>
        <row r="1460">
          <cell r="H1460" t="str">
            <v>216434.</v>
          </cell>
          <cell r="I1460" t="str">
            <v>ECEJ</v>
          </cell>
          <cell r="J1460" t="str">
            <v>EM11</v>
          </cell>
          <cell r="K1460" t="str">
            <v>ZWTSDF A A51B4</v>
          </cell>
          <cell r="L1460" t="str">
            <v>ZWTSDF</v>
          </cell>
          <cell r="M1460" t="str">
            <v>EM Entr.mercancías</v>
          </cell>
          <cell r="N1460" t="str">
            <v>1.765.950.46</v>
          </cell>
          <cell r="O1460" t="str">
            <v>LOA CO-B-BOD 2023 DIADQ CABALLERIA</v>
          </cell>
        </row>
        <row r="1461">
          <cell r="H1461" t="str">
            <v>12338611</v>
          </cell>
          <cell r="I1461" t="str">
            <v>ECEJ</v>
          </cell>
          <cell r="J1461" t="str">
            <v>EM11</v>
          </cell>
          <cell r="K1461" t="str">
            <v>ZWTSDF A ZWTSDF</v>
          </cell>
          <cell r="L1461" t="str">
            <v>ZWTSDF</v>
          </cell>
          <cell r="M1461" t="str">
            <v>EM Entr.mercancías</v>
          </cell>
          <cell r="N1461" t="str">
            <v>363.065.94</v>
          </cell>
          <cell r="O1461" t="str">
            <v>LOA CO-B-BOD FMF VEH ASV M1117</v>
          </cell>
        </row>
        <row r="1462">
          <cell r="H1462" t="str">
            <v>FS1280</v>
          </cell>
          <cell r="I1462" t="str">
            <v>ECEJ</v>
          </cell>
          <cell r="J1462" t="str">
            <v>EM11</v>
          </cell>
          <cell r="K1462" t="str">
            <v>ZWTSDF A A51BR40</v>
          </cell>
          <cell r="L1462" t="str">
            <v>ZWTSDF</v>
          </cell>
          <cell r="M1462" t="str">
            <v>EM Entr.mercancías</v>
          </cell>
          <cell r="N1462" t="str">
            <v>21.684.05</v>
          </cell>
          <cell r="O1462" t="str">
            <v>LOA CO B BOD 2023 CABALLERIA BL USG369260</v>
          </cell>
        </row>
        <row r="1463">
          <cell r="H1463" t="str">
            <v>FS1280</v>
          </cell>
          <cell r="I1463" t="str">
            <v>ECEJ</v>
          </cell>
          <cell r="J1463" t="str">
            <v>EM11</v>
          </cell>
          <cell r="K1463" t="str">
            <v>ZWTSDF A A51BR40</v>
          </cell>
          <cell r="L1463" t="str">
            <v>A01SMS</v>
          </cell>
          <cell r="M1463" t="str">
            <v>EM Entr.mercancías</v>
          </cell>
          <cell r="N1463" t="str">
            <v>21.684.05</v>
          </cell>
          <cell r="O1463" t="str">
            <v>LOA CO B BOD 2023 CABALLERIA BL USG369260</v>
          </cell>
        </row>
        <row r="1464">
          <cell r="H1464" t="str">
            <v>FS1280</v>
          </cell>
          <cell r="I1464" t="str">
            <v>ECEJ</v>
          </cell>
          <cell r="J1464" t="str">
            <v>EM11</v>
          </cell>
          <cell r="K1464" t="str">
            <v>ZWTSDF A A51BR40</v>
          </cell>
          <cell r="L1464" t="str">
            <v>ZWTSDF</v>
          </cell>
          <cell r="M1464" t="str">
            <v>EM Entr.mercancías</v>
          </cell>
          <cell r="N1464" t="str">
            <v>21.684.05</v>
          </cell>
          <cell r="O1464" t="str">
            <v>LOA CO B BOD 2023 CABALLERIA BL USG369260</v>
          </cell>
        </row>
        <row r="1465">
          <cell r="H1465" t="str">
            <v>131501</v>
          </cell>
          <cell r="I1465" t="str">
            <v>ECEJ</v>
          </cell>
          <cell r="J1465" t="str">
            <v>EM11</v>
          </cell>
          <cell r="K1465" t="str">
            <v>ZWTSDF A A51BR40</v>
          </cell>
          <cell r="L1465" t="str">
            <v>ZWTSDF</v>
          </cell>
          <cell r="M1465" t="str">
            <v>EM Entr.mercancías</v>
          </cell>
          <cell r="N1465" t="str">
            <v>5.693.398.05</v>
          </cell>
          <cell r="O1465" t="str">
            <v>LOA CO B BOD 2023 CABALLERIA BL USG369260</v>
          </cell>
        </row>
        <row r="1466">
          <cell r="H1466" t="str">
            <v>135143-5</v>
          </cell>
          <cell r="I1466" t="str">
            <v>ECEJ</v>
          </cell>
          <cell r="J1466" t="str">
            <v>EM11</v>
          </cell>
          <cell r="K1466" t="str">
            <v>ZWTSDF A ZWTSDF</v>
          </cell>
          <cell r="L1466" t="str">
            <v>A51AQ50</v>
          </cell>
          <cell r="M1466" t="str">
            <v>EM Entr.mercancías</v>
          </cell>
          <cell r="N1466" t="str">
            <v>4.829.869.82</v>
          </cell>
          <cell r="O1466" t="str">
            <v>LOA CO-B-BOD FMF VEH ASV M1117</v>
          </cell>
        </row>
        <row r="1467">
          <cell r="H1467" t="str">
            <v>6TMF</v>
          </cell>
          <cell r="I1467" t="str">
            <v>ECEJ</v>
          </cell>
          <cell r="J1467" t="str">
            <v>EM11</v>
          </cell>
          <cell r="K1467" t="str">
            <v>ZWTSDF A ZWTSDF</v>
          </cell>
          <cell r="L1467" t="str">
            <v>ZWTSDF</v>
          </cell>
          <cell r="M1467" t="str">
            <v>EM Entr.mercancías</v>
          </cell>
          <cell r="N1467" t="str">
            <v>1.529.574.31</v>
          </cell>
          <cell r="O1467" t="str">
            <v>LOA CO-B-BOD FMF VEH ASV M1117</v>
          </cell>
        </row>
        <row r="1468">
          <cell r="H1468" t="str">
            <v>6TMF</v>
          </cell>
          <cell r="I1468" t="str">
            <v>ECEJ</v>
          </cell>
          <cell r="J1468" t="str">
            <v>EM11</v>
          </cell>
          <cell r="K1468" t="str">
            <v>ZWTSDF A ZWTSDF</v>
          </cell>
          <cell r="L1468" t="str">
            <v>ZWTSDF</v>
          </cell>
          <cell r="M1468" t="str">
            <v>EM Entr.mercancías</v>
          </cell>
          <cell r="N1468" t="str">
            <v>1.529.574.31</v>
          </cell>
          <cell r="O1468" t="str">
            <v>LOA CO-B-BOD FMF VEH ASV M1117</v>
          </cell>
        </row>
        <row r="1469">
          <cell r="H1469" t="str">
            <v>84-13139</v>
          </cell>
          <cell r="I1469" t="str">
            <v>ECEJ</v>
          </cell>
          <cell r="J1469" t="str">
            <v>EM11</v>
          </cell>
          <cell r="K1469" t="str">
            <v>ZWTSDF A ZWTSDF</v>
          </cell>
          <cell r="L1469" t="str">
            <v>ZWTSDF</v>
          </cell>
          <cell r="M1469" t="str">
            <v>EM Entr.mercancías</v>
          </cell>
          <cell r="N1469" t="str">
            <v>1.326.185.62</v>
          </cell>
          <cell r="O1469" t="str">
            <v>LOA CO-B-BOD FMF VEH ASV M1117</v>
          </cell>
        </row>
        <row r="1470">
          <cell r="H1470" t="str">
            <v>84-13139</v>
          </cell>
          <cell r="I1470" t="str">
            <v>ECEJ</v>
          </cell>
          <cell r="J1470" t="str">
            <v>EM11</v>
          </cell>
          <cell r="K1470" t="str">
            <v>ZWTSDF A ZWTSDF</v>
          </cell>
          <cell r="L1470" t="str">
            <v>A51AN50</v>
          </cell>
          <cell r="M1470" t="str">
            <v>EM Entr.mercancías</v>
          </cell>
          <cell r="N1470" t="str">
            <v>1.326.185.61</v>
          </cell>
          <cell r="O1470" t="str">
            <v>LOA CO-B-BOD FMF VEH ASV M1117</v>
          </cell>
        </row>
        <row r="1471">
          <cell r="H1471" t="str">
            <v>84-13139</v>
          </cell>
          <cell r="I1471" t="str">
            <v>ECEJ</v>
          </cell>
          <cell r="J1471" t="str">
            <v>EM11</v>
          </cell>
          <cell r="K1471" t="str">
            <v>ZWTSDF A ZWTSDF</v>
          </cell>
          <cell r="L1471" t="str">
            <v>ZWTSDF</v>
          </cell>
          <cell r="M1471" t="str">
            <v>EM Entr.mercancías</v>
          </cell>
          <cell r="N1471" t="str">
            <v>1.326.185.61</v>
          </cell>
          <cell r="O1471" t="str">
            <v>LOA CO-B-BOD FMF VEH ASV M1117</v>
          </cell>
        </row>
        <row r="1472">
          <cell r="H1472" t="str">
            <v>T224</v>
          </cell>
          <cell r="I1472" t="str">
            <v>ECEJ</v>
          </cell>
          <cell r="J1472" t="str">
            <v>EM11</v>
          </cell>
          <cell r="K1472" t="str">
            <v>ZWTSDF A ZWTSDF</v>
          </cell>
          <cell r="L1472" t="str">
            <v>ZWTSDF</v>
          </cell>
          <cell r="M1472" t="str">
            <v>EM Entr.mercancías</v>
          </cell>
          <cell r="N1472" t="str">
            <v>318.702.09</v>
          </cell>
          <cell r="O1472" t="str">
            <v>LOA CO-B-BOD FMF VEH ASV M1117</v>
          </cell>
        </row>
        <row r="1473">
          <cell r="H1473" t="str">
            <v>T224</v>
          </cell>
          <cell r="I1473" t="str">
            <v>ECEJ</v>
          </cell>
          <cell r="J1473" t="str">
            <v>EM11</v>
          </cell>
          <cell r="K1473" t="str">
            <v>ZWTSDF A A51B4</v>
          </cell>
          <cell r="L1473" t="str">
            <v>A51AQ50</v>
          </cell>
          <cell r="M1473" t="str">
            <v>EM Entr.mercancías</v>
          </cell>
          <cell r="N1473" t="str">
            <v>267.324.83</v>
          </cell>
          <cell r="O1473" t="str">
            <v>LOA CO-B-BOD 2023 DIADQ CABALLERIA</v>
          </cell>
        </row>
        <row r="1474">
          <cell r="H1474" t="str">
            <v>T224</v>
          </cell>
          <cell r="I1474" t="str">
            <v>ECEJ</v>
          </cell>
          <cell r="J1474" t="str">
            <v>EM11</v>
          </cell>
          <cell r="K1474" t="str">
            <v>ZWTSDF A A51B4</v>
          </cell>
          <cell r="L1474" t="str">
            <v>ZWTSDF</v>
          </cell>
          <cell r="M1474" t="str">
            <v>EM Entr.mercancías</v>
          </cell>
          <cell r="N1474" t="str">
            <v>267.324.83</v>
          </cell>
          <cell r="O1474" t="str">
            <v>LOA CO-B-BOD 2023 DIADQ CABALLERIA</v>
          </cell>
        </row>
        <row r="1475">
          <cell r="H1475" t="str">
            <v>FF0507900</v>
          </cell>
          <cell r="I1475" t="str">
            <v>ECEJ</v>
          </cell>
          <cell r="J1475" t="str">
            <v>EM11</v>
          </cell>
          <cell r="K1475" t="str">
            <v>ZWTSDF A A51BR40</v>
          </cell>
          <cell r="L1475" t="str">
            <v>ZWTSDF</v>
          </cell>
          <cell r="M1475" t="str">
            <v>EM Entr.mercancías</v>
          </cell>
          <cell r="N1475" t="str">
            <v>18.056.14</v>
          </cell>
          <cell r="O1475" t="str">
            <v>LOA CO B BOD 2023 CABALLERIA BL USG369260</v>
          </cell>
        </row>
        <row r="1476">
          <cell r="H1476" t="str">
            <v>1741</v>
          </cell>
          <cell r="I1476" t="str">
            <v>ECEJ</v>
          </cell>
          <cell r="J1476" t="str">
            <v>EM11</v>
          </cell>
          <cell r="K1476" t="str">
            <v>ZWTSDF A A51BR40</v>
          </cell>
          <cell r="L1476" t="str">
            <v>ZWTSDF</v>
          </cell>
          <cell r="M1476" t="str">
            <v>EM Entr.mercancías</v>
          </cell>
          <cell r="N1476" t="str">
            <v>99.746.64</v>
          </cell>
          <cell r="O1476" t="str">
            <v>LOA CO B BOD 2023 CABALLERIA BL USG369260</v>
          </cell>
        </row>
        <row r="1477">
          <cell r="H1477" t="str">
            <v>1741</v>
          </cell>
          <cell r="I1477" t="str">
            <v>ECEJ</v>
          </cell>
          <cell r="J1477" t="str">
            <v>EM11</v>
          </cell>
          <cell r="K1477" t="str">
            <v>ZWTSDF A ZWTSDF</v>
          </cell>
          <cell r="L1477" t="str">
            <v>ZWTSDF</v>
          </cell>
          <cell r="M1477" t="str">
            <v>EM Entr.mercancías</v>
          </cell>
          <cell r="N1477" t="str">
            <v>97.535.24</v>
          </cell>
          <cell r="O1477" t="str">
            <v>LOA CO-B-BOD FMF VEH ASV M1117</v>
          </cell>
        </row>
        <row r="1478">
          <cell r="H1478" t="str">
            <v>1741</v>
          </cell>
          <cell r="I1478" t="str">
            <v>ECEJ</v>
          </cell>
          <cell r="J1478" t="str">
            <v>EM11</v>
          </cell>
          <cell r="K1478" t="str">
            <v>ZWTSDF A A51B4</v>
          </cell>
          <cell r="L1478" t="str">
            <v>ZWTSDF</v>
          </cell>
          <cell r="M1478" t="str">
            <v>EM Entr.mercancías</v>
          </cell>
          <cell r="N1478" t="str">
            <v>133.784.74</v>
          </cell>
          <cell r="O1478" t="str">
            <v>LOA CO-B-BOD 2023 DIADQ CABALLERIA</v>
          </cell>
        </row>
        <row r="1479">
          <cell r="H1479" t="str">
            <v>1741</v>
          </cell>
          <cell r="I1479" t="str">
            <v>ECEJ</v>
          </cell>
          <cell r="J1479" t="str">
            <v>EM11</v>
          </cell>
          <cell r="K1479" t="str">
            <v>ZWTSDF A A51B4</v>
          </cell>
          <cell r="L1479" t="str">
            <v>A51AN50</v>
          </cell>
          <cell r="M1479" t="str">
            <v>EM Entr.mercancías</v>
          </cell>
          <cell r="N1479" t="str">
            <v>97.535.24</v>
          </cell>
          <cell r="O1479" t="str">
            <v>LOA CO-B-BOD 2023 DIADQ CABALLERIA</v>
          </cell>
        </row>
        <row r="1480">
          <cell r="H1480" t="str">
            <v>1741</v>
          </cell>
          <cell r="I1480" t="str">
            <v>ECEJ</v>
          </cell>
          <cell r="J1480" t="str">
            <v>EM11</v>
          </cell>
          <cell r="K1480" t="str">
            <v>ZWTSDF A A51BR40</v>
          </cell>
          <cell r="L1480" t="str">
            <v>A01SMS</v>
          </cell>
          <cell r="M1480" t="str">
            <v>EM Entr.mercancías</v>
          </cell>
          <cell r="N1480" t="str">
            <v>99.746.64</v>
          </cell>
          <cell r="O1480" t="str">
            <v>LOA CO B BOD 2023 CABALLERIA BL USG369260</v>
          </cell>
        </row>
        <row r="1481">
          <cell r="H1481" t="str">
            <v>676693</v>
          </cell>
          <cell r="I1481" t="str">
            <v>ECEJ</v>
          </cell>
          <cell r="J1481" t="str">
            <v>EM11</v>
          </cell>
          <cell r="K1481" t="str">
            <v>ZWTSDF A A51BR40</v>
          </cell>
          <cell r="L1481" t="str">
            <v>ZWTSDF</v>
          </cell>
          <cell r="M1481" t="str">
            <v>EM Entr.mercancías</v>
          </cell>
          <cell r="N1481" t="str">
            <v>2.025.207.06</v>
          </cell>
          <cell r="O1481" t="str">
            <v>LOA CO B BOD 2023 CABALLERIA BL USG369260</v>
          </cell>
        </row>
        <row r="1482">
          <cell r="H1482" t="str">
            <v>676693</v>
          </cell>
          <cell r="I1482" t="str">
            <v>ECEJ</v>
          </cell>
          <cell r="J1482" t="str">
            <v>EM11</v>
          </cell>
          <cell r="K1482" t="str">
            <v>ZWTSDF A A51BR40</v>
          </cell>
          <cell r="L1482" t="str">
            <v>A51BR40</v>
          </cell>
          <cell r="M1482" t="str">
            <v>EM Entr.mercancías</v>
          </cell>
          <cell r="N1482" t="str">
            <v>2.025.207.06</v>
          </cell>
          <cell r="O1482" t="str">
            <v>LOA CO B BOD 2023 CABALLERIA BL USG369260</v>
          </cell>
        </row>
        <row r="1483">
          <cell r="H1483" t="str">
            <v>135257-28</v>
          </cell>
          <cell r="I1483" t="str">
            <v>ECEJ</v>
          </cell>
          <cell r="J1483" t="str">
            <v>EM11</v>
          </cell>
          <cell r="K1483" t="str">
            <v>ZWTSDF A A51BR40</v>
          </cell>
          <cell r="L1483" t="str">
            <v>ZWTSDF</v>
          </cell>
          <cell r="M1483" t="str">
            <v>EM Entr.mercancías</v>
          </cell>
          <cell r="N1483" t="str">
            <v>13.444.404.14</v>
          </cell>
          <cell r="O1483" t="str">
            <v>LOA CO B BOD 2023 CABALLERIA BL USG369260</v>
          </cell>
        </row>
        <row r="1484">
          <cell r="H1484" t="str">
            <v>135257-29</v>
          </cell>
          <cell r="I1484" t="str">
            <v>ECEJ</v>
          </cell>
          <cell r="J1484" t="str">
            <v>EM11</v>
          </cell>
          <cell r="K1484" t="str">
            <v>ZWTSDF A A51BR40</v>
          </cell>
          <cell r="L1484" t="str">
            <v>A51AQ50</v>
          </cell>
          <cell r="M1484" t="str">
            <v>EM Entr.mercancías</v>
          </cell>
          <cell r="N1484" t="str">
            <v>29.599.064.58</v>
          </cell>
          <cell r="O1484" t="str">
            <v>LOA CO B BOD 2023 CABALLERIA BL USG369260</v>
          </cell>
        </row>
        <row r="1485">
          <cell r="H1485" t="str">
            <v>135257-30</v>
          </cell>
          <cell r="I1485" t="str">
            <v>ECEJ</v>
          </cell>
          <cell r="J1485" t="str">
            <v>EM11</v>
          </cell>
          <cell r="K1485" t="str">
            <v>ZWTSDF A A51BR40</v>
          </cell>
          <cell r="L1485" t="str">
            <v>ZWTSDF</v>
          </cell>
          <cell r="M1485" t="str">
            <v>EM Entr.mercancías</v>
          </cell>
          <cell r="N1485" t="str">
            <v>23.810.715.40</v>
          </cell>
          <cell r="O1485" t="str">
            <v>LOA CO B BOD 2023 CABALLERIA BL USG369260</v>
          </cell>
        </row>
        <row r="1486">
          <cell r="H1486" t="str">
            <v>135257-32</v>
          </cell>
          <cell r="I1486" t="str">
            <v>ECEJ</v>
          </cell>
          <cell r="J1486" t="str">
            <v>EM11</v>
          </cell>
          <cell r="K1486" t="str">
            <v>ZWTSDF A A51BR40</v>
          </cell>
          <cell r="L1486" t="str">
            <v>A01SMS</v>
          </cell>
          <cell r="M1486" t="str">
            <v>EM Entr.mercancías</v>
          </cell>
          <cell r="N1486" t="str">
            <v>11.612.977.45</v>
          </cell>
          <cell r="O1486" t="str">
            <v>LOA CO B BOD 2023 CABALLERIA BL USG369260</v>
          </cell>
        </row>
        <row r="1487">
          <cell r="H1487" t="str">
            <v>135257-35</v>
          </cell>
          <cell r="I1487" t="str">
            <v>ECEJ</v>
          </cell>
          <cell r="J1487" t="str">
            <v>EM11</v>
          </cell>
          <cell r="K1487" t="str">
            <v>ZWTSDF A ZWTSDF</v>
          </cell>
          <cell r="L1487" t="str">
            <v>ZWTSDF</v>
          </cell>
          <cell r="M1487" t="str">
            <v>EM Entr.mercancías</v>
          </cell>
          <cell r="N1487" t="str">
            <v>9.812.688.92</v>
          </cell>
          <cell r="O1487" t="str">
            <v>LOA CO-B-BOD FMF VEH ASV M1117</v>
          </cell>
        </row>
        <row r="1488">
          <cell r="H1488" t="str">
            <v>135257-36</v>
          </cell>
          <cell r="I1488" t="str">
            <v>ECEJ</v>
          </cell>
          <cell r="J1488" t="str">
            <v>EM11</v>
          </cell>
          <cell r="K1488" t="str">
            <v>ZWTSDF A A51B4</v>
          </cell>
          <cell r="L1488" t="str">
            <v>ZWTSDF</v>
          </cell>
          <cell r="M1488" t="str">
            <v>EM Entr.mercancías</v>
          </cell>
          <cell r="N1488" t="str">
            <v>11.268.744.82</v>
          </cell>
          <cell r="O1488" t="str">
            <v>LOA CO-B-BOD 2023 DIADQ CABALLERIA</v>
          </cell>
        </row>
        <row r="1489">
          <cell r="H1489" t="str">
            <v>135257-37</v>
          </cell>
          <cell r="I1489" t="str">
            <v>ECEJ</v>
          </cell>
          <cell r="J1489" t="str">
            <v>EM11</v>
          </cell>
          <cell r="K1489" t="str">
            <v>ZWTSDF A ZWTSDF</v>
          </cell>
          <cell r="L1489" t="str">
            <v>ZWTSDF</v>
          </cell>
          <cell r="M1489" t="str">
            <v>EM Entr.mercancías</v>
          </cell>
          <cell r="N1489" t="str">
            <v>10.075.079.90</v>
          </cell>
          <cell r="O1489" t="str">
            <v>LOA CO-B-BOD FMF VEH ASV M1117</v>
          </cell>
        </row>
        <row r="1490">
          <cell r="H1490" t="str">
            <v>135257-40</v>
          </cell>
          <cell r="I1490" t="str">
            <v>ECEJ</v>
          </cell>
          <cell r="J1490" t="str">
            <v>EM11</v>
          </cell>
          <cell r="K1490" t="str">
            <v>ZWTSDF A ZWTSDF</v>
          </cell>
          <cell r="L1490" t="str">
            <v>ZWTSDF</v>
          </cell>
          <cell r="M1490" t="str">
            <v>EM Entr.mercancías</v>
          </cell>
          <cell r="N1490" t="str">
            <v>19.480.257.47</v>
          </cell>
          <cell r="O1490" t="str">
            <v>LOA CO-B-BOD FMF VEH ASV M1117</v>
          </cell>
        </row>
        <row r="1491">
          <cell r="H1491" t="str">
            <v>135257-43</v>
          </cell>
          <cell r="I1491" t="str">
            <v>ECEJ</v>
          </cell>
          <cell r="J1491" t="str">
            <v>EM11</v>
          </cell>
          <cell r="K1491" t="str">
            <v>ZWTSDF A A51BR40</v>
          </cell>
          <cell r="L1491" t="str">
            <v>ZWTSDF</v>
          </cell>
          <cell r="M1491" t="str">
            <v>EM Entr.mercancías</v>
          </cell>
          <cell r="N1491" t="str">
            <v>14.923.131.39</v>
          </cell>
          <cell r="O1491" t="str">
            <v>LOA CO B BOD 2023 CABALLERIA BL USG369260</v>
          </cell>
        </row>
        <row r="1492">
          <cell r="H1492" t="str">
            <v>135257-44</v>
          </cell>
          <cell r="I1492" t="str">
            <v>ECEJ</v>
          </cell>
          <cell r="J1492" t="str">
            <v>EM11</v>
          </cell>
          <cell r="K1492" t="str">
            <v>ZWTSDF A ZWTSDF</v>
          </cell>
          <cell r="L1492" t="str">
            <v>A51AN50</v>
          </cell>
          <cell r="M1492" t="str">
            <v>EM Entr.mercancías</v>
          </cell>
          <cell r="N1492" t="str">
            <v>18.695.204.84</v>
          </cell>
          <cell r="O1492" t="str">
            <v>LOA CO-B-BOD FMF VEH ASV M1117</v>
          </cell>
        </row>
        <row r="1493">
          <cell r="H1493" t="str">
            <v>135257-45</v>
          </cell>
          <cell r="I1493" t="str">
            <v>ECEJ</v>
          </cell>
          <cell r="J1493" t="str">
            <v>EM11</v>
          </cell>
          <cell r="K1493" t="str">
            <v>ZWTSDF A ZWTSDF</v>
          </cell>
          <cell r="L1493" t="str">
            <v>ZWTSDF</v>
          </cell>
          <cell r="M1493" t="str">
            <v>EM Entr.mercancías</v>
          </cell>
          <cell r="N1493" t="str">
            <v>10.425.831.61</v>
          </cell>
          <cell r="O1493" t="str">
            <v>LOA CO-B-BOD FMF VEH ASV M1117</v>
          </cell>
        </row>
        <row r="1494">
          <cell r="H1494" t="str">
            <v>135257-50</v>
          </cell>
          <cell r="I1494" t="str">
            <v>ECEJ</v>
          </cell>
          <cell r="J1494" t="str">
            <v>EM11</v>
          </cell>
          <cell r="K1494" t="str">
            <v>ZWTSDF A ZWTSDF</v>
          </cell>
          <cell r="L1494" t="str">
            <v>ZWTSDF</v>
          </cell>
          <cell r="M1494" t="str">
            <v>EM Entr.mercancías</v>
          </cell>
          <cell r="N1494" t="str">
            <v>16.388.406.83</v>
          </cell>
          <cell r="O1494" t="str">
            <v>LOA CO-B-BOD FMF VEH ASV M1117</v>
          </cell>
        </row>
        <row r="1495">
          <cell r="H1495" t="str">
            <v>135257-50</v>
          </cell>
          <cell r="I1495" t="str">
            <v>ECEJ</v>
          </cell>
          <cell r="J1495" t="str">
            <v>EM11</v>
          </cell>
          <cell r="K1495" t="str">
            <v>ZWTSDF A ZWTSDF</v>
          </cell>
          <cell r="L1495" t="str">
            <v>ZWTSDF</v>
          </cell>
          <cell r="M1495" t="str">
            <v>EM Entr.mercancías</v>
          </cell>
          <cell r="N1495" t="str">
            <v>16.388.406.83</v>
          </cell>
          <cell r="O1495" t="str">
            <v>LOA CO-B-BOD FMF VEH ASV M1117</v>
          </cell>
        </row>
        <row r="1496">
          <cell r="H1496" t="str">
            <v>135257-53</v>
          </cell>
          <cell r="I1496" t="str">
            <v>ECEJ</v>
          </cell>
          <cell r="J1496" t="str">
            <v>EM11</v>
          </cell>
          <cell r="K1496" t="str">
            <v>ZWTSDF A ZWTSDF</v>
          </cell>
          <cell r="L1496" t="str">
            <v>ZWTSDF</v>
          </cell>
          <cell r="M1496" t="str">
            <v>EM Entr.mercancías</v>
          </cell>
          <cell r="N1496" t="str">
            <v>19.085.223.46</v>
          </cell>
          <cell r="O1496" t="str">
            <v>LOA CO-B-BOD FMF VEH ASV M1117</v>
          </cell>
        </row>
        <row r="1497">
          <cell r="H1497" t="str">
            <v>135257-58</v>
          </cell>
          <cell r="I1497" t="str">
            <v>ECEJ</v>
          </cell>
          <cell r="J1497" t="str">
            <v>EM11</v>
          </cell>
          <cell r="K1497" t="str">
            <v>ZWTSDF A ZWTSDF</v>
          </cell>
          <cell r="L1497" t="str">
            <v>ZWTSDF</v>
          </cell>
          <cell r="M1497" t="str">
            <v>EM Entr.mercancías</v>
          </cell>
          <cell r="N1497" t="str">
            <v>15.257.250.91</v>
          </cell>
          <cell r="O1497" t="str">
            <v>LOA CO-B-BOD FMF VEH ASV M1117</v>
          </cell>
        </row>
        <row r="1498">
          <cell r="H1498" t="str">
            <v>135257-59</v>
          </cell>
          <cell r="I1498" t="str">
            <v>ECEJ</v>
          </cell>
          <cell r="J1498" t="str">
            <v>EM11</v>
          </cell>
          <cell r="K1498" t="str">
            <v>ZWTSDF A ZWTSDF</v>
          </cell>
          <cell r="L1498" t="str">
            <v>ZWTSDF</v>
          </cell>
          <cell r="M1498" t="str">
            <v>EM Entr.mercancías</v>
          </cell>
          <cell r="N1498" t="str">
            <v>6.902.819.77</v>
          </cell>
          <cell r="O1498" t="str">
            <v>LOA CO-B-BOD FMF VEH ASV M1117</v>
          </cell>
        </row>
        <row r="1499">
          <cell r="H1499" t="str">
            <v>135257-60</v>
          </cell>
          <cell r="I1499" t="str">
            <v>ECEJ</v>
          </cell>
          <cell r="J1499" t="str">
            <v>EM11</v>
          </cell>
          <cell r="K1499" t="str">
            <v>ZWTSDF A A51BR40</v>
          </cell>
          <cell r="L1499" t="str">
            <v>ZWTSDF</v>
          </cell>
          <cell r="M1499" t="str">
            <v>EM Entr.mercancías</v>
          </cell>
          <cell r="N1499" t="str">
            <v>15.921.890.48</v>
          </cell>
          <cell r="O1499" t="str">
            <v>LOA CO B BOD 2023 CABALLERIA BL USG369260</v>
          </cell>
        </row>
        <row r="1500">
          <cell r="H1500" t="str">
            <v>135257-62</v>
          </cell>
          <cell r="I1500" t="str">
            <v>ECEJ</v>
          </cell>
          <cell r="J1500" t="str">
            <v>EM11</v>
          </cell>
          <cell r="K1500" t="str">
            <v>ZWTSDF A ZWTSDF</v>
          </cell>
          <cell r="L1500" t="str">
            <v>ZWTSDF</v>
          </cell>
          <cell r="M1500" t="str">
            <v>EM Entr.mercancías</v>
          </cell>
          <cell r="N1500" t="str">
            <v>14.024.971.50</v>
          </cell>
          <cell r="O1500" t="str">
            <v>LOA CO-B-BOD FMF VEH ASV M1117</v>
          </cell>
        </row>
        <row r="1501">
          <cell r="H1501" t="str">
            <v>135257-68</v>
          </cell>
          <cell r="I1501" t="str">
            <v>ECEJ</v>
          </cell>
          <cell r="J1501" t="str">
            <v>EM11</v>
          </cell>
          <cell r="K1501" t="str">
            <v>ZWTSDF A A51BR40</v>
          </cell>
          <cell r="L1501" t="str">
            <v>ZWTSDF</v>
          </cell>
          <cell r="M1501" t="str">
            <v>EM Entr.mercancías</v>
          </cell>
          <cell r="N1501" t="str">
            <v>15.316.279.93</v>
          </cell>
          <cell r="O1501" t="str">
            <v>LOA CO B BOD 2023 CABALLERIA BL USG369260</v>
          </cell>
        </row>
        <row r="1502">
          <cell r="H1502" t="str">
            <v>135257-68</v>
          </cell>
          <cell r="I1502" t="str">
            <v>ECEJ</v>
          </cell>
          <cell r="J1502" t="str">
            <v>EM11</v>
          </cell>
          <cell r="K1502" t="str">
            <v>ZWTSDF A A51BR40</v>
          </cell>
          <cell r="L1502" t="str">
            <v>ZWTSDF</v>
          </cell>
          <cell r="M1502" t="str">
            <v>EM Entr.mercancías</v>
          </cell>
          <cell r="N1502" t="str">
            <v>15.316.279.93</v>
          </cell>
          <cell r="O1502" t="str">
            <v>LOA CO B BOD 2023 CABALLERIA BL USG369260</v>
          </cell>
        </row>
        <row r="1503">
          <cell r="H1503" t="str">
            <v>135257-69</v>
          </cell>
          <cell r="I1503" t="str">
            <v>ECEJ</v>
          </cell>
          <cell r="J1503" t="str">
            <v>EM11</v>
          </cell>
          <cell r="K1503" t="str">
            <v>ZWTSDF A ZWTSDF</v>
          </cell>
          <cell r="L1503" t="str">
            <v>ZWTSDF</v>
          </cell>
          <cell r="M1503" t="str">
            <v>EM Entr.mercancías</v>
          </cell>
          <cell r="N1503" t="str">
            <v>13.008.721.22</v>
          </cell>
          <cell r="O1503" t="str">
            <v>LOA CO-B-BOD FMF VEH ASV M1117</v>
          </cell>
        </row>
        <row r="1504">
          <cell r="H1504" t="str">
            <v>135257-79</v>
          </cell>
          <cell r="I1504" t="str">
            <v>ECEJ</v>
          </cell>
          <cell r="J1504" t="str">
            <v>EM11</v>
          </cell>
          <cell r="K1504" t="str">
            <v>ZWTSDF A ZWTSDF</v>
          </cell>
          <cell r="L1504" t="str">
            <v>ZWTSDF</v>
          </cell>
          <cell r="M1504" t="str">
            <v>EM Entr.mercancías</v>
          </cell>
          <cell r="N1504" t="str">
            <v>6.517.612.68</v>
          </cell>
          <cell r="O1504" t="str">
            <v>LOA CO-B-BOD FMF VEH ASV M1117</v>
          </cell>
        </row>
        <row r="1505">
          <cell r="H1505" t="str">
            <v>135257-96</v>
          </cell>
          <cell r="I1505" t="str">
            <v>ECEJ</v>
          </cell>
          <cell r="J1505" t="str">
            <v>EM11</v>
          </cell>
          <cell r="K1505" t="str">
            <v>ZWTSDF A ZWTSDF</v>
          </cell>
          <cell r="L1505" t="str">
            <v>ZWTSDF</v>
          </cell>
          <cell r="M1505" t="str">
            <v>EM Entr.mercancías</v>
          </cell>
          <cell r="N1505" t="str">
            <v>7.910.344.07</v>
          </cell>
          <cell r="O1505" t="str">
            <v>LOA CO-B-BOD FMF VEH ASV M1117</v>
          </cell>
        </row>
        <row r="1506">
          <cell r="H1506" t="str">
            <v>135257-97</v>
          </cell>
          <cell r="I1506" t="str">
            <v>ECEJ</v>
          </cell>
          <cell r="J1506" t="str">
            <v>EM11</v>
          </cell>
          <cell r="K1506" t="str">
            <v>ZWTSDF A ZWTSDF</v>
          </cell>
          <cell r="L1506" t="str">
            <v>ZWTSDF</v>
          </cell>
          <cell r="M1506" t="str">
            <v>EM Entr.mercancías</v>
          </cell>
          <cell r="N1506" t="str">
            <v>8.962.476.88</v>
          </cell>
          <cell r="O1506" t="str">
            <v>LOA CO-B-BOD FMF VEH ASV M1117</v>
          </cell>
        </row>
        <row r="1507">
          <cell r="H1507" t="str">
            <v>135257-97</v>
          </cell>
          <cell r="I1507" t="str">
            <v>ECEJ</v>
          </cell>
          <cell r="J1507" t="str">
            <v>EM11</v>
          </cell>
          <cell r="K1507" t="str">
            <v>ZWTSDF A A51BR40</v>
          </cell>
          <cell r="L1507" t="str">
            <v>ZWTSDF</v>
          </cell>
          <cell r="M1507" t="str">
            <v>EM Entr.mercancías</v>
          </cell>
          <cell r="N1507" t="str">
            <v>9.165.681.98</v>
          </cell>
          <cell r="O1507" t="str">
            <v>LOA CO B BOD 2023 CABALLERIA BL USG369260</v>
          </cell>
        </row>
        <row r="1508">
          <cell r="H1508" t="str">
            <v>135257-98</v>
          </cell>
          <cell r="I1508" t="str">
            <v>ECEJ</v>
          </cell>
          <cell r="J1508" t="str">
            <v>EM11</v>
          </cell>
          <cell r="K1508" t="str">
            <v>ZWTSDF A A51BR40</v>
          </cell>
          <cell r="L1508" t="str">
            <v>ZWTSDF</v>
          </cell>
          <cell r="M1508" t="str">
            <v>EM Entr.mercancías</v>
          </cell>
          <cell r="N1508" t="str">
            <v>9.782.217.96</v>
          </cell>
          <cell r="O1508" t="str">
            <v>LOA CO B BOD 2023 CABALLERIA BL USG369260</v>
          </cell>
        </row>
        <row r="1509">
          <cell r="H1509" t="str">
            <v>P182034</v>
          </cell>
          <cell r="I1509" t="str">
            <v>ECEJ</v>
          </cell>
          <cell r="J1509" t="str">
            <v>EM11</v>
          </cell>
          <cell r="K1509" t="str">
            <v>ZWTSDF A A51BR40</v>
          </cell>
          <cell r="L1509" t="str">
            <v>ZWTSDF</v>
          </cell>
          <cell r="M1509" t="str">
            <v>EM Entr.mercancías</v>
          </cell>
          <cell r="N1509" t="str">
            <v>226.181.34</v>
          </cell>
          <cell r="O1509" t="str">
            <v>LOA CO B BOD 2023 CABALLERIA BL USG369260</v>
          </cell>
        </row>
        <row r="1510">
          <cell r="H1510" t="str">
            <v>P182034</v>
          </cell>
          <cell r="I1510" t="str">
            <v>ECEJ</v>
          </cell>
          <cell r="J1510" t="str">
            <v>EM11</v>
          </cell>
          <cell r="K1510" t="str">
            <v>ZWTSDF A ZWTSDF</v>
          </cell>
          <cell r="L1510" t="str">
            <v>ZWTSDF</v>
          </cell>
          <cell r="M1510" t="str">
            <v>EM Entr.mercancías</v>
          </cell>
          <cell r="N1510" t="str">
            <v>147.322.24</v>
          </cell>
          <cell r="O1510" t="str">
            <v>LOA CO-B-BOD FMF VEH ASV M1117</v>
          </cell>
        </row>
        <row r="1511">
          <cell r="H1511" t="str">
            <v>P182034</v>
          </cell>
          <cell r="I1511" t="str">
            <v>ECEJ</v>
          </cell>
          <cell r="J1511" t="str">
            <v>EM11</v>
          </cell>
          <cell r="K1511" t="str">
            <v>ZWTSDF A A51B4</v>
          </cell>
          <cell r="L1511" t="str">
            <v>ZWTSDF</v>
          </cell>
          <cell r="M1511" t="str">
            <v>EM Entr.mercancías</v>
          </cell>
          <cell r="N1511" t="str">
            <v>221.166.85</v>
          </cell>
          <cell r="O1511" t="str">
            <v>LOA CO-B-BOD 2023 DIADQ CABALLERIA</v>
          </cell>
        </row>
        <row r="1512">
          <cell r="H1512" t="str">
            <v>P182034</v>
          </cell>
          <cell r="I1512" t="str">
            <v>ECEJ</v>
          </cell>
          <cell r="J1512" t="str">
            <v>EM11</v>
          </cell>
          <cell r="K1512" t="str">
            <v>ZWTSDF A A51B4</v>
          </cell>
          <cell r="L1512" t="str">
            <v>ZWTSDF</v>
          </cell>
          <cell r="M1512" t="str">
            <v>EM Entr.mercancías</v>
          </cell>
          <cell r="N1512" t="str">
            <v>221.166.85</v>
          </cell>
          <cell r="O1512" t="str">
            <v>LOA CO-B-BOD 2023 DIADQ CABALLERIA</v>
          </cell>
        </row>
        <row r="1513">
          <cell r="H1513" t="str">
            <v>P182034</v>
          </cell>
          <cell r="I1513" t="str">
            <v>ECEJ</v>
          </cell>
          <cell r="J1513" t="str">
            <v>EM11</v>
          </cell>
          <cell r="K1513" t="str">
            <v>ZWTSDF A A51B4</v>
          </cell>
          <cell r="L1513" t="str">
            <v>ZWTSDF</v>
          </cell>
          <cell r="M1513" t="str">
            <v>EM Entr.mercancías</v>
          </cell>
          <cell r="N1513" t="str">
            <v>221.166.85</v>
          </cell>
          <cell r="O1513" t="str">
            <v>LOA CO-B-BOD 2023 DIADQ CABALLERIA</v>
          </cell>
        </row>
        <row r="1514">
          <cell r="H1514" t="str">
            <v>P182034</v>
          </cell>
          <cell r="I1514" t="str">
            <v>ECEJ</v>
          </cell>
          <cell r="J1514" t="str">
            <v>EM11</v>
          </cell>
          <cell r="K1514" t="str">
            <v>ZWTSDF A A51B4</v>
          </cell>
          <cell r="L1514" t="str">
            <v>ZWTSDF</v>
          </cell>
          <cell r="M1514" t="str">
            <v>EM Entr.mercancías</v>
          </cell>
          <cell r="N1514" t="str">
            <v>221.166.85</v>
          </cell>
          <cell r="O1514" t="str">
            <v>LOA CO-B-BOD 2023 DIADQ CABALLERIA</v>
          </cell>
        </row>
        <row r="1515">
          <cell r="H1515" t="str">
            <v>P182034</v>
          </cell>
          <cell r="I1515" t="str">
            <v>ECEJ</v>
          </cell>
          <cell r="J1515" t="str">
            <v>EM11</v>
          </cell>
          <cell r="K1515" t="str">
            <v>ZWTSDF A A51B4</v>
          </cell>
          <cell r="L1515" t="str">
            <v>ZWTSDF</v>
          </cell>
          <cell r="M1515" t="str">
            <v>EM Entr.mercancías</v>
          </cell>
          <cell r="N1515" t="str">
            <v>221.166.86</v>
          </cell>
          <cell r="O1515" t="str">
            <v>LOA CO-B-BOD 2023 DIADQ CABALLERIA</v>
          </cell>
        </row>
        <row r="1516">
          <cell r="H1516" t="str">
            <v>P182034</v>
          </cell>
          <cell r="I1516" t="str">
            <v>ECEJ</v>
          </cell>
          <cell r="J1516" t="str">
            <v>EM11</v>
          </cell>
          <cell r="K1516" t="str">
            <v>ZWTSDF A A51B4</v>
          </cell>
          <cell r="L1516" t="str">
            <v>ZWTSDF</v>
          </cell>
          <cell r="M1516" t="str">
            <v>EM Entr.mercancías</v>
          </cell>
          <cell r="N1516" t="str">
            <v>221.166.85</v>
          </cell>
          <cell r="O1516" t="str">
            <v>LOA CO-B-BOD 2023 DIADQ CABALLERIA</v>
          </cell>
        </row>
        <row r="1517">
          <cell r="H1517" t="str">
            <v>P182034</v>
          </cell>
          <cell r="I1517" t="str">
            <v>ECEJ</v>
          </cell>
          <cell r="J1517" t="str">
            <v>EM11</v>
          </cell>
          <cell r="K1517" t="str">
            <v>ZWTSDF A A51B4</v>
          </cell>
          <cell r="L1517" t="str">
            <v>A51BR40</v>
          </cell>
          <cell r="M1517" t="str">
            <v>EM Entr.mercancías</v>
          </cell>
          <cell r="N1517" t="str">
            <v>221.166.85</v>
          </cell>
          <cell r="O1517" t="str">
            <v>LOA CO-B-BOD 2023 DIADQ CABALLERIA</v>
          </cell>
        </row>
        <row r="1518">
          <cell r="H1518" t="str">
            <v>P182034</v>
          </cell>
          <cell r="I1518" t="str">
            <v>ECEJ</v>
          </cell>
          <cell r="J1518" t="str">
            <v>EM11</v>
          </cell>
          <cell r="K1518" t="str">
            <v>ZWTSDF A A51B4</v>
          </cell>
          <cell r="L1518" t="str">
            <v>ZWTSDF</v>
          </cell>
          <cell r="M1518" t="str">
            <v>EM Entr.mercancías</v>
          </cell>
          <cell r="N1518" t="str">
            <v>221.166.85</v>
          </cell>
          <cell r="O1518" t="str">
            <v>LOA CO-B-BOD 2023 DIADQ CABALLERIA</v>
          </cell>
        </row>
        <row r="1519">
          <cell r="H1519" t="str">
            <v>P182034</v>
          </cell>
          <cell r="I1519" t="str">
            <v>ECEJ</v>
          </cell>
          <cell r="J1519" t="str">
            <v>EM11</v>
          </cell>
          <cell r="K1519" t="str">
            <v>ZWTSDF A A51B4</v>
          </cell>
          <cell r="L1519" t="str">
            <v>A51BR40</v>
          </cell>
          <cell r="M1519" t="str">
            <v>EM Entr.mercancías</v>
          </cell>
          <cell r="N1519" t="str">
            <v>221.166.85</v>
          </cell>
          <cell r="O1519" t="str">
            <v>LOA CO-B-BOD 2023 DIADQ CABALLERIA</v>
          </cell>
        </row>
        <row r="1520">
          <cell r="H1520" t="str">
            <v>P182034</v>
          </cell>
          <cell r="I1520" t="str">
            <v>ECEJ</v>
          </cell>
          <cell r="J1520" t="str">
            <v>EM11</v>
          </cell>
          <cell r="K1520" t="str">
            <v>ZWTSDF A A51B4</v>
          </cell>
          <cell r="L1520" t="str">
            <v>A51BR40</v>
          </cell>
          <cell r="M1520" t="str">
            <v>EM Entr.mercancías</v>
          </cell>
          <cell r="N1520" t="str">
            <v>221.166.85</v>
          </cell>
          <cell r="O1520" t="str">
            <v>LOA CO-B-BOD 2023 DIADQ CABALLERIA</v>
          </cell>
        </row>
        <row r="1521">
          <cell r="H1521" t="str">
            <v>P182034</v>
          </cell>
          <cell r="I1521" t="str">
            <v>ECEJ</v>
          </cell>
          <cell r="J1521" t="str">
            <v>EM11</v>
          </cell>
          <cell r="K1521" t="str">
            <v>ZWTSDF A A51B4</v>
          </cell>
          <cell r="L1521" t="str">
            <v>A51BR40</v>
          </cell>
          <cell r="M1521" t="str">
            <v>EM Entr.mercancías</v>
          </cell>
          <cell r="N1521" t="str">
            <v>221.166.85</v>
          </cell>
          <cell r="O1521" t="str">
            <v>LOA CO-B-BOD 2023 DIADQ CABALLERIA</v>
          </cell>
        </row>
        <row r="1522">
          <cell r="H1522" t="str">
            <v>P182034</v>
          </cell>
          <cell r="I1522" t="str">
            <v>ECEJ</v>
          </cell>
          <cell r="J1522" t="str">
            <v>EM11</v>
          </cell>
          <cell r="K1522" t="str">
            <v>ZWTSDF A A51B4</v>
          </cell>
          <cell r="L1522" t="str">
            <v>A51BR40</v>
          </cell>
          <cell r="M1522" t="str">
            <v>EM Entr.mercancías</v>
          </cell>
          <cell r="N1522" t="str">
            <v>221.166.85</v>
          </cell>
          <cell r="O1522" t="str">
            <v>LOA CO-B-BOD 2023 DIADQ CABALLERIA</v>
          </cell>
        </row>
        <row r="1523">
          <cell r="H1523" t="str">
            <v>P182034</v>
          </cell>
          <cell r="I1523" t="str">
            <v>ECEJ</v>
          </cell>
          <cell r="J1523" t="str">
            <v>EM11</v>
          </cell>
          <cell r="K1523" t="str">
            <v>ZWTSDF A A51B4</v>
          </cell>
          <cell r="L1523" t="str">
            <v>ZWTSDF</v>
          </cell>
          <cell r="M1523" t="str">
            <v>EM Entr.mercancías</v>
          </cell>
          <cell r="N1523" t="str">
            <v>221.166.85</v>
          </cell>
          <cell r="O1523" t="str">
            <v>LOA CO-B-BOD 2023 DIADQ CABALLERIA</v>
          </cell>
        </row>
        <row r="1524">
          <cell r="H1524" t="str">
            <v>P182034</v>
          </cell>
          <cell r="I1524" t="str">
            <v>ECEJ</v>
          </cell>
          <cell r="J1524" t="str">
            <v>EM11</v>
          </cell>
          <cell r="K1524" t="str">
            <v>ZWTSDF A A51B4</v>
          </cell>
          <cell r="L1524" t="str">
            <v>ZWTSDF</v>
          </cell>
          <cell r="M1524" t="str">
            <v>EM Entr.mercancías</v>
          </cell>
          <cell r="N1524" t="str">
            <v>221.166.85</v>
          </cell>
          <cell r="O1524" t="str">
            <v>LOA CO-B-BOD 2023 DIADQ CABALLERIA</v>
          </cell>
        </row>
        <row r="1525">
          <cell r="H1525" t="str">
            <v>P182034</v>
          </cell>
          <cell r="I1525" t="str">
            <v>ECEJ</v>
          </cell>
          <cell r="J1525" t="str">
            <v>EM11</v>
          </cell>
          <cell r="K1525" t="str">
            <v>ZWTSDF A A51B4</v>
          </cell>
          <cell r="L1525" t="str">
            <v>ZWTSDF</v>
          </cell>
          <cell r="M1525" t="str">
            <v>EM Entr.mercancías</v>
          </cell>
          <cell r="N1525" t="str">
            <v>221.166.85</v>
          </cell>
          <cell r="O1525" t="str">
            <v>LOA CO-B-BOD 2023 DIADQ CABALLERIA</v>
          </cell>
        </row>
        <row r="1526">
          <cell r="H1526" t="str">
            <v>9845K13</v>
          </cell>
          <cell r="I1526" t="str">
            <v>ECEJ</v>
          </cell>
          <cell r="J1526" t="str">
            <v>EM11</v>
          </cell>
          <cell r="K1526" t="str">
            <v>ZWTSDF A ZWTSDF</v>
          </cell>
          <cell r="L1526" t="str">
            <v>ZWTSDF</v>
          </cell>
          <cell r="M1526" t="str">
            <v>EM Entr.mercancías</v>
          </cell>
          <cell r="N1526" t="str">
            <v>25.525.53</v>
          </cell>
          <cell r="O1526" t="str">
            <v>LOA CO-B-BOD FMF VEH ASV M1117</v>
          </cell>
        </row>
        <row r="1527">
          <cell r="H1527" t="str">
            <v>A53000UV</v>
          </cell>
          <cell r="I1527" t="str">
            <v>ECEJ</v>
          </cell>
          <cell r="J1527" t="str">
            <v>EM11</v>
          </cell>
          <cell r="K1527" t="str">
            <v>W25GIU</v>
          </cell>
          <cell r="L1527" t="str">
            <v>A51AN50</v>
          </cell>
          <cell r="M1527" t="str">
            <v>EM Entr.mercancías</v>
          </cell>
          <cell r="N1527" t="str">
            <v>3.388.923.11</v>
          </cell>
          <cell r="O1527" t="str">
            <v>LOA CO-B-BOD FMF VEH ASV M1117 CABALLERIA</v>
          </cell>
        </row>
        <row r="1528">
          <cell r="H1528" t="str">
            <v>12338611</v>
          </cell>
          <cell r="I1528" t="str">
            <v>ECEJ</v>
          </cell>
          <cell r="J1528" t="str">
            <v>EM11</v>
          </cell>
          <cell r="K1528" t="str">
            <v>BCOB9 51E-060</v>
          </cell>
          <cell r="L1528" t="str">
            <v>ZWTSDF</v>
          </cell>
          <cell r="M1528" t="str">
            <v>EM Entr.mercancías</v>
          </cell>
          <cell r="N1528" t="str">
            <v>381.777.98</v>
          </cell>
          <cell r="O1528" t="str">
            <v>LOA CO-B-BOD RESPUESTOS VEHÍCULOS ASV M1117</v>
          </cell>
        </row>
        <row r="1529">
          <cell r="H1529" t="str">
            <v>A53000UV</v>
          </cell>
          <cell r="I1529" t="str">
            <v>ECEJ</v>
          </cell>
          <cell r="J1529" t="str">
            <v>EM11</v>
          </cell>
          <cell r="K1529" t="str">
            <v>BCOB9 51E-060</v>
          </cell>
          <cell r="L1529" t="str">
            <v>ZWTSDF</v>
          </cell>
          <cell r="M1529" t="str">
            <v>EM Entr.mercancías</v>
          </cell>
          <cell r="N1529" t="str">
            <v>3.279.650.12</v>
          </cell>
          <cell r="O1529" t="str">
            <v>LOA CO-B-BOD RESPUESTOS VEHÍCULOS ASV M1117</v>
          </cell>
        </row>
        <row r="1530">
          <cell r="H1530" t="str">
            <v>A53000UV</v>
          </cell>
          <cell r="I1530" t="str">
            <v>ECEJ</v>
          </cell>
          <cell r="J1530" t="str">
            <v>EM11</v>
          </cell>
          <cell r="K1530" t="str">
            <v>BCOB9 51E-060</v>
          </cell>
          <cell r="L1530" t="str">
            <v>A51AN50</v>
          </cell>
          <cell r="M1530" t="str">
            <v>EM Entr.mercancías</v>
          </cell>
          <cell r="N1530" t="str">
            <v>3.279.650.12</v>
          </cell>
          <cell r="O1530" t="str">
            <v>LOA CO-B-BOD RESPUESTOS VEHÍCULOS ASV M1117</v>
          </cell>
        </row>
        <row r="1531">
          <cell r="H1531" t="str">
            <v>T224</v>
          </cell>
          <cell r="I1531" t="str">
            <v>ECEJ</v>
          </cell>
          <cell r="J1531" t="str">
            <v>EM11</v>
          </cell>
          <cell r="K1531" t="str">
            <v>BCOB9 51E-060</v>
          </cell>
          <cell r="L1531" t="str">
            <v>A51AQ50</v>
          </cell>
          <cell r="M1531" t="str">
            <v>EM Entr.mercancías</v>
          </cell>
          <cell r="N1531" t="str">
            <v>260.559.70</v>
          </cell>
          <cell r="O1531" t="str">
            <v>LOA CO-B-BOD RESPUESTOS VEHÍCULOS ASV M1117</v>
          </cell>
        </row>
        <row r="1532">
          <cell r="H1532" t="str">
            <v>T224</v>
          </cell>
          <cell r="I1532" t="str">
            <v>ECEJ</v>
          </cell>
          <cell r="J1532" t="str">
            <v>EM11</v>
          </cell>
          <cell r="K1532" t="str">
            <v>BCOB9 51E-060</v>
          </cell>
          <cell r="L1532" t="str">
            <v>ZWTSDF</v>
          </cell>
          <cell r="M1532" t="str">
            <v>EM Entr.mercancías</v>
          </cell>
          <cell r="N1532" t="str">
            <v>260.559.70</v>
          </cell>
          <cell r="O1532" t="str">
            <v>LOA CO-B-BOD RESPUESTOS VEHÍCULOS ASV M1117</v>
          </cell>
        </row>
        <row r="1533">
          <cell r="H1533" t="str">
            <v>T224</v>
          </cell>
          <cell r="I1533" t="str">
            <v>ECEJ</v>
          </cell>
          <cell r="J1533" t="str">
            <v>EM11</v>
          </cell>
          <cell r="K1533" t="str">
            <v>BCOB9 51E-060</v>
          </cell>
          <cell r="L1533" t="str">
            <v>A51AQ50</v>
          </cell>
          <cell r="M1533" t="str">
            <v>EM Entr.mercancías</v>
          </cell>
          <cell r="N1533" t="str">
            <v>260.559.70</v>
          </cell>
          <cell r="O1533" t="str">
            <v>LOA CO-B-BOD RESPUESTOS VEHÍCULOS ASV M1117</v>
          </cell>
        </row>
        <row r="1534">
          <cell r="H1534" t="str">
            <v>1741</v>
          </cell>
          <cell r="I1534" t="str">
            <v>ECEJ</v>
          </cell>
          <cell r="J1534" t="str">
            <v>EM11</v>
          </cell>
          <cell r="K1534" t="str">
            <v>BCOB9 51E-060</v>
          </cell>
          <cell r="L1534" t="str">
            <v>ZWTSDF</v>
          </cell>
          <cell r="M1534" t="str">
            <v>EM Entr.mercancías</v>
          </cell>
          <cell r="N1534" t="str">
            <v>130.399.08</v>
          </cell>
          <cell r="O1534" t="str">
            <v>LOA CO-B-BOD RESPUESTOS VEHÍCULOS ASV M1117</v>
          </cell>
        </row>
        <row r="1535">
          <cell r="H1535" t="str">
            <v>135257-42</v>
          </cell>
          <cell r="I1535" t="str">
            <v>ECEJ</v>
          </cell>
          <cell r="J1535" t="str">
            <v>EM11</v>
          </cell>
          <cell r="K1535" t="str">
            <v>BCOB9 51E-060</v>
          </cell>
          <cell r="L1535" t="str">
            <v>ZWTSDF</v>
          </cell>
          <cell r="M1535" t="str">
            <v>EM Entr.mercancías</v>
          </cell>
          <cell r="N1535" t="str">
            <v>20.230.417.66</v>
          </cell>
          <cell r="O1535" t="str">
            <v>LOA CO-B-BOD RESPUESTOS VEHÍCULOS ASV M1117</v>
          </cell>
        </row>
        <row r="1536">
          <cell r="H1536" t="str">
            <v>135257-55</v>
          </cell>
          <cell r="I1536" t="str">
            <v>ECEJ</v>
          </cell>
          <cell r="J1536" t="str">
            <v>EM11</v>
          </cell>
          <cell r="K1536" t="str">
            <v>BCOB9 51E-060</v>
          </cell>
          <cell r="L1536" t="str">
            <v>ZWTSDF</v>
          </cell>
          <cell r="M1536" t="str">
            <v>EM Entr.mercancías</v>
          </cell>
          <cell r="N1536" t="str">
            <v>18.765.027.70</v>
          </cell>
          <cell r="O1536" t="str">
            <v>LOA CO-B-BOD RESPUESTOS VEHÍCULOS ASV M1117</v>
          </cell>
        </row>
        <row r="1537">
          <cell r="H1537" t="str">
            <v>135257-60</v>
          </cell>
          <cell r="I1537" t="str">
            <v>ECEJ</v>
          </cell>
          <cell r="J1537" t="str">
            <v>EM11</v>
          </cell>
          <cell r="K1537" t="str">
            <v>BCOB9 51E-060</v>
          </cell>
          <cell r="L1537" t="str">
            <v>ZWTSDF</v>
          </cell>
          <cell r="M1537" t="str">
            <v>EM Entr.mercancías</v>
          </cell>
          <cell r="N1537" t="str">
            <v>20.281.170.37</v>
          </cell>
          <cell r="O1537" t="str">
            <v>LOA CO-B-BOD RESPUESTOS VEHÍCULOS ASV M1117</v>
          </cell>
        </row>
        <row r="1538">
          <cell r="H1538" t="str">
            <v>135257-66</v>
          </cell>
          <cell r="I1538" t="str">
            <v>ECEJ</v>
          </cell>
          <cell r="J1538" t="str">
            <v>EM11</v>
          </cell>
          <cell r="K1538" t="str">
            <v>BCOB9 51E-060</v>
          </cell>
          <cell r="L1538" t="str">
            <v>ZWTSDF</v>
          </cell>
          <cell r="M1538" t="str">
            <v>EM Entr.mercancías</v>
          </cell>
          <cell r="N1538" t="str">
            <v>23.256.224.77</v>
          </cell>
          <cell r="O1538" t="str">
            <v>LOA CO-B-BOD RESPUESTOS VEHÍCULOS ASV M1117</v>
          </cell>
        </row>
        <row r="1539">
          <cell r="H1539" t="str">
            <v>9845K13</v>
          </cell>
          <cell r="I1539" t="str">
            <v>ECEJ</v>
          </cell>
          <cell r="J1539" t="str">
            <v>EM11</v>
          </cell>
          <cell r="K1539" t="str">
            <v>BCOB9 51E-060</v>
          </cell>
          <cell r="L1539" t="str">
            <v>A51AQ50</v>
          </cell>
          <cell r="M1539" t="str">
            <v>EM Entr.mercancías</v>
          </cell>
          <cell r="N1539" t="str">
            <v>26.668.02</v>
          </cell>
          <cell r="O1539" t="str">
            <v>LOA CO-B-BOD RESPUESTOS VEHÍCULOS ASV M1117</v>
          </cell>
        </row>
        <row r="1540">
          <cell r="H1540" t="str">
            <v>9845K13</v>
          </cell>
          <cell r="I1540" t="str">
            <v>ECEJ</v>
          </cell>
          <cell r="J1540" t="str">
            <v>EM11</v>
          </cell>
          <cell r="K1540" t="str">
            <v>BCOB9 51E-060</v>
          </cell>
          <cell r="L1540" t="str">
            <v>ZWTSDF</v>
          </cell>
          <cell r="M1540" t="str">
            <v>EM Entr.mercancías</v>
          </cell>
          <cell r="N1540" t="str">
            <v>26.668.02</v>
          </cell>
          <cell r="O1540" t="str">
            <v>LOA CO-B-BOD RESPUESTOS VEHÍCULOS ASV M1117</v>
          </cell>
        </row>
        <row r="1541">
          <cell r="H1541" t="str">
            <v>9845K13</v>
          </cell>
          <cell r="I1541" t="str">
            <v>ECEJ</v>
          </cell>
          <cell r="J1541" t="str">
            <v>EM11</v>
          </cell>
          <cell r="K1541" t="str">
            <v>BCOB9 51E-060</v>
          </cell>
          <cell r="L1541" t="str">
            <v>ZWTSDF</v>
          </cell>
          <cell r="M1541" t="str">
            <v>EM Entr.mercancías</v>
          </cell>
          <cell r="N1541" t="str">
            <v>26.668.02</v>
          </cell>
          <cell r="O1541" t="str">
            <v>LOA CO-B-BOD RESPUESTOS VEHÍCULOS ASV M1117</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1BCE1-6AD2-4DC0-B0F1-9A9EED46BA1D}">
  <dimension ref="A1:AB372"/>
  <sheetViews>
    <sheetView zoomScaleNormal="100" workbookViewId="0">
      <selection sqref="A1:XFD1048576"/>
    </sheetView>
  </sheetViews>
  <sheetFormatPr baseColWidth="10" defaultRowHeight="11.25" x14ac:dyDescent="0.25"/>
  <cols>
    <col min="1" max="1" width="10.7109375" style="87" customWidth="1"/>
    <col min="2" max="2" width="37" style="87" customWidth="1"/>
    <col min="3" max="3" width="13.85546875" style="87" customWidth="1"/>
    <col min="4" max="4" width="14.85546875" style="87" customWidth="1"/>
    <col min="5" max="5" width="11.42578125" style="87"/>
    <col min="6" max="6" width="20.85546875" style="87" customWidth="1"/>
    <col min="7" max="8" width="11.42578125" style="87"/>
    <col min="9" max="9" width="19.7109375" style="212" customWidth="1"/>
    <col min="10" max="10" width="25.7109375" style="212" customWidth="1"/>
    <col min="11" max="11" width="25.7109375" style="212" hidden="1" customWidth="1"/>
    <col min="12" max="12" width="15.7109375" style="220" customWidth="1"/>
    <col min="13" max="13" width="24" style="87" customWidth="1"/>
    <col min="14" max="14" width="19.7109375" style="212" hidden="1" customWidth="1"/>
    <col min="15" max="15" width="43" style="212" hidden="1" customWidth="1"/>
    <col min="16" max="16" width="16.28515625" style="221" hidden="1" customWidth="1"/>
    <col min="17" max="21" width="24" style="221" hidden="1" customWidth="1"/>
    <col min="22" max="22" width="18.5703125" style="221" customWidth="1"/>
    <col min="23" max="23" width="21.140625" style="221" customWidth="1"/>
    <col min="24" max="24" width="21" style="87" bestFit="1" customWidth="1"/>
    <col min="25" max="25" width="11.42578125" style="211"/>
    <col min="26" max="27" width="24.85546875" style="87" customWidth="1"/>
    <col min="28" max="28" width="28.140625" style="87" customWidth="1"/>
    <col min="29" max="16384" width="11.42578125" style="87"/>
  </cols>
  <sheetData>
    <row r="1" spans="1:28" s="209" customFormat="1" ht="77.25" customHeight="1" thickBot="1" x14ac:dyDescent="0.3">
      <c r="A1" s="53" t="s">
        <v>0</v>
      </c>
      <c r="B1" s="54" t="s">
        <v>1</v>
      </c>
      <c r="C1" s="54" t="s">
        <v>2</v>
      </c>
      <c r="D1" s="54" t="s">
        <v>3</v>
      </c>
      <c r="E1" s="55" t="s">
        <v>4</v>
      </c>
      <c r="F1" s="55" t="s">
        <v>5</v>
      </c>
      <c r="G1" s="55" t="s">
        <v>6</v>
      </c>
      <c r="H1" s="55" t="s">
        <v>0</v>
      </c>
      <c r="I1" s="56" t="s">
        <v>908</v>
      </c>
      <c r="J1" s="56" t="s">
        <v>909</v>
      </c>
      <c r="K1" s="56"/>
      <c r="L1" s="57" t="s">
        <v>910</v>
      </c>
      <c r="M1" s="60" t="s">
        <v>8</v>
      </c>
      <c r="N1" s="32" t="s">
        <v>9</v>
      </c>
      <c r="O1" s="32"/>
      <c r="P1" s="61" t="s">
        <v>10</v>
      </c>
      <c r="Q1" s="61">
        <v>2020</v>
      </c>
      <c r="R1" s="61">
        <v>2021</v>
      </c>
      <c r="S1" s="61">
        <v>2022</v>
      </c>
      <c r="T1" s="61">
        <v>2023</v>
      </c>
      <c r="U1" s="61">
        <v>2024</v>
      </c>
      <c r="V1" s="62" t="s">
        <v>911</v>
      </c>
      <c r="W1" s="62" t="s">
        <v>912</v>
      </c>
      <c r="X1" s="20" t="s">
        <v>13</v>
      </c>
      <c r="Y1" s="208"/>
      <c r="Z1" s="71" t="s">
        <v>562</v>
      </c>
      <c r="AA1" s="71" t="s">
        <v>563</v>
      </c>
      <c r="AB1" s="71" t="s">
        <v>14</v>
      </c>
    </row>
    <row r="2" spans="1:28" ht="12" thickBot="1" x14ac:dyDescent="0.3">
      <c r="A2" s="33">
        <v>1</v>
      </c>
      <c r="B2" s="34" t="s">
        <v>15</v>
      </c>
      <c r="C2" s="35">
        <v>44710</v>
      </c>
      <c r="D2" s="35" t="s">
        <v>16</v>
      </c>
      <c r="E2" s="35">
        <v>213598</v>
      </c>
      <c r="F2" s="35" t="s">
        <v>17</v>
      </c>
      <c r="G2" s="35" t="s">
        <v>18</v>
      </c>
      <c r="H2" s="35">
        <v>7</v>
      </c>
      <c r="I2" s="36">
        <v>634.79</v>
      </c>
      <c r="J2" s="35">
        <v>653.52</v>
      </c>
      <c r="K2" s="35">
        <v>4019.24</v>
      </c>
      <c r="L2" s="58">
        <f>+J2*K2</f>
        <v>2626653.7248</v>
      </c>
      <c r="M2" s="63" t="s">
        <v>19</v>
      </c>
      <c r="N2" s="64" t="e" cm="1">
        <f t="array" ref="N2:N197">+VLOOKUP(E2:E197,'[1]SAP Y LOA'!H2:N1541,7,FALSE)</f>
        <v>#N/A</v>
      </c>
      <c r="O2" s="63" t="e" cm="1">
        <f t="array" ref="O2:O197">+VLOOKUP(E2:E197,'[1]SAP Y LOA'!H2:O1541,8,FALSE)</f>
        <v>#N/A</v>
      </c>
      <c r="P2" s="65" t="e">
        <v>#N/A</v>
      </c>
      <c r="Q2" s="65" t="e">
        <f>+(P2*1.81%)+P2</f>
        <v>#N/A</v>
      </c>
      <c r="R2" s="65" t="e">
        <f>+(Q2*1.24%)+Q2</f>
        <v>#N/A</v>
      </c>
      <c r="S2" s="65" t="e">
        <f>+(R2*4.69%)+R2</f>
        <v>#N/A</v>
      </c>
      <c r="T2" s="65" t="e">
        <f>+(S2*8.01%)+S2</f>
        <v>#N/A</v>
      </c>
      <c r="U2" s="65" t="e">
        <f>+(T2*4.14%)+T2</f>
        <v>#N/A</v>
      </c>
      <c r="V2" s="65"/>
      <c r="W2" s="65"/>
      <c r="X2" s="39"/>
      <c r="Y2" s="210"/>
      <c r="Z2" s="38">
        <f>+L2</f>
        <v>2626653.7248</v>
      </c>
      <c r="AA2" s="38">
        <f>+Z2/4019.24</f>
        <v>653.52</v>
      </c>
      <c r="AB2" s="39" t="str">
        <f>+M2</f>
        <v xml:space="preserve"> 003-SUADQ-CAB-2024 </v>
      </c>
    </row>
    <row r="3" spans="1:28" ht="12" thickBot="1" x14ac:dyDescent="0.3">
      <c r="A3" s="33">
        <v>2</v>
      </c>
      <c r="B3" s="34" t="s">
        <v>20</v>
      </c>
      <c r="C3" s="35">
        <v>44710</v>
      </c>
      <c r="D3" s="35" t="s">
        <v>16</v>
      </c>
      <c r="E3" s="35">
        <v>217980</v>
      </c>
      <c r="F3" s="35" t="s">
        <v>17</v>
      </c>
      <c r="G3" s="35" t="s">
        <v>21</v>
      </c>
      <c r="H3" s="40" t="s">
        <v>22</v>
      </c>
      <c r="I3" s="41">
        <v>23.8</v>
      </c>
      <c r="J3" s="40">
        <v>27.56</v>
      </c>
      <c r="K3" s="40">
        <v>4019.24</v>
      </c>
      <c r="L3" s="58">
        <f t="shared" ref="L3:L66" si="0">+J3*K3</f>
        <v>110770.25439999999</v>
      </c>
      <c r="M3" s="66" t="s">
        <v>23</v>
      </c>
      <c r="N3" s="67" t="e">
        <v>#N/A</v>
      </c>
      <c r="O3" s="66" t="e">
        <v>#N/A</v>
      </c>
      <c r="P3" s="68" t="e">
        <v>#N/A</v>
      </c>
      <c r="Q3" s="65" t="e">
        <f t="shared" ref="Q3:Q5" si="1">+(P3*1.81%)+P3</f>
        <v>#N/A</v>
      </c>
      <c r="R3" s="65" t="e">
        <f t="shared" ref="R3:R5" si="2">+(Q3*1.24%)+Q3</f>
        <v>#N/A</v>
      </c>
      <c r="S3" s="65" t="e">
        <f t="shared" ref="S3:S5" si="3">+(R3*4.69%)+R3</f>
        <v>#N/A</v>
      </c>
      <c r="T3" s="65" t="e">
        <f t="shared" ref="T3:T5" si="4">+(S3*8.01%)+S3</f>
        <v>#N/A</v>
      </c>
      <c r="U3" s="65" t="e">
        <f t="shared" ref="U3:U5" si="5">+(T3*4.14%)+T3</f>
        <v>#N/A</v>
      </c>
      <c r="V3" s="65"/>
      <c r="W3" s="65"/>
      <c r="X3" s="69"/>
      <c r="Y3" s="210"/>
      <c r="Z3" s="38">
        <f t="shared" ref="Z3:Z5" si="6">+L3</f>
        <v>110770.25439999999</v>
      </c>
      <c r="AA3" s="38">
        <f t="shared" ref="AA3:AA66" si="7">+Z3/4019.24</f>
        <v>27.56</v>
      </c>
      <c r="AB3" s="39" t="str">
        <f>+M3</f>
        <v xml:space="preserve"> 025-SUADQ-CAB-2022 </v>
      </c>
    </row>
    <row r="4" spans="1:28" ht="12" thickBot="1" x14ac:dyDescent="0.3">
      <c r="A4" s="33">
        <v>3</v>
      </c>
      <c r="B4" s="34" t="s">
        <v>24</v>
      </c>
      <c r="C4" s="35">
        <v>44710</v>
      </c>
      <c r="D4" s="35" t="s">
        <v>16</v>
      </c>
      <c r="E4" s="35">
        <v>217979</v>
      </c>
      <c r="F4" s="35" t="s">
        <v>17</v>
      </c>
      <c r="G4" s="35" t="s">
        <v>25</v>
      </c>
      <c r="H4" s="35" t="s">
        <v>26</v>
      </c>
      <c r="I4" s="36">
        <v>55.67</v>
      </c>
      <c r="J4" s="35">
        <v>64.47</v>
      </c>
      <c r="K4" s="35">
        <v>4019.24</v>
      </c>
      <c r="L4" s="58">
        <f t="shared" si="0"/>
        <v>259120.40279999998</v>
      </c>
      <c r="M4" s="63" t="s">
        <v>23</v>
      </c>
      <c r="N4" s="64" t="e">
        <v>#N/A</v>
      </c>
      <c r="O4" s="63" t="e">
        <v>#N/A</v>
      </c>
      <c r="P4" s="65" t="e">
        <v>#N/A</v>
      </c>
      <c r="Q4" s="65" t="e">
        <f t="shared" si="1"/>
        <v>#N/A</v>
      </c>
      <c r="R4" s="65" t="e">
        <f t="shared" si="2"/>
        <v>#N/A</v>
      </c>
      <c r="S4" s="65" t="e">
        <f t="shared" si="3"/>
        <v>#N/A</v>
      </c>
      <c r="T4" s="65" t="e">
        <f t="shared" si="4"/>
        <v>#N/A</v>
      </c>
      <c r="U4" s="65" t="e">
        <f t="shared" si="5"/>
        <v>#N/A</v>
      </c>
      <c r="V4" s="65"/>
      <c r="W4" s="65"/>
      <c r="X4" s="39"/>
      <c r="Y4" s="210"/>
      <c r="Z4" s="38">
        <f t="shared" si="6"/>
        <v>259120.40279999998</v>
      </c>
      <c r="AA4" s="38">
        <f t="shared" si="7"/>
        <v>64.47</v>
      </c>
      <c r="AB4" s="39" t="str">
        <f>+M4</f>
        <v xml:space="preserve"> 025-SUADQ-CAB-2022 </v>
      </c>
    </row>
    <row r="5" spans="1:28" ht="12" thickBot="1" x14ac:dyDescent="0.3">
      <c r="A5" s="33">
        <v>4</v>
      </c>
      <c r="B5" s="34" t="s">
        <v>27</v>
      </c>
      <c r="C5" s="35">
        <v>44710</v>
      </c>
      <c r="D5" s="35" t="s">
        <v>16</v>
      </c>
      <c r="E5" s="35" t="s">
        <v>28</v>
      </c>
      <c r="F5" s="35" t="s">
        <v>17</v>
      </c>
      <c r="G5" s="35" t="s">
        <v>29</v>
      </c>
      <c r="H5" s="35">
        <v>3</v>
      </c>
      <c r="I5" s="36">
        <v>476.58</v>
      </c>
      <c r="J5" s="35">
        <v>490.64</v>
      </c>
      <c r="K5" s="35">
        <v>4019.24</v>
      </c>
      <c r="L5" s="58">
        <f t="shared" si="0"/>
        <v>1971999.9135999999</v>
      </c>
      <c r="M5" s="63" t="s">
        <v>19</v>
      </c>
      <c r="N5" s="64" t="e">
        <v>#N/A</v>
      </c>
      <c r="O5" s="63" t="e">
        <v>#N/A</v>
      </c>
      <c r="P5" s="65" t="e">
        <v>#N/A</v>
      </c>
      <c r="Q5" s="65" t="e">
        <f t="shared" si="1"/>
        <v>#N/A</v>
      </c>
      <c r="R5" s="65" t="e">
        <f t="shared" si="2"/>
        <v>#N/A</v>
      </c>
      <c r="S5" s="65" t="e">
        <f t="shared" si="3"/>
        <v>#N/A</v>
      </c>
      <c r="T5" s="65" t="e">
        <f t="shared" si="4"/>
        <v>#N/A</v>
      </c>
      <c r="U5" s="65" t="e">
        <f t="shared" si="5"/>
        <v>#N/A</v>
      </c>
      <c r="V5" s="65"/>
      <c r="W5" s="65"/>
      <c r="X5" s="39"/>
      <c r="Y5" s="210"/>
      <c r="Z5" s="38">
        <f t="shared" si="6"/>
        <v>1971999.9135999999</v>
      </c>
      <c r="AA5" s="38">
        <f t="shared" si="7"/>
        <v>490.64</v>
      </c>
      <c r="AB5" s="39" t="str">
        <f>+M5</f>
        <v xml:space="preserve"> 003-SUADQ-CAB-2024 </v>
      </c>
    </row>
    <row r="6" spans="1:28" ht="21" customHeight="1" thickBot="1" x14ac:dyDescent="0.3">
      <c r="A6" s="33">
        <v>5</v>
      </c>
      <c r="B6" s="34" t="s">
        <v>30</v>
      </c>
      <c r="C6" s="35">
        <v>44710</v>
      </c>
      <c r="D6" s="35" t="s">
        <v>16</v>
      </c>
      <c r="E6" s="35" t="s">
        <v>31</v>
      </c>
      <c r="F6" s="35" t="s">
        <v>17</v>
      </c>
      <c r="G6" s="35" t="s">
        <v>29</v>
      </c>
      <c r="H6" s="35">
        <v>3</v>
      </c>
      <c r="I6" s="36">
        <v>452.62</v>
      </c>
      <c r="J6" s="35">
        <v>465.97</v>
      </c>
      <c r="K6" s="35">
        <v>4019.24</v>
      </c>
      <c r="L6" s="58">
        <f t="shared" si="0"/>
        <v>1872845.2627999999</v>
      </c>
      <c r="M6" s="63" t="s">
        <v>19</v>
      </c>
      <c r="N6" s="64" t="str">
        <v>937.856.72</v>
      </c>
      <c r="O6" s="63" t="str">
        <v>ENTRADA VIRTUAL MAT.ADIC 1 CTO 038 SUADQ CAB 2019</v>
      </c>
      <c r="P6" s="70">
        <v>937856.72</v>
      </c>
      <c r="Q6" s="65">
        <f>+(P6*1.81%)+P6</f>
        <v>954831.92663200002</v>
      </c>
      <c r="R6" s="65">
        <f>+(Q6*1.24%)+Q6</f>
        <v>966671.84252223687</v>
      </c>
      <c r="S6" s="65">
        <f>+(R6*4.69%)+R6</f>
        <v>1012008.7519365298</v>
      </c>
      <c r="T6" s="65">
        <f>+(S6*8.01%)+S6</f>
        <v>1093070.6529666458</v>
      </c>
      <c r="U6" s="65">
        <f>+(T6*4.14%)+T6</f>
        <v>1138323.7779994649</v>
      </c>
      <c r="V6" s="65">
        <f>+(U6*2.95%)+U6</f>
        <v>1171904.3294504492</v>
      </c>
      <c r="W6" s="65"/>
      <c r="X6" s="39" t="s">
        <v>32</v>
      </c>
      <c r="Y6" s="211">
        <f>+V6/L6-1</f>
        <v>-0.37426526754357059</v>
      </c>
      <c r="Z6" s="38">
        <f>+MIN(L6,V6)</f>
        <v>1171904.3294504492</v>
      </c>
      <c r="AA6" s="38">
        <f t="shared" si="7"/>
        <v>291.57361328272242</v>
      </c>
      <c r="AB6" s="39" t="str">
        <f>+X6</f>
        <v>ENTRADA VIRTUAL MAT.ADIC 1 CTO 038 SUADQ CAB 2019</v>
      </c>
    </row>
    <row r="7" spans="1:28" ht="23.25" thickBot="1" x14ac:dyDescent="0.3">
      <c r="A7" s="33">
        <v>6</v>
      </c>
      <c r="B7" s="34" t="s">
        <v>33</v>
      </c>
      <c r="C7" s="35">
        <v>44710</v>
      </c>
      <c r="D7" s="35" t="s">
        <v>16</v>
      </c>
      <c r="E7" s="35" t="s">
        <v>34</v>
      </c>
      <c r="F7" s="35" t="s">
        <v>17</v>
      </c>
      <c r="G7" s="35" t="s">
        <v>35</v>
      </c>
      <c r="H7" s="35">
        <v>51</v>
      </c>
      <c r="I7" s="36">
        <v>193.39</v>
      </c>
      <c r="J7" s="35">
        <v>199.1</v>
      </c>
      <c r="K7" s="35">
        <v>4019.24</v>
      </c>
      <c r="L7" s="58">
        <f t="shared" si="0"/>
        <v>800230.68399999989</v>
      </c>
      <c r="M7" s="63" t="s">
        <v>19</v>
      </c>
      <c r="N7" s="64" t="str">
        <v>74.790.78</v>
      </c>
      <c r="O7" s="63" t="str">
        <v>ENTRADA VIRTUAL MAT. LOA-CO-B-VEB-CAB-2021</v>
      </c>
      <c r="P7" s="70">
        <v>74790.78</v>
      </c>
      <c r="Q7" s="65"/>
      <c r="R7" s="65">
        <f>+P7</f>
        <v>74790.78</v>
      </c>
      <c r="S7" s="65">
        <f t="shared" ref="S7:S70" si="8">+(R7*4.69%)+R7</f>
        <v>78298.467581999997</v>
      </c>
      <c r="T7" s="65">
        <f t="shared" ref="T7:T70" si="9">+(S7*8.01%)+S7</f>
        <v>84570.174835318205</v>
      </c>
      <c r="U7" s="65">
        <f t="shared" ref="U7:U70" si="10">+(T7*4.14%)+T7</f>
        <v>88071.380073500375</v>
      </c>
      <c r="V7" s="65">
        <f t="shared" ref="V7:V69" si="11">+(U7*2.95%)+U7</f>
        <v>90669.485785668643</v>
      </c>
      <c r="W7" s="65">
        <f>+(V7*25%)+V7</f>
        <v>113336.85723208581</v>
      </c>
      <c r="X7" s="39" t="s">
        <v>36</v>
      </c>
      <c r="Y7" s="211">
        <f>+V7/L7-1</f>
        <v>-0.88669581459629621</v>
      </c>
      <c r="Z7" s="38">
        <f>+MINA(L7,W7)</f>
        <v>113336.85723208581</v>
      </c>
      <c r="AA7" s="38">
        <f t="shared" si="7"/>
        <v>28.198579142346766</v>
      </c>
      <c r="AB7" s="39" t="str">
        <f>+X7</f>
        <v>ENTRADA VIRTUAL MAT. LOA-CO-B-VEB-CAB-2021</v>
      </c>
    </row>
    <row r="8" spans="1:28" ht="12" thickBot="1" x14ac:dyDescent="0.3">
      <c r="A8" s="33">
        <v>7</v>
      </c>
      <c r="B8" s="34" t="s">
        <v>37</v>
      </c>
      <c r="C8" s="35">
        <v>44710</v>
      </c>
      <c r="D8" s="35" t="s">
        <v>16</v>
      </c>
      <c r="E8" s="35">
        <v>136483</v>
      </c>
      <c r="F8" s="35" t="s">
        <v>38</v>
      </c>
      <c r="G8" s="35" t="s">
        <v>39</v>
      </c>
      <c r="H8" s="35">
        <v>6</v>
      </c>
      <c r="I8" s="36">
        <v>222.03</v>
      </c>
      <c r="J8" s="35">
        <v>228.58</v>
      </c>
      <c r="K8" s="35">
        <v>4019.24</v>
      </c>
      <c r="L8" s="58">
        <f t="shared" si="0"/>
        <v>918717.87919999997</v>
      </c>
      <c r="M8" s="63" t="s">
        <v>19</v>
      </c>
      <c r="N8" s="64" t="e">
        <v>#N/A</v>
      </c>
      <c r="O8" s="63" t="e">
        <v>#N/A</v>
      </c>
      <c r="P8" s="65" t="e">
        <v>#N/A</v>
      </c>
      <c r="Q8" s="65" t="e">
        <f t="shared" ref="Q8:Q71" si="12">+(P8*1.81%)+P8</f>
        <v>#N/A</v>
      </c>
      <c r="R8" s="65" t="e">
        <f t="shared" ref="R8:R71" si="13">+(Q8*1.24%)+Q8</f>
        <v>#N/A</v>
      </c>
      <c r="S8" s="65" t="e">
        <f t="shared" si="8"/>
        <v>#N/A</v>
      </c>
      <c r="T8" s="65" t="e">
        <f t="shared" si="9"/>
        <v>#N/A</v>
      </c>
      <c r="U8" s="65" t="e">
        <f t="shared" si="10"/>
        <v>#N/A</v>
      </c>
      <c r="V8" s="65"/>
      <c r="W8" s="65"/>
      <c r="X8" s="39"/>
      <c r="Y8" s="210"/>
      <c r="Z8" s="38">
        <f t="shared" ref="Z8:Z9" si="14">+L8</f>
        <v>918717.87919999997</v>
      </c>
      <c r="AA8" s="38">
        <f t="shared" si="7"/>
        <v>228.58</v>
      </c>
      <c r="AB8" s="39" t="str">
        <f>+M8</f>
        <v xml:space="preserve"> 003-SUADQ-CAB-2024 </v>
      </c>
    </row>
    <row r="9" spans="1:28" ht="12" thickBot="1" x14ac:dyDescent="0.3">
      <c r="A9" s="33">
        <v>8</v>
      </c>
      <c r="B9" s="34" t="s">
        <v>40</v>
      </c>
      <c r="C9" s="35">
        <v>44710</v>
      </c>
      <c r="D9" s="35" t="s">
        <v>16</v>
      </c>
      <c r="E9" s="35">
        <v>143031</v>
      </c>
      <c r="F9" s="35" t="s">
        <v>38</v>
      </c>
      <c r="G9" s="35" t="s">
        <v>41</v>
      </c>
      <c r="H9" s="35">
        <v>14</v>
      </c>
      <c r="I9" s="36">
        <v>694.12</v>
      </c>
      <c r="J9" s="35">
        <v>714.6</v>
      </c>
      <c r="K9" s="35">
        <v>4019.24</v>
      </c>
      <c r="L9" s="58">
        <f t="shared" si="0"/>
        <v>2872148.9040000001</v>
      </c>
      <c r="M9" s="63" t="s">
        <v>19</v>
      </c>
      <c r="N9" s="64" t="e">
        <v>#N/A</v>
      </c>
      <c r="O9" s="63" t="e">
        <v>#N/A</v>
      </c>
      <c r="P9" s="65" t="e">
        <v>#N/A</v>
      </c>
      <c r="Q9" s="65" t="e">
        <f t="shared" si="12"/>
        <v>#N/A</v>
      </c>
      <c r="R9" s="65" t="e">
        <f t="shared" si="13"/>
        <v>#N/A</v>
      </c>
      <c r="S9" s="65" t="e">
        <f t="shared" si="8"/>
        <v>#N/A</v>
      </c>
      <c r="T9" s="65" t="e">
        <f t="shared" si="9"/>
        <v>#N/A</v>
      </c>
      <c r="U9" s="65" t="e">
        <f t="shared" si="10"/>
        <v>#N/A</v>
      </c>
      <c r="V9" s="65"/>
      <c r="W9" s="65"/>
      <c r="X9" s="39"/>
      <c r="Y9" s="210"/>
      <c r="Z9" s="38">
        <f t="shared" si="14"/>
        <v>2872148.9040000001</v>
      </c>
      <c r="AA9" s="38">
        <f t="shared" si="7"/>
        <v>714.6</v>
      </c>
      <c r="AB9" s="39" t="str">
        <f>+M9</f>
        <v xml:space="preserve"> 003-SUADQ-CAB-2024 </v>
      </c>
    </row>
    <row r="10" spans="1:28" ht="34.5" thickBot="1" x14ac:dyDescent="0.3">
      <c r="A10" s="33">
        <v>9</v>
      </c>
      <c r="B10" s="42" t="s">
        <v>42</v>
      </c>
      <c r="C10" s="35">
        <v>44710</v>
      </c>
      <c r="D10" s="35" t="s">
        <v>16</v>
      </c>
      <c r="E10" s="35" t="s">
        <v>43</v>
      </c>
      <c r="F10" s="35" t="s">
        <v>44</v>
      </c>
      <c r="G10" s="35" t="s">
        <v>45</v>
      </c>
      <c r="H10" s="35">
        <v>9</v>
      </c>
      <c r="I10" s="36">
        <v>412.51</v>
      </c>
      <c r="J10" s="35">
        <v>477.69</v>
      </c>
      <c r="K10" s="35">
        <v>4019.24</v>
      </c>
      <c r="L10" s="58">
        <f t="shared" si="0"/>
        <v>1919950.7555999998</v>
      </c>
      <c r="M10" s="63" t="s">
        <v>23</v>
      </c>
      <c r="N10" s="64" t="str">
        <v>1.127.717.95</v>
      </c>
      <c r="O10" s="63" t="str">
        <v>ENTRADA VIRTUAL MAT.ADIC 1 CTO 038 SUADQ CAB 2019</v>
      </c>
      <c r="P10" s="70">
        <v>1127717.95</v>
      </c>
      <c r="Q10" s="65">
        <f t="shared" si="12"/>
        <v>1148129.6448949999</v>
      </c>
      <c r="R10" s="65">
        <f t="shared" si="13"/>
        <v>1162366.4524916979</v>
      </c>
      <c r="S10" s="65">
        <f t="shared" si="8"/>
        <v>1216881.4391135585</v>
      </c>
      <c r="T10" s="65">
        <f t="shared" si="9"/>
        <v>1314353.6423865545</v>
      </c>
      <c r="U10" s="65">
        <f t="shared" si="10"/>
        <v>1368767.8831813578</v>
      </c>
      <c r="V10" s="65">
        <f t="shared" si="11"/>
        <v>1409146.5357352078</v>
      </c>
      <c r="W10" s="65"/>
      <c r="X10" s="39" t="s">
        <v>32</v>
      </c>
      <c r="Y10" s="211">
        <f t="shared" ref="Y10:Y12" si="15">+V10/L10-1</f>
        <v>-0.26605068821422018</v>
      </c>
      <c r="Z10" s="38">
        <f>+MIN(L10,V10)</f>
        <v>1409146.5357352078</v>
      </c>
      <c r="AA10" s="38">
        <f t="shared" si="7"/>
        <v>350.60024674694915</v>
      </c>
      <c r="AB10" s="39" t="str">
        <f>+X10</f>
        <v>ENTRADA VIRTUAL MAT.ADIC 1 CTO 038 SUADQ CAB 2019</v>
      </c>
    </row>
    <row r="11" spans="1:28" ht="34.5" thickBot="1" x14ac:dyDescent="0.3">
      <c r="A11" s="33">
        <v>10</v>
      </c>
      <c r="B11" s="42" t="s">
        <v>46</v>
      </c>
      <c r="C11" s="35">
        <v>44710</v>
      </c>
      <c r="D11" s="35" t="s">
        <v>16</v>
      </c>
      <c r="E11" s="35" t="s">
        <v>47</v>
      </c>
      <c r="F11" s="35" t="s">
        <v>44</v>
      </c>
      <c r="G11" s="35" t="s">
        <v>45</v>
      </c>
      <c r="H11" s="35">
        <v>11</v>
      </c>
      <c r="I11" s="36">
        <v>813.5</v>
      </c>
      <c r="J11" s="35">
        <v>872.17</v>
      </c>
      <c r="K11" s="35">
        <v>4019.24</v>
      </c>
      <c r="L11" s="58">
        <f t="shared" si="0"/>
        <v>3505460.5507999999</v>
      </c>
      <c r="M11" s="63" t="s">
        <v>48</v>
      </c>
      <c r="N11" s="64" t="str">
        <v>2.351.752.49</v>
      </c>
      <c r="O11" s="63" t="str">
        <v>ENTRADA VIRTUAL MAT. CONTRATO 009-SUADQ-CAB-2020</v>
      </c>
      <c r="P11" s="70">
        <v>2351752.4900000002</v>
      </c>
      <c r="Q11" s="65">
        <f>+P11</f>
        <v>2351752.4900000002</v>
      </c>
      <c r="R11" s="65">
        <f t="shared" si="13"/>
        <v>2380914.2208760004</v>
      </c>
      <c r="S11" s="65">
        <f t="shared" si="8"/>
        <v>2492579.0978350849</v>
      </c>
      <c r="T11" s="65">
        <f t="shared" si="9"/>
        <v>2692234.6835716753</v>
      </c>
      <c r="U11" s="65">
        <f t="shared" si="10"/>
        <v>2803693.1994715426</v>
      </c>
      <c r="V11" s="65">
        <f t="shared" si="11"/>
        <v>2886402.148855953</v>
      </c>
      <c r="W11" s="65"/>
      <c r="X11" s="39" t="s">
        <v>49</v>
      </c>
      <c r="Y11" s="211">
        <f t="shared" si="15"/>
        <v>-0.17659830797490172</v>
      </c>
      <c r="Z11" s="38">
        <f>+MIN(L11,V11)</f>
        <v>2886402.148855953</v>
      </c>
      <c r="AA11" s="38">
        <f t="shared" si="7"/>
        <v>718.14625373352999</v>
      </c>
      <c r="AB11" s="39" t="str">
        <f>+X11</f>
        <v>ENTRADA VIRTUAL MAT. CONTRATO 009-SUADQ-CAB-2020</v>
      </c>
    </row>
    <row r="12" spans="1:28" ht="23.25" thickBot="1" x14ac:dyDescent="0.3">
      <c r="A12" s="33">
        <v>11</v>
      </c>
      <c r="B12" s="42" t="s">
        <v>50</v>
      </c>
      <c r="C12" s="35">
        <v>44710</v>
      </c>
      <c r="D12" s="35" t="s">
        <v>16</v>
      </c>
      <c r="E12" s="35" t="s">
        <v>51</v>
      </c>
      <c r="F12" s="35" t="s">
        <v>17</v>
      </c>
      <c r="G12" s="35" t="s">
        <v>52</v>
      </c>
      <c r="H12" s="35">
        <v>4</v>
      </c>
      <c r="I12" s="36">
        <v>74.569999999999993</v>
      </c>
      <c r="J12" s="35">
        <v>76.77</v>
      </c>
      <c r="K12" s="35">
        <v>4019.24</v>
      </c>
      <c r="L12" s="58">
        <f t="shared" si="0"/>
        <v>308557.05479999998</v>
      </c>
      <c r="M12" s="63" t="s">
        <v>19</v>
      </c>
      <c r="N12" s="64" t="str">
        <v>66.261.99</v>
      </c>
      <c r="O12" s="63" t="str">
        <v>FACTURA . 312200 CONT. 34-2019 NIT. 800131049</v>
      </c>
      <c r="P12" s="70">
        <v>66261.990000000005</v>
      </c>
      <c r="Q12" s="65">
        <f t="shared" si="12"/>
        <v>67461.332019000009</v>
      </c>
      <c r="R12" s="65">
        <f t="shared" si="13"/>
        <v>68297.852536035614</v>
      </c>
      <c r="S12" s="65">
        <f t="shared" si="8"/>
        <v>71501.021819975678</v>
      </c>
      <c r="T12" s="65">
        <f t="shared" si="9"/>
        <v>77228.253667755736</v>
      </c>
      <c r="U12" s="65">
        <f t="shared" si="10"/>
        <v>80425.503369600818</v>
      </c>
      <c r="V12" s="65">
        <f t="shared" si="11"/>
        <v>82798.055719004042</v>
      </c>
      <c r="W12" s="65"/>
      <c r="X12" s="39" t="s">
        <v>53</v>
      </c>
      <c r="Y12" s="211">
        <f t="shared" si="15"/>
        <v>-0.73166046787466277</v>
      </c>
      <c r="Z12" s="38">
        <f>+MIN(L12,V12)</f>
        <v>82798.055719004042</v>
      </c>
      <c r="AA12" s="38">
        <f t="shared" si="7"/>
        <v>20.60042588126214</v>
      </c>
      <c r="AB12" s="39" t="str">
        <f>+X12</f>
        <v>FACTURA . 312200 CONT. 34-2019 NIT. 800131049</v>
      </c>
    </row>
    <row r="13" spans="1:28" ht="12" thickBot="1" x14ac:dyDescent="0.3">
      <c r="A13" s="33">
        <v>12</v>
      </c>
      <c r="B13" s="34" t="s">
        <v>54</v>
      </c>
      <c r="C13" s="35">
        <v>44710</v>
      </c>
      <c r="D13" s="35" t="s">
        <v>16</v>
      </c>
      <c r="E13" s="35" t="s">
        <v>55</v>
      </c>
      <c r="F13" s="35" t="s">
        <v>17</v>
      </c>
      <c r="G13" s="35" t="s">
        <v>52</v>
      </c>
      <c r="H13" s="35">
        <v>2</v>
      </c>
      <c r="I13" s="36"/>
      <c r="J13" s="35"/>
      <c r="K13" s="35">
        <v>4019.24</v>
      </c>
      <c r="L13" s="58"/>
      <c r="M13" s="63"/>
      <c r="N13" s="64" t="e">
        <v>#N/A</v>
      </c>
      <c r="O13" s="63" t="e">
        <v>#N/A</v>
      </c>
      <c r="P13" s="65" t="e">
        <v>#N/A</v>
      </c>
      <c r="Q13" s="65" t="e">
        <f t="shared" si="12"/>
        <v>#N/A</v>
      </c>
      <c r="R13" s="65" t="e">
        <f t="shared" si="13"/>
        <v>#N/A</v>
      </c>
      <c r="S13" s="65" t="e">
        <f t="shared" si="8"/>
        <v>#N/A</v>
      </c>
      <c r="T13" s="65" t="e">
        <f t="shared" si="9"/>
        <v>#N/A</v>
      </c>
      <c r="U13" s="65" t="e">
        <f t="shared" si="10"/>
        <v>#N/A</v>
      </c>
      <c r="V13" s="65"/>
      <c r="W13" s="65"/>
      <c r="X13" s="39"/>
      <c r="Y13" s="210"/>
      <c r="Z13" s="38"/>
      <c r="AA13" s="38">
        <f t="shared" si="7"/>
        <v>0</v>
      </c>
      <c r="AB13" s="39"/>
    </row>
    <row r="14" spans="1:28" ht="23.25" thickBot="1" x14ac:dyDescent="0.3">
      <c r="A14" s="33">
        <v>13</v>
      </c>
      <c r="B14" s="34" t="s">
        <v>56</v>
      </c>
      <c r="C14" s="35">
        <v>44710</v>
      </c>
      <c r="D14" s="35" t="s">
        <v>16</v>
      </c>
      <c r="E14" s="35" t="s">
        <v>57</v>
      </c>
      <c r="F14" s="35" t="s">
        <v>17</v>
      </c>
      <c r="G14" s="35" t="s">
        <v>58</v>
      </c>
      <c r="H14" s="35">
        <v>18</v>
      </c>
      <c r="I14" s="36">
        <v>346.43</v>
      </c>
      <c r="J14" s="35">
        <v>356.65</v>
      </c>
      <c r="K14" s="35">
        <v>4019.24</v>
      </c>
      <c r="L14" s="58">
        <f t="shared" si="0"/>
        <v>1433461.9459999998</v>
      </c>
      <c r="M14" s="63" t="s">
        <v>19</v>
      </c>
      <c r="N14" s="64" t="str">
        <v>795.666.36</v>
      </c>
      <c r="O14" s="63" t="str">
        <v>ENTRADA VIRTUAL MAT. CTO 009-SUADQ-CAB-2020</v>
      </c>
      <c r="P14" s="70">
        <v>795666.36</v>
      </c>
      <c r="Q14" s="65">
        <f>+P14</f>
        <v>795666.36</v>
      </c>
      <c r="R14" s="65">
        <f t="shared" si="13"/>
        <v>805532.62286400003</v>
      </c>
      <c r="S14" s="65">
        <f t="shared" si="8"/>
        <v>843312.10287632165</v>
      </c>
      <c r="T14" s="65">
        <f t="shared" si="9"/>
        <v>910861.40231671499</v>
      </c>
      <c r="U14" s="65">
        <f t="shared" si="10"/>
        <v>948571.06437262695</v>
      </c>
      <c r="V14" s="65">
        <f t="shared" si="11"/>
        <v>976553.91077161941</v>
      </c>
      <c r="W14" s="65"/>
      <c r="X14" s="39" t="s">
        <v>59</v>
      </c>
      <c r="Y14" s="211">
        <f>+V14/L14-1</f>
        <v>-0.31874444696865389</v>
      </c>
      <c r="Z14" s="38">
        <f>+MIN(L14,V14)</f>
        <v>976553.91077161941</v>
      </c>
      <c r="AA14" s="38">
        <f t="shared" si="7"/>
        <v>242.96979298862956</v>
      </c>
      <c r="AB14" s="39" t="str">
        <f>+X14</f>
        <v>ENTRADA VIRTUAL MAT. CTO 009-SUADQ-CAB-2020</v>
      </c>
    </row>
    <row r="15" spans="1:28" ht="12" thickBot="1" x14ac:dyDescent="0.3">
      <c r="A15" s="33">
        <v>14</v>
      </c>
      <c r="B15" s="34" t="s">
        <v>60</v>
      </c>
      <c r="C15" s="35">
        <v>44710</v>
      </c>
      <c r="D15" s="35" t="s">
        <v>16</v>
      </c>
      <c r="E15" s="35">
        <v>100134</v>
      </c>
      <c r="F15" s="35" t="s">
        <v>38</v>
      </c>
      <c r="G15" s="35" t="s">
        <v>61</v>
      </c>
      <c r="H15" s="35">
        <v>8</v>
      </c>
      <c r="I15" s="36">
        <v>659.96</v>
      </c>
      <c r="J15" s="35">
        <v>679.43</v>
      </c>
      <c r="K15" s="35">
        <v>4019.24</v>
      </c>
      <c r="L15" s="58">
        <f t="shared" si="0"/>
        <v>2730792.2331999997</v>
      </c>
      <c r="M15" s="63" t="s">
        <v>19</v>
      </c>
      <c r="N15" s="64" t="e">
        <v>#N/A</v>
      </c>
      <c r="O15" s="63" t="e">
        <v>#N/A</v>
      </c>
      <c r="P15" s="65" t="e">
        <v>#N/A</v>
      </c>
      <c r="Q15" s="65" t="e">
        <f t="shared" si="12"/>
        <v>#N/A</v>
      </c>
      <c r="R15" s="65" t="e">
        <f t="shared" si="13"/>
        <v>#N/A</v>
      </c>
      <c r="S15" s="65" t="e">
        <f t="shared" si="8"/>
        <v>#N/A</v>
      </c>
      <c r="T15" s="65" t="e">
        <f t="shared" si="9"/>
        <v>#N/A</v>
      </c>
      <c r="U15" s="65" t="e">
        <f t="shared" si="10"/>
        <v>#N/A</v>
      </c>
      <c r="V15" s="65"/>
      <c r="W15" s="65"/>
      <c r="X15" s="39"/>
      <c r="Y15" s="210"/>
      <c r="Z15" s="38">
        <f t="shared" ref="Z15:Z17" si="16">+L15</f>
        <v>2730792.2331999997</v>
      </c>
      <c r="AA15" s="38">
        <f t="shared" si="7"/>
        <v>679.43</v>
      </c>
      <c r="AB15" s="39" t="str">
        <f>+M15</f>
        <v xml:space="preserve"> 003-SUADQ-CAB-2024 </v>
      </c>
    </row>
    <row r="16" spans="1:28" ht="12" thickBot="1" x14ac:dyDescent="0.3">
      <c r="A16" s="33">
        <v>15</v>
      </c>
      <c r="B16" s="34" t="s">
        <v>62</v>
      </c>
      <c r="C16" s="35">
        <v>44710</v>
      </c>
      <c r="D16" s="35" t="s">
        <v>16</v>
      </c>
      <c r="E16" s="35">
        <v>63361</v>
      </c>
      <c r="F16" s="35" t="s">
        <v>38</v>
      </c>
      <c r="G16" s="35" t="s">
        <v>63</v>
      </c>
      <c r="H16" s="35">
        <v>4</v>
      </c>
      <c r="I16" s="36">
        <v>123.2</v>
      </c>
      <c r="J16" s="35">
        <v>126.83</v>
      </c>
      <c r="K16" s="35">
        <v>4019.24</v>
      </c>
      <c r="L16" s="58">
        <f t="shared" si="0"/>
        <v>509760.20919999998</v>
      </c>
      <c r="M16" s="63" t="s">
        <v>19</v>
      </c>
      <c r="N16" s="64" t="e">
        <v>#N/A</v>
      </c>
      <c r="O16" s="63" t="e">
        <v>#N/A</v>
      </c>
      <c r="P16" s="65" t="e">
        <v>#N/A</v>
      </c>
      <c r="Q16" s="65" t="e">
        <f t="shared" si="12"/>
        <v>#N/A</v>
      </c>
      <c r="R16" s="65" t="e">
        <f t="shared" si="13"/>
        <v>#N/A</v>
      </c>
      <c r="S16" s="65" t="e">
        <f t="shared" si="8"/>
        <v>#N/A</v>
      </c>
      <c r="T16" s="65" t="e">
        <f t="shared" si="9"/>
        <v>#N/A</v>
      </c>
      <c r="U16" s="65" t="e">
        <f t="shared" si="10"/>
        <v>#N/A</v>
      </c>
      <c r="V16" s="65"/>
      <c r="W16" s="65"/>
      <c r="X16" s="39"/>
      <c r="Y16" s="210"/>
      <c r="Z16" s="38">
        <f t="shared" si="16"/>
        <v>509760.20919999998</v>
      </c>
      <c r="AA16" s="38">
        <f t="shared" si="7"/>
        <v>126.83</v>
      </c>
      <c r="AB16" s="39" t="str">
        <f>+M16</f>
        <v xml:space="preserve"> 003-SUADQ-CAB-2024 </v>
      </c>
    </row>
    <row r="17" spans="1:28" ht="12" thickBot="1" x14ac:dyDescent="0.3">
      <c r="A17" s="33">
        <v>16</v>
      </c>
      <c r="B17" s="34" t="s">
        <v>64</v>
      </c>
      <c r="C17" s="35">
        <v>44710</v>
      </c>
      <c r="D17" s="35" t="s">
        <v>16</v>
      </c>
      <c r="E17" s="35">
        <v>216434</v>
      </c>
      <c r="F17" s="35" t="s">
        <v>17</v>
      </c>
      <c r="G17" s="35" t="s">
        <v>65</v>
      </c>
      <c r="H17" s="35">
        <v>1</v>
      </c>
      <c r="I17" s="36">
        <v>2230.63</v>
      </c>
      <c r="J17" s="35">
        <v>2296.4299999999998</v>
      </c>
      <c r="K17" s="35">
        <v>4019.24</v>
      </c>
      <c r="L17" s="58">
        <f t="shared" si="0"/>
        <v>9229903.3131999988</v>
      </c>
      <c r="M17" s="63" t="s">
        <v>19</v>
      </c>
      <c r="N17" s="64" t="e">
        <v>#N/A</v>
      </c>
      <c r="O17" s="63" t="e">
        <v>#N/A</v>
      </c>
      <c r="P17" s="65" t="e">
        <v>#N/A</v>
      </c>
      <c r="Q17" s="65" t="e">
        <f t="shared" si="12"/>
        <v>#N/A</v>
      </c>
      <c r="R17" s="65" t="e">
        <f t="shared" si="13"/>
        <v>#N/A</v>
      </c>
      <c r="S17" s="65" t="e">
        <f t="shared" si="8"/>
        <v>#N/A</v>
      </c>
      <c r="T17" s="65" t="e">
        <f t="shared" si="9"/>
        <v>#N/A</v>
      </c>
      <c r="U17" s="65" t="e">
        <f t="shared" si="10"/>
        <v>#N/A</v>
      </c>
      <c r="V17" s="65"/>
      <c r="W17" s="65"/>
      <c r="X17" s="39"/>
      <c r="Y17" s="210"/>
      <c r="Z17" s="38">
        <f t="shared" si="16"/>
        <v>9229903.3131999988</v>
      </c>
      <c r="AA17" s="38">
        <f t="shared" si="7"/>
        <v>2296.4299999999998</v>
      </c>
      <c r="AB17" s="39" t="str">
        <f>+M17</f>
        <v xml:space="preserve"> 003-SUADQ-CAB-2024 </v>
      </c>
    </row>
    <row r="18" spans="1:28" ht="23.25" thickBot="1" x14ac:dyDescent="0.3">
      <c r="A18" s="33">
        <v>17</v>
      </c>
      <c r="B18" s="34" t="s">
        <v>66</v>
      </c>
      <c r="C18" s="35">
        <v>44710</v>
      </c>
      <c r="D18" s="35" t="s">
        <v>16</v>
      </c>
      <c r="E18" s="35" t="s">
        <v>67</v>
      </c>
      <c r="F18" s="35" t="s">
        <v>17</v>
      </c>
      <c r="G18" s="35" t="s">
        <v>68</v>
      </c>
      <c r="H18" s="35">
        <v>5</v>
      </c>
      <c r="I18" s="36">
        <v>296.33</v>
      </c>
      <c r="J18" s="35">
        <v>305.07</v>
      </c>
      <c r="K18" s="35">
        <v>4019.24</v>
      </c>
      <c r="L18" s="58">
        <f t="shared" si="0"/>
        <v>1226149.5467999999</v>
      </c>
      <c r="M18" s="63" t="s">
        <v>19</v>
      </c>
      <c r="N18" s="64" t="str">
        <v>671.040.90</v>
      </c>
      <c r="O18" s="63" t="str">
        <v>ENTRADA VIRTUAL MAT.  CTO 038 SUADQ CAB 2019</v>
      </c>
      <c r="P18" s="70">
        <v>671040.9</v>
      </c>
      <c r="Q18" s="65">
        <f t="shared" si="12"/>
        <v>683186.74028999999</v>
      </c>
      <c r="R18" s="65">
        <f t="shared" si="13"/>
        <v>691658.25586959603</v>
      </c>
      <c r="S18" s="65">
        <f t="shared" si="8"/>
        <v>724097.02806988009</v>
      </c>
      <c r="T18" s="65">
        <f t="shared" si="9"/>
        <v>782097.20001827751</v>
      </c>
      <c r="U18" s="65">
        <f t="shared" si="10"/>
        <v>814476.02409903414</v>
      </c>
      <c r="V18" s="65">
        <f t="shared" si="11"/>
        <v>838503.06680995564</v>
      </c>
      <c r="W18" s="65"/>
      <c r="X18" s="39" t="s">
        <v>69</v>
      </c>
      <c r="Y18" s="211">
        <f>+V18/L18-1</f>
        <v>-0.3161494297345071</v>
      </c>
      <c r="Z18" s="38">
        <f>+MIN(L18,V18)</f>
        <v>838503.06680995564</v>
      </c>
      <c r="AA18" s="38">
        <f t="shared" si="7"/>
        <v>208.62229347089391</v>
      </c>
      <c r="AB18" s="39" t="str">
        <f>+X18</f>
        <v>ENTRADA VIRTUAL MAT.  CTO 038 SUADQ CAB 2019</v>
      </c>
    </row>
    <row r="19" spans="1:28" ht="12" thickBot="1" x14ac:dyDescent="0.3">
      <c r="A19" s="33">
        <v>18</v>
      </c>
      <c r="B19" s="34" t="s">
        <v>70</v>
      </c>
      <c r="C19" s="35">
        <v>44710</v>
      </c>
      <c r="D19" s="35" t="s">
        <v>16</v>
      </c>
      <c r="E19" s="35" t="s">
        <v>71</v>
      </c>
      <c r="F19" s="35" t="s">
        <v>38</v>
      </c>
      <c r="G19" s="35" t="s">
        <v>72</v>
      </c>
      <c r="H19" s="35">
        <v>2</v>
      </c>
      <c r="I19" s="36">
        <v>223.92</v>
      </c>
      <c r="J19" s="35">
        <v>230.53</v>
      </c>
      <c r="K19" s="35">
        <v>4019.24</v>
      </c>
      <c r="L19" s="58">
        <f t="shared" si="0"/>
        <v>926555.39720000001</v>
      </c>
      <c r="M19" s="63" t="s">
        <v>19</v>
      </c>
      <c r="N19" s="64" t="e">
        <v>#N/A</v>
      </c>
      <c r="O19" s="63" t="e">
        <v>#N/A</v>
      </c>
      <c r="P19" s="65" t="e">
        <v>#N/A</v>
      </c>
      <c r="Q19" s="65" t="e">
        <f t="shared" si="12"/>
        <v>#N/A</v>
      </c>
      <c r="R19" s="65" t="e">
        <f t="shared" si="13"/>
        <v>#N/A</v>
      </c>
      <c r="S19" s="65" t="e">
        <f t="shared" si="8"/>
        <v>#N/A</v>
      </c>
      <c r="T19" s="65" t="e">
        <f t="shared" si="9"/>
        <v>#N/A</v>
      </c>
      <c r="U19" s="65" t="e">
        <f t="shared" si="10"/>
        <v>#N/A</v>
      </c>
      <c r="V19" s="65"/>
      <c r="W19" s="65"/>
      <c r="X19" s="39"/>
      <c r="Y19" s="210"/>
      <c r="Z19" s="38">
        <f>+L19</f>
        <v>926555.39720000001</v>
      </c>
      <c r="AA19" s="38">
        <f t="shared" si="7"/>
        <v>230.53</v>
      </c>
      <c r="AB19" s="39" t="str">
        <f>+M19</f>
        <v xml:space="preserve"> 003-SUADQ-CAB-2024 </v>
      </c>
    </row>
    <row r="20" spans="1:28" ht="34.5" thickBot="1" x14ac:dyDescent="0.3">
      <c r="A20" s="33">
        <v>19</v>
      </c>
      <c r="B20" s="34" t="s">
        <v>73</v>
      </c>
      <c r="C20" s="35">
        <v>44710</v>
      </c>
      <c r="D20" s="35" t="s">
        <v>16</v>
      </c>
      <c r="E20" s="35" t="s">
        <v>74</v>
      </c>
      <c r="F20" s="35" t="s">
        <v>38</v>
      </c>
      <c r="G20" s="35" t="s">
        <v>75</v>
      </c>
      <c r="H20" s="35">
        <v>6</v>
      </c>
      <c r="I20" s="36">
        <v>12990.31</v>
      </c>
      <c r="J20" s="35">
        <v>13373.52</v>
      </c>
      <c r="K20" s="35">
        <v>4019.24</v>
      </c>
      <c r="L20" s="58">
        <f t="shared" si="0"/>
        <v>53751386.524799995</v>
      </c>
      <c r="M20" s="63" t="s">
        <v>19</v>
      </c>
      <c r="N20" s="64" t="str">
        <v>26.688.423.57</v>
      </c>
      <c r="O20" s="63" t="str">
        <v>ENTRADA VIRTUAL MAT.ADIC 1 CTO 038 SUADQ CAB 2019</v>
      </c>
      <c r="P20" s="70">
        <v>26688423.57</v>
      </c>
      <c r="Q20" s="65">
        <f t="shared" si="12"/>
        <v>27171484.036617</v>
      </c>
      <c r="R20" s="65">
        <f t="shared" si="13"/>
        <v>27508410.438671049</v>
      </c>
      <c r="S20" s="65">
        <f t="shared" si="8"/>
        <v>28798554.888244722</v>
      </c>
      <c r="T20" s="65">
        <f t="shared" si="9"/>
        <v>31105319.134793125</v>
      </c>
      <c r="U20" s="65">
        <f t="shared" si="10"/>
        <v>32393079.346973561</v>
      </c>
      <c r="V20" s="65">
        <f t="shared" si="11"/>
        <v>33348675.187709279</v>
      </c>
      <c r="W20" s="65"/>
      <c r="X20" s="39" t="s">
        <v>32</v>
      </c>
      <c r="Y20" s="211">
        <f t="shared" ref="Y20:Y22" si="17">+V20/L20-1</f>
        <v>-0.3795755357431988</v>
      </c>
      <c r="Z20" s="38">
        <f t="shared" ref="Z20:Z22" si="18">+MIN(L20,V20)</f>
        <v>33348675.187709279</v>
      </c>
      <c r="AA20" s="38">
        <f t="shared" si="7"/>
        <v>8297.2589812276146</v>
      </c>
      <c r="AB20" s="39" t="str">
        <f t="shared" ref="AB20:AB22" si="19">+X20</f>
        <v>ENTRADA VIRTUAL MAT.ADIC 1 CTO 038 SUADQ CAB 2019</v>
      </c>
    </row>
    <row r="21" spans="1:28" ht="23.25" thickBot="1" x14ac:dyDescent="0.3">
      <c r="A21" s="33">
        <v>20</v>
      </c>
      <c r="B21" s="34" t="s">
        <v>76</v>
      </c>
      <c r="C21" s="35">
        <v>44710</v>
      </c>
      <c r="D21" s="35" t="s">
        <v>16</v>
      </c>
      <c r="E21" s="35" t="s">
        <v>77</v>
      </c>
      <c r="F21" s="35" t="s">
        <v>38</v>
      </c>
      <c r="G21" s="35" t="s">
        <v>75</v>
      </c>
      <c r="H21" s="35">
        <v>10</v>
      </c>
      <c r="I21" s="36">
        <v>20992.37</v>
      </c>
      <c r="J21" s="35">
        <v>21611.64</v>
      </c>
      <c r="K21" s="35">
        <v>4019.24</v>
      </c>
      <c r="L21" s="58">
        <f t="shared" si="0"/>
        <v>86862367.953599989</v>
      </c>
      <c r="M21" s="63" t="s">
        <v>19</v>
      </c>
      <c r="N21" s="64" t="str">
        <v>38.259.057.22</v>
      </c>
      <c r="O21" s="63" t="str">
        <v>ENTRADA VIRTUAL MAT. CTO 066-SUADQ-CAB-2019</v>
      </c>
      <c r="P21" s="70">
        <v>38259057.219999999</v>
      </c>
      <c r="Q21" s="65">
        <f t="shared" si="12"/>
        <v>38951546.155681998</v>
      </c>
      <c r="R21" s="65">
        <f t="shared" si="13"/>
        <v>39434545.328012452</v>
      </c>
      <c r="S21" s="65">
        <f t="shared" si="8"/>
        <v>41284025.503896236</v>
      </c>
      <c r="T21" s="65">
        <f t="shared" si="9"/>
        <v>44590875.946758322</v>
      </c>
      <c r="U21" s="65">
        <f t="shared" si="10"/>
        <v>46436938.210954115</v>
      </c>
      <c r="V21" s="65">
        <f t="shared" si="11"/>
        <v>47806827.888177261</v>
      </c>
      <c r="W21" s="65"/>
      <c r="X21" s="39" t="s">
        <v>78</v>
      </c>
      <c r="Y21" s="211">
        <f t="shared" si="17"/>
        <v>-0.4496255511510503</v>
      </c>
      <c r="Z21" s="38">
        <f t="shared" si="18"/>
        <v>47806827.888177261</v>
      </c>
      <c r="AA21" s="38">
        <f t="shared" si="7"/>
        <v>11894.494453721913</v>
      </c>
      <c r="AB21" s="39" t="str">
        <f t="shared" si="19"/>
        <v>ENTRADA VIRTUAL MAT. CTO 066-SUADQ-CAB-2019</v>
      </c>
    </row>
    <row r="22" spans="1:28" ht="23.25" thickBot="1" x14ac:dyDescent="0.3">
      <c r="A22" s="33">
        <v>21</v>
      </c>
      <c r="B22" s="34" t="s">
        <v>79</v>
      </c>
      <c r="C22" s="35">
        <v>44710</v>
      </c>
      <c r="D22" s="35" t="s">
        <v>16</v>
      </c>
      <c r="E22" s="35" t="s">
        <v>80</v>
      </c>
      <c r="F22" s="35" t="s">
        <v>38</v>
      </c>
      <c r="G22" s="35" t="s">
        <v>81</v>
      </c>
      <c r="H22" s="35">
        <v>4</v>
      </c>
      <c r="I22" s="36">
        <v>238.06</v>
      </c>
      <c r="J22" s="35">
        <v>245.08</v>
      </c>
      <c r="K22" s="35">
        <v>4019.24</v>
      </c>
      <c r="L22" s="58">
        <f t="shared" si="0"/>
        <v>985035.33920000005</v>
      </c>
      <c r="M22" s="63" t="s">
        <v>19</v>
      </c>
      <c r="N22" s="64" t="str">
        <v>490.147.11</v>
      </c>
      <c r="O22" s="63" t="str">
        <v>ENTRADA VIRTUAL MAT.  CTO 038 SUADQ CAB 2019</v>
      </c>
      <c r="P22" s="70">
        <v>490147.11</v>
      </c>
      <c r="Q22" s="65">
        <f t="shared" si="12"/>
        <v>499018.77269099996</v>
      </c>
      <c r="R22" s="65">
        <f t="shared" si="13"/>
        <v>505206.60547236836</v>
      </c>
      <c r="S22" s="65">
        <f t="shared" si="8"/>
        <v>528900.79526902246</v>
      </c>
      <c r="T22" s="65">
        <f t="shared" si="9"/>
        <v>571265.7489700712</v>
      </c>
      <c r="U22" s="65">
        <f t="shared" si="10"/>
        <v>594916.15097743215</v>
      </c>
      <c r="V22" s="65">
        <f t="shared" si="11"/>
        <v>612466.17743126641</v>
      </c>
      <c r="W22" s="65"/>
      <c r="X22" s="39" t="s">
        <v>69</v>
      </c>
      <c r="Y22" s="211">
        <f t="shared" si="17"/>
        <v>-0.37822923395958263</v>
      </c>
      <c r="Z22" s="38">
        <f t="shared" si="18"/>
        <v>612466.17743126641</v>
      </c>
      <c r="AA22" s="38">
        <f t="shared" si="7"/>
        <v>152.38357934118551</v>
      </c>
      <c r="AB22" s="39" t="str">
        <f t="shared" si="19"/>
        <v>ENTRADA VIRTUAL MAT.  CTO 038 SUADQ CAB 2019</v>
      </c>
    </row>
    <row r="23" spans="1:28" ht="12" thickBot="1" x14ac:dyDescent="0.3">
      <c r="A23" s="33">
        <v>22</v>
      </c>
      <c r="B23" s="34" t="s">
        <v>82</v>
      </c>
      <c r="C23" s="35">
        <v>44710</v>
      </c>
      <c r="D23" s="35" t="s">
        <v>16</v>
      </c>
      <c r="E23" s="35">
        <v>110472</v>
      </c>
      <c r="F23" s="35" t="s">
        <v>38</v>
      </c>
      <c r="G23" s="35" t="s">
        <v>83</v>
      </c>
      <c r="H23" s="35">
        <v>33</v>
      </c>
      <c r="I23" s="36">
        <v>312.99</v>
      </c>
      <c r="J23" s="35">
        <v>322.22000000000003</v>
      </c>
      <c r="K23" s="35">
        <v>4019.24</v>
      </c>
      <c r="L23" s="58">
        <f t="shared" si="0"/>
        <v>1295079.5128000001</v>
      </c>
      <c r="M23" s="63" t="s">
        <v>19</v>
      </c>
      <c r="N23" s="64" t="e">
        <v>#N/A</v>
      </c>
      <c r="O23" s="63" t="e">
        <v>#N/A</v>
      </c>
      <c r="P23" s="65" t="e">
        <v>#N/A</v>
      </c>
      <c r="Q23" s="65" t="e">
        <f t="shared" si="12"/>
        <v>#N/A</v>
      </c>
      <c r="R23" s="65" t="e">
        <f t="shared" si="13"/>
        <v>#N/A</v>
      </c>
      <c r="S23" s="65" t="e">
        <f t="shared" si="8"/>
        <v>#N/A</v>
      </c>
      <c r="T23" s="65" t="e">
        <f t="shared" si="9"/>
        <v>#N/A</v>
      </c>
      <c r="U23" s="65" t="e">
        <f t="shared" si="10"/>
        <v>#N/A</v>
      </c>
      <c r="V23" s="65"/>
      <c r="W23" s="65"/>
      <c r="X23" s="39"/>
      <c r="Y23" s="210"/>
      <c r="Z23" s="38">
        <f t="shared" ref="Z23:Z25" si="20">+L23</f>
        <v>1295079.5128000001</v>
      </c>
      <c r="AA23" s="38">
        <f t="shared" si="7"/>
        <v>322.22000000000003</v>
      </c>
      <c r="AB23" s="39" t="str">
        <f>+M23</f>
        <v xml:space="preserve"> 003-SUADQ-CAB-2024 </v>
      </c>
    </row>
    <row r="24" spans="1:28" ht="12" thickBot="1" x14ac:dyDescent="0.3">
      <c r="A24" s="33">
        <v>23</v>
      </c>
      <c r="B24" s="34" t="s">
        <v>84</v>
      </c>
      <c r="C24" s="35">
        <v>44710</v>
      </c>
      <c r="D24" s="35" t="s">
        <v>16</v>
      </c>
      <c r="E24" s="35" t="s">
        <v>85</v>
      </c>
      <c r="F24" s="35" t="s">
        <v>38</v>
      </c>
      <c r="G24" s="35" t="s">
        <v>86</v>
      </c>
      <c r="H24" s="35">
        <v>9</v>
      </c>
      <c r="I24" s="36">
        <v>9617.5499999999993</v>
      </c>
      <c r="J24" s="35">
        <v>9901.27</v>
      </c>
      <c r="K24" s="35">
        <v>4019.24</v>
      </c>
      <c r="L24" s="58">
        <f t="shared" si="0"/>
        <v>39795580.434799999</v>
      </c>
      <c r="M24" s="63" t="s">
        <v>19</v>
      </c>
      <c r="N24" s="64" t="e">
        <v>#N/A</v>
      </c>
      <c r="O24" s="63" t="e">
        <v>#N/A</v>
      </c>
      <c r="P24" s="65" t="e">
        <v>#N/A</v>
      </c>
      <c r="Q24" s="65" t="e">
        <f t="shared" si="12"/>
        <v>#N/A</v>
      </c>
      <c r="R24" s="65" t="e">
        <f t="shared" si="13"/>
        <v>#N/A</v>
      </c>
      <c r="S24" s="65" t="e">
        <f t="shared" si="8"/>
        <v>#N/A</v>
      </c>
      <c r="T24" s="65" t="e">
        <f t="shared" si="9"/>
        <v>#N/A</v>
      </c>
      <c r="U24" s="65" t="e">
        <f t="shared" si="10"/>
        <v>#N/A</v>
      </c>
      <c r="V24" s="65"/>
      <c r="W24" s="65"/>
      <c r="X24" s="39"/>
      <c r="Y24" s="210"/>
      <c r="Z24" s="38">
        <f t="shared" si="20"/>
        <v>39795580.434799999</v>
      </c>
      <c r="AA24" s="38">
        <f t="shared" si="7"/>
        <v>9901.27</v>
      </c>
      <c r="AB24" s="39" t="str">
        <f>+M24</f>
        <v xml:space="preserve"> 003-SUADQ-CAB-2024 </v>
      </c>
    </row>
    <row r="25" spans="1:28" ht="12" thickBot="1" x14ac:dyDescent="0.3">
      <c r="A25" s="33">
        <v>24</v>
      </c>
      <c r="B25" s="34" t="s">
        <v>87</v>
      </c>
      <c r="C25" s="35">
        <v>44710</v>
      </c>
      <c r="D25" s="35" t="s">
        <v>16</v>
      </c>
      <c r="E25" s="35" t="s">
        <v>88</v>
      </c>
      <c r="F25" s="35" t="s">
        <v>38</v>
      </c>
      <c r="G25" s="35" t="s">
        <v>86</v>
      </c>
      <c r="H25" s="35">
        <v>10</v>
      </c>
      <c r="I25" s="36">
        <v>9431.4</v>
      </c>
      <c r="J25" s="35">
        <v>9709.6299999999992</v>
      </c>
      <c r="K25" s="35">
        <v>4019.24</v>
      </c>
      <c r="L25" s="58">
        <f t="shared" si="0"/>
        <v>39025333.281199992</v>
      </c>
      <c r="M25" s="63" t="s">
        <v>19</v>
      </c>
      <c r="N25" s="64" t="e">
        <v>#N/A</v>
      </c>
      <c r="O25" s="63" t="e">
        <v>#N/A</v>
      </c>
      <c r="P25" s="65" t="e">
        <v>#N/A</v>
      </c>
      <c r="Q25" s="65" t="e">
        <f t="shared" si="12"/>
        <v>#N/A</v>
      </c>
      <c r="R25" s="65" t="e">
        <f t="shared" si="13"/>
        <v>#N/A</v>
      </c>
      <c r="S25" s="65" t="e">
        <f t="shared" si="8"/>
        <v>#N/A</v>
      </c>
      <c r="T25" s="65" t="e">
        <f t="shared" si="9"/>
        <v>#N/A</v>
      </c>
      <c r="U25" s="65" t="e">
        <f t="shared" si="10"/>
        <v>#N/A</v>
      </c>
      <c r="V25" s="65"/>
      <c r="W25" s="65"/>
      <c r="X25" s="39"/>
      <c r="Y25" s="210"/>
      <c r="Z25" s="38">
        <f t="shared" si="20"/>
        <v>39025333.281199992</v>
      </c>
      <c r="AA25" s="38">
        <f t="shared" si="7"/>
        <v>9709.6299999999992</v>
      </c>
      <c r="AB25" s="39" t="str">
        <f>+M25</f>
        <v xml:space="preserve"> 003-SUADQ-CAB-2024 </v>
      </c>
    </row>
    <row r="26" spans="1:28" ht="34.5" thickBot="1" x14ac:dyDescent="0.3">
      <c r="A26" s="33">
        <v>25</v>
      </c>
      <c r="B26" s="34" t="s">
        <v>89</v>
      </c>
      <c r="C26" s="35">
        <v>44710</v>
      </c>
      <c r="D26" s="35" t="s">
        <v>16</v>
      </c>
      <c r="E26" s="35" t="s">
        <v>90</v>
      </c>
      <c r="F26" s="35" t="s">
        <v>38</v>
      </c>
      <c r="G26" s="35" t="s">
        <v>91</v>
      </c>
      <c r="H26" s="35">
        <v>6</v>
      </c>
      <c r="I26" s="36">
        <v>3465.13</v>
      </c>
      <c r="J26" s="35">
        <v>3567.35</v>
      </c>
      <c r="K26" s="35">
        <v>4019.24</v>
      </c>
      <c r="L26" s="58">
        <f t="shared" si="0"/>
        <v>14338035.813999999</v>
      </c>
      <c r="M26" s="63" t="s">
        <v>19</v>
      </c>
      <c r="N26" s="64" t="str">
        <v>7.518.236.80</v>
      </c>
      <c r="O26" s="63" t="str">
        <v>ENTRADA VIRTUAL MAT.ADIC 1 CTO 038 SUADQ CAB 2019</v>
      </c>
      <c r="P26" s="70">
        <v>7518236.7999999998</v>
      </c>
      <c r="Q26" s="65">
        <f t="shared" si="12"/>
        <v>7654316.8860799996</v>
      </c>
      <c r="R26" s="65">
        <f t="shared" si="13"/>
        <v>7749230.4154673917</v>
      </c>
      <c r="S26" s="65">
        <f t="shared" si="8"/>
        <v>8112669.3219528124</v>
      </c>
      <c r="T26" s="65">
        <f t="shared" si="9"/>
        <v>8762494.134641232</v>
      </c>
      <c r="U26" s="65">
        <f t="shared" si="10"/>
        <v>9125261.3918153793</v>
      </c>
      <c r="V26" s="65">
        <f t="shared" si="11"/>
        <v>9394456.6028739326</v>
      </c>
      <c r="W26" s="65"/>
      <c r="X26" s="39" t="s">
        <v>32</v>
      </c>
      <c r="Y26" s="211">
        <f>+V26/L26-1</f>
        <v>-0.3447877572114193</v>
      </c>
      <c r="Z26" s="38">
        <f>+MIN(L26,V26)</f>
        <v>9394456.6028739326</v>
      </c>
      <c r="AA26" s="38">
        <f t="shared" si="7"/>
        <v>2337.3713943118432</v>
      </c>
      <c r="AB26" s="39" t="str">
        <f>+X26</f>
        <v>ENTRADA VIRTUAL MAT.ADIC 1 CTO 038 SUADQ CAB 2019</v>
      </c>
    </row>
    <row r="27" spans="1:28" ht="12" thickBot="1" x14ac:dyDescent="0.3">
      <c r="A27" s="33">
        <v>26</v>
      </c>
      <c r="B27" s="34" t="s">
        <v>92</v>
      </c>
      <c r="C27" s="35">
        <v>44710</v>
      </c>
      <c r="D27" s="35" t="s">
        <v>16</v>
      </c>
      <c r="E27" s="35">
        <v>12525440</v>
      </c>
      <c r="F27" s="35" t="s">
        <v>38</v>
      </c>
      <c r="G27" s="35" t="s">
        <v>52</v>
      </c>
      <c r="H27" s="35">
        <v>3</v>
      </c>
      <c r="I27" s="36">
        <v>1282.73</v>
      </c>
      <c r="J27" s="35">
        <v>1320.57</v>
      </c>
      <c r="K27" s="35">
        <v>4019.24</v>
      </c>
      <c r="L27" s="58">
        <f t="shared" si="0"/>
        <v>5307687.7667999994</v>
      </c>
      <c r="M27" s="63" t="s">
        <v>19</v>
      </c>
      <c r="N27" s="64" t="e">
        <v>#N/A</v>
      </c>
      <c r="O27" s="63" t="e">
        <v>#N/A</v>
      </c>
      <c r="P27" s="65" t="e">
        <v>#N/A</v>
      </c>
      <c r="Q27" s="65" t="e">
        <f t="shared" si="12"/>
        <v>#N/A</v>
      </c>
      <c r="R27" s="65" t="e">
        <f t="shared" si="13"/>
        <v>#N/A</v>
      </c>
      <c r="S27" s="65" t="e">
        <f t="shared" si="8"/>
        <v>#N/A</v>
      </c>
      <c r="T27" s="65" t="e">
        <f t="shared" si="9"/>
        <v>#N/A</v>
      </c>
      <c r="U27" s="65" t="e">
        <f t="shared" si="10"/>
        <v>#N/A</v>
      </c>
      <c r="V27" s="65"/>
      <c r="W27" s="65"/>
      <c r="X27" s="39"/>
      <c r="Y27" s="210"/>
      <c r="Z27" s="38">
        <f t="shared" ref="Z27:Z28" si="21">+L27</f>
        <v>5307687.7667999994</v>
      </c>
      <c r="AA27" s="38">
        <f t="shared" si="7"/>
        <v>1320.57</v>
      </c>
      <c r="AB27" s="39" t="str">
        <f>+M27</f>
        <v xml:space="preserve"> 003-SUADQ-CAB-2024 </v>
      </c>
    </row>
    <row r="28" spans="1:28" ht="12" thickBot="1" x14ac:dyDescent="0.3">
      <c r="A28" s="33">
        <v>27</v>
      </c>
      <c r="B28" s="34" t="s">
        <v>93</v>
      </c>
      <c r="C28" s="35">
        <v>44710</v>
      </c>
      <c r="D28" s="35" t="s">
        <v>16</v>
      </c>
      <c r="E28" s="35">
        <v>217482</v>
      </c>
      <c r="F28" s="35" t="s">
        <v>38</v>
      </c>
      <c r="G28" s="35" t="s">
        <v>94</v>
      </c>
      <c r="H28" s="35">
        <v>6</v>
      </c>
      <c r="I28" s="36">
        <v>2561.1</v>
      </c>
      <c r="J28" s="35">
        <v>2636.65</v>
      </c>
      <c r="K28" s="35">
        <v>4019.24</v>
      </c>
      <c r="L28" s="58">
        <f t="shared" si="0"/>
        <v>10597329.146</v>
      </c>
      <c r="M28" s="63" t="s">
        <v>19</v>
      </c>
      <c r="N28" s="64" t="e">
        <v>#N/A</v>
      </c>
      <c r="O28" s="63" t="e">
        <v>#N/A</v>
      </c>
      <c r="P28" s="65" t="e">
        <v>#N/A</v>
      </c>
      <c r="Q28" s="65" t="e">
        <f t="shared" si="12"/>
        <v>#N/A</v>
      </c>
      <c r="R28" s="65" t="e">
        <f t="shared" si="13"/>
        <v>#N/A</v>
      </c>
      <c r="S28" s="65" t="e">
        <f t="shared" si="8"/>
        <v>#N/A</v>
      </c>
      <c r="T28" s="65" t="e">
        <f t="shared" si="9"/>
        <v>#N/A</v>
      </c>
      <c r="U28" s="65" t="e">
        <f t="shared" si="10"/>
        <v>#N/A</v>
      </c>
      <c r="V28" s="65"/>
      <c r="W28" s="65"/>
      <c r="X28" s="39"/>
      <c r="Y28" s="210"/>
      <c r="Z28" s="38">
        <f t="shared" si="21"/>
        <v>10597329.146</v>
      </c>
      <c r="AA28" s="38">
        <f t="shared" si="7"/>
        <v>2636.65</v>
      </c>
      <c r="AB28" s="39" t="str">
        <f>+M28</f>
        <v xml:space="preserve"> 003-SUADQ-CAB-2024 </v>
      </c>
    </row>
    <row r="29" spans="1:28" ht="23.25" thickBot="1" x14ac:dyDescent="0.3">
      <c r="A29" s="33">
        <v>28</v>
      </c>
      <c r="B29" s="34" t="s">
        <v>95</v>
      </c>
      <c r="C29" s="35">
        <v>44710</v>
      </c>
      <c r="D29" s="35" t="s">
        <v>16</v>
      </c>
      <c r="E29" s="35" t="s">
        <v>96</v>
      </c>
      <c r="F29" s="35" t="s">
        <v>38</v>
      </c>
      <c r="G29" s="35" t="s">
        <v>75</v>
      </c>
      <c r="H29" s="35">
        <v>8</v>
      </c>
      <c r="I29" s="36">
        <v>18742.86</v>
      </c>
      <c r="J29" s="35">
        <v>19295.77</v>
      </c>
      <c r="K29" s="35">
        <v>4019.24</v>
      </c>
      <c r="L29" s="58">
        <f t="shared" si="0"/>
        <v>77554330.614799991</v>
      </c>
      <c r="M29" s="63" t="s">
        <v>19</v>
      </c>
      <c r="N29" s="64" t="str">
        <v>6.062.602.71</v>
      </c>
      <c r="O29" s="63" t="str">
        <v>ENTRADA VIRTUAL MAT. LOA-CO-B-VEB-CAB-2021</v>
      </c>
      <c r="P29" s="70">
        <v>6062602.71</v>
      </c>
      <c r="Q29" s="65"/>
      <c r="R29" s="65">
        <f>+P29</f>
        <v>6062602.71</v>
      </c>
      <c r="S29" s="65">
        <f t="shared" si="8"/>
        <v>6346938.7770990003</v>
      </c>
      <c r="T29" s="65">
        <f t="shared" si="9"/>
        <v>6855328.5731446305</v>
      </c>
      <c r="U29" s="65">
        <f t="shared" si="10"/>
        <v>7139139.1760728182</v>
      </c>
      <c r="V29" s="65">
        <f t="shared" si="11"/>
        <v>7349743.781766966</v>
      </c>
      <c r="W29" s="65">
        <f t="shared" ref="W29:W69" si="22">+(V29*25%)+V29</f>
        <v>9187179.7272087075</v>
      </c>
      <c r="X29" s="39" t="s">
        <v>36</v>
      </c>
      <c r="Y29" s="211">
        <f t="shared" ref="Y29:Y31" si="23">+V29/L29-1</f>
        <v>-0.90523103321886722</v>
      </c>
      <c r="Z29" s="38">
        <f>+MINA(L29,W29)</f>
        <v>9187179.7272087075</v>
      </c>
      <c r="AA29" s="38">
        <f t="shared" si="7"/>
        <v>2285.8002326829719</v>
      </c>
      <c r="AB29" s="39" t="str">
        <f>+X29</f>
        <v>ENTRADA VIRTUAL MAT. LOA-CO-B-VEB-CAB-2021</v>
      </c>
    </row>
    <row r="30" spans="1:28" ht="23.25" thickBot="1" x14ac:dyDescent="0.3">
      <c r="A30" s="33">
        <v>29</v>
      </c>
      <c r="B30" s="34" t="s">
        <v>97</v>
      </c>
      <c r="C30" s="35">
        <v>44710</v>
      </c>
      <c r="D30" s="35" t="s">
        <v>16</v>
      </c>
      <c r="E30" s="35" t="s">
        <v>98</v>
      </c>
      <c r="F30" s="35" t="s">
        <v>38</v>
      </c>
      <c r="G30" s="35" t="s">
        <v>99</v>
      </c>
      <c r="H30" s="35">
        <v>4</v>
      </c>
      <c r="I30" s="36">
        <v>837.67</v>
      </c>
      <c r="J30" s="35">
        <v>862.38</v>
      </c>
      <c r="K30" s="35">
        <v>4019.24</v>
      </c>
      <c r="L30" s="58">
        <f t="shared" si="0"/>
        <v>3466112.1911999998</v>
      </c>
      <c r="M30" s="63" t="s">
        <v>19</v>
      </c>
      <c r="N30" s="64" t="str">
        <v>927.602.74</v>
      </c>
      <c r="O30" s="63" t="str">
        <v>ENTRADA VIRTUAL MAT. CTO 066-SUADQ-CAB-2019</v>
      </c>
      <c r="P30" s="70">
        <v>927602.74</v>
      </c>
      <c r="Q30" s="65">
        <f t="shared" si="12"/>
        <v>944392.34959400003</v>
      </c>
      <c r="R30" s="65">
        <f t="shared" si="13"/>
        <v>956102.81472896563</v>
      </c>
      <c r="S30" s="65">
        <f t="shared" si="8"/>
        <v>1000944.0367397541</v>
      </c>
      <c r="T30" s="65">
        <f t="shared" si="9"/>
        <v>1081119.6540826084</v>
      </c>
      <c r="U30" s="65">
        <f t="shared" si="10"/>
        <v>1125878.0077616284</v>
      </c>
      <c r="V30" s="65">
        <f t="shared" si="11"/>
        <v>1159091.4089905964</v>
      </c>
      <c r="W30" s="65"/>
      <c r="X30" s="39" t="s">
        <v>78</v>
      </c>
      <c r="Y30" s="211">
        <f t="shared" si="23"/>
        <v>-0.66559322230440898</v>
      </c>
      <c r="Z30" s="38">
        <f t="shared" ref="Z30:Z31" si="24">+MIN(L30,V30)</f>
        <v>1159091.4089905964</v>
      </c>
      <c r="AA30" s="38">
        <f t="shared" si="7"/>
        <v>288.38571694912383</v>
      </c>
      <c r="AB30" s="39" t="str">
        <f t="shared" ref="AB30:AB31" si="25">+X30</f>
        <v>ENTRADA VIRTUAL MAT. CTO 066-SUADQ-CAB-2019</v>
      </c>
    </row>
    <row r="31" spans="1:28" ht="23.25" thickBot="1" x14ac:dyDescent="0.3">
      <c r="A31" s="33">
        <v>30</v>
      </c>
      <c r="B31" s="34" t="s">
        <v>100</v>
      </c>
      <c r="C31" s="35">
        <v>44710</v>
      </c>
      <c r="D31" s="35" t="s">
        <v>16</v>
      </c>
      <c r="E31" s="35" t="s">
        <v>101</v>
      </c>
      <c r="F31" s="35" t="s">
        <v>38</v>
      </c>
      <c r="G31" s="35" t="s">
        <v>102</v>
      </c>
      <c r="H31" s="35">
        <v>34</v>
      </c>
      <c r="I31" s="36">
        <v>973.89</v>
      </c>
      <c r="J31" s="35">
        <v>1002.62</v>
      </c>
      <c r="K31" s="35">
        <v>4019.24</v>
      </c>
      <c r="L31" s="58">
        <f t="shared" si="0"/>
        <v>4029770.4087999999</v>
      </c>
      <c r="M31" s="63" t="s">
        <v>19</v>
      </c>
      <c r="N31" s="64" t="str">
        <v>945.100.22</v>
      </c>
      <c r="O31" s="63" t="str">
        <v>ENTRADA VIRTUAL MAT. CTO 066-SUADQ-CAB-2019</v>
      </c>
      <c r="P31" s="70">
        <v>945100.22</v>
      </c>
      <c r="Q31" s="65">
        <f t="shared" si="12"/>
        <v>962206.53398199996</v>
      </c>
      <c r="R31" s="65">
        <f t="shared" si="13"/>
        <v>974137.89500337676</v>
      </c>
      <c r="S31" s="65">
        <f t="shared" si="8"/>
        <v>1019824.9622790351</v>
      </c>
      <c r="T31" s="65">
        <f t="shared" si="9"/>
        <v>1101512.9417575859</v>
      </c>
      <c r="U31" s="65">
        <f t="shared" si="10"/>
        <v>1147115.57754635</v>
      </c>
      <c r="V31" s="65">
        <f t="shared" si="11"/>
        <v>1180955.4870839673</v>
      </c>
      <c r="W31" s="65"/>
      <c r="X31" s="39" t="s">
        <v>78</v>
      </c>
      <c r="Y31" s="211">
        <f t="shared" si="23"/>
        <v>-0.70694224055418664</v>
      </c>
      <c r="Z31" s="38">
        <f t="shared" si="24"/>
        <v>1180955.4870839673</v>
      </c>
      <c r="AA31" s="38">
        <f t="shared" si="7"/>
        <v>293.8255707755614</v>
      </c>
      <c r="AB31" s="39" t="str">
        <f t="shared" si="25"/>
        <v>ENTRADA VIRTUAL MAT. CTO 066-SUADQ-CAB-2019</v>
      </c>
    </row>
    <row r="32" spans="1:28" ht="23.25" thickBot="1" x14ac:dyDescent="0.3">
      <c r="A32" s="33">
        <v>31</v>
      </c>
      <c r="B32" s="34" t="s">
        <v>103</v>
      </c>
      <c r="C32" s="35">
        <v>44710</v>
      </c>
      <c r="D32" s="35" t="s">
        <v>16</v>
      </c>
      <c r="E32" s="35" t="s">
        <v>104</v>
      </c>
      <c r="F32" s="35" t="s">
        <v>38</v>
      </c>
      <c r="G32" s="35" t="s">
        <v>105</v>
      </c>
      <c r="H32" s="35">
        <v>35</v>
      </c>
      <c r="I32" s="36">
        <v>552.44000000000005</v>
      </c>
      <c r="J32" s="35">
        <v>568.74</v>
      </c>
      <c r="K32" s="35">
        <v>4019.24</v>
      </c>
      <c r="L32" s="58">
        <f t="shared" si="0"/>
        <v>2285902.5575999999</v>
      </c>
      <c r="M32" s="63" t="s">
        <v>19</v>
      </c>
      <c r="N32" s="64" t="e">
        <v>#N/A</v>
      </c>
      <c r="O32" s="63" t="e">
        <v>#N/A</v>
      </c>
      <c r="P32" s="65" t="e">
        <v>#N/A</v>
      </c>
      <c r="Q32" s="65" t="e">
        <f t="shared" si="12"/>
        <v>#N/A</v>
      </c>
      <c r="R32" s="65" t="e">
        <f t="shared" si="13"/>
        <v>#N/A</v>
      </c>
      <c r="S32" s="65" t="e">
        <f t="shared" si="8"/>
        <v>#N/A</v>
      </c>
      <c r="T32" s="65" t="e">
        <f t="shared" si="9"/>
        <v>#N/A</v>
      </c>
      <c r="U32" s="65" t="e">
        <f t="shared" si="10"/>
        <v>#N/A</v>
      </c>
      <c r="V32" s="65"/>
      <c r="W32" s="65"/>
      <c r="X32" s="39"/>
      <c r="Y32" s="210"/>
      <c r="Z32" s="38">
        <f>+L32</f>
        <v>2285902.5575999999</v>
      </c>
      <c r="AA32" s="38">
        <f t="shared" si="7"/>
        <v>568.74</v>
      </c>
      <c r="AB32" s="39" t="str">
        <f>+M32</f>
        <v xml:space="preserve"> 003-SUADQ-CAB-2024 </v>
      </c>
    </row>
    <row r="33" spans="1:28" ht="34.5" thickBot="1" x14ac:dyDescent="0.3">
      <c r="A33" s="33">
        <v>32</v>
      </c>
      <c r="B33" s="34" t="s">
        <v>106</v>
      </c>
      <c r="C33" s="35">
        <v>44710</v>
      </c>
      <c r="D33" s="35" t="s">
        <v>16</v>
      </c>
      <c r="E33" s="35" t="s">
        <v>107</v>
      </c>
      <c r="F33" s="35" t="s">
        <v>38</v>
      </c>
      <c r="G33" s="35" t="s">
        <v>108</v>
      </c>
      <c r="H33" s="35">
        <v>1</v>
      </c>
      <c r="I33" s="36">
        <v>5403.62</v>
      </c>
      <c r="J33" s="35">
        <v>5563.03</v>
      </c>
      <c r="K33" s="35">
        <v>4019.24</v>
      </c>
      <c r="L33" s="58">
        <f t="shared" si="0"/>
        <v>22359152.697199997</v>
      </c>
      <c r="M33" s="63" t="s">
        <v>19</v>
      </c>
      <c r="N33" s="64" t="str">
        <v>13.156.905.22</v>
      </c>
      <c r="O33" s="63" t="str">
        <v>ENTRADA VIRTUAL MAT.ADIC 1 CTO 038 SUADQ CAB 2019</v>
      </c>
      <c r="P33" s="70">
        <v>13156905.220000001</v>
      </c>
      <c r="Q33" s="65">
        <f t="shared" si="12"/>
        <v>13395045.204482</v>
      </c>
      <c r="R33" s="65">
        <f t="shared" si="13"/>
        <v>13561143.765017577</v>
      </c>
      <c r="S33" s="65">
        <f t="shared" si="8"/>
        <v>14197161.407596901</v>
      </c>
      <c r="T33" s="65">
        <f t="shared" si="9"/>
        <v>15334354.036345413</v>
      </c>
      <c r="U33" s="65">
        <f t="shared" si="10"/>
        <v>15969196.293450113</v>
      </c>
      <c r="V33" s="65">
        <f t="shared" si="11"/>
        <v>16440287.584106892</v>
      </c>
      <c r="W33" s="65"/>
      <c r="X33" s="39" t="s">
        <v>32</v>
      </c>
      <c r="Y33" s="211">
        <f t="shared" ref="Y33:Y34" si="26">+V33/L33-1</f>
        <v>-0.26471777322019518</v>
      </c>
      <c r="Z33" s="38">
        <f t="shared" ref="Z33:Z34" si="27">+MIN(L33,V33)</f>
        <v>16440287.584106892</v>
      </c>
      <c r="AA33" s="38">
        <f t="shared" si="7"/>
        <v>4090.3970860428572</v>
      </c>
      <c r="AB33" s="39" t="str">
        <f t="shared" ref="AB33:AB34" si="28">+X33</f>
        <v>ENTRADA VIRTUAL MAT.ADIC 1 CTO 038 SUADQ CAB 2019</v>
      </c>
    </row>
    <row r="34" spans="1:28" ht="23.25" thickBot="1" x14ac:dyDescent="0.3">
      <c r="A34" s="33">
        <v>33</v>
      </c>
      <c r="B34" s="34" t="s">
        <v>109</v>
      </c>
      <c r="C34" s="35">
        <v>44710</v>
      </c>
      <c r="D34" s="35" t="s">
        <v>16</v>
      </c>
      <c r="E34" s="35" t="s">
        <v>110</v>
      </c>
      <c r="F34" s="35" t="s">
        <v>17</v>
      </c>
      <c r="G34" s="35" t="s">
        <v>111</v>
      </c>
      <c r="H34" s="35">
        <v>5</v>
      </c>
      <c r="I34" s="36">
        <v>1660.29</v>
      </c>
      <c r="J34" s="35">
        <v>1709.27</v>
      </c>
      <c r="K34" s="35">
        <v>4019.24</v>
      </c>
      <c r="L34" s="58">
        <f t="shared" si="0"/>
        <v>6869966.3547999999</v>
      </c>
      <c r="M34" s="63" t="s">
        <v>19</v>
      </c>
      <c r="N34" s="64" t="str">
        <v>4.009.725.80</v>
      </c>
      <c r="O34" s="63" t="str">
        <v>ENTRADA VIRTUAL MAT.  CTO 038 SUADQ CAB 2019</v>
      </c>
      <c r="P34" s="70">
        <v>4009725.8</v>
      </c>
      <c r="Q34" s="65">
        <f t="shared" si="12"/>
        <v>4082301.8369799997</v>
      </c>
      <c r="R34" s="65">
        <f t="shared" si="13"/>
        <v>4132922.3797585517</v>
      </c>
      <c r="S34" s="65">
        <f t="shared" si="8"/>
        <v>4326756.4393692277</v>
      </c>
      <c r="T34" s="65">
        <f t="shared" si="9"/>
        <v>4673329.6301627029</v>
      </c>
      <c r="U34" s="65">
        <f t="shared" si="10"/>
        <v>4866805.4768514391</v>
      </c>
      <c r="V34" s="65">
        <f t="shared" si="11"/>
        <v>5010376.2384185567</v>
      </c>
      <c r="W34" s="65"/>
      <c r="X34" s="39" t="s">
        <v>69</v>
      </c>
      <c r="Y34" s="211">
        <f t="shared" si="26"/>
        <v>-0.27068402090239641</v>
      </c>
      <c r="Z34" s="38">
        <f t="shared" si="27"/>
        <v>5010376.2384185567</v>
      </c>
      <c r="AA34" s="38">
        <f t="shared" si="7"/>
        <v>1246.5979235921609</v>
      </c>
      <c r="AB34" s="39" t="str">
        <f t="shared" si="28"/>
        <v>ENTRADA VIRTUAL MAT.  CTO 038 SUADQ CAB 2019</v>
      </c>
    </row>
    <row r="35" spans="1:28" ht="12" thickBot="1" x14ac:dyDescent="0.3">
      <c r="A35" s="33">
        <v>34</v>
      </c>
      <c r="B35" s="34" t="s">
        <v>112</v>
      </c>
      <c r="C35" s="35">
        <v>44710</v>
      </c>
      <c r="D35" s="35" t="s">
        <v>16</v>
      </c>
      <c r="E35" s="35">
        <v>216190</v>
      </c>
      <c r="F35" s="35" t="s">
        <v>17</v>
      </c>
      <c r="G35" s="35" t="s">
        <v>25</v>
      </c>
      <c r="H35" s="35">
        <v>6</v>
      </c>
      <c r="I35" s="36">
        <v>6289.73</v>
      </c>
      <c r="J35" s="35">
        <v>7283.5</v>
      </c>
      <c r="K35" s="35">
        <v>4019.24</v>
      </c>
      <c r="L35" s="58">
        <f t="shared" si="0"/>
        <v>29274134.539999999</v>
      </c>
      <c r="M35" s="63" t="s">
        <v>23</v>
      </c>
      <c r="N35" s="64" t="e">
        <v>#N/A</v>
      </c>
      <c r="O35" s="63" t="e">
        <v>#N/A</v>
      </c>
      <c r="P35" s="65" t="e">
        <v>#N/A</v>
      </c>
      <c r="Q35" s="65" t="e">
        <f t="shared" si="12"/>
        <v>#N/A</v>
      </c>
      <c r="R35" s="65" t="e">
        <f t="shared" si="13"/>
        <v>#N/A</v>
      </c>
      <c r="S35" s="65" t="e">
        <f t="shared" si="8"/>
        <v>#N/A</v>
      </c>
      <c r="T35" s="65" t="e">
        <f t="shared" si="9"/>
        <v>#N/A</v>
      </c>
      <c r="U35" s="65" t="e">
        <f t="shared" si="10"/>
        <v>#N/A</v>
      </c>
      <c r="V35" s="65"/>
      <c r="W35" s="65"/>
      <c r="X35" s="39"/>
      <c r="Y35" s="210"/>
      <c r="Z35" s="38">
        <f t="shared" ref="Z35:Z39" si="29">+L35</f>
        <v>29274134.539999999</v>
      </c>
      <c r="AA35" s="38">
        <f t="shared" si="7"/>
        <v>7283.5</v>
      </c>
      <c r="AB35" s="39" t="str">
        <f>+M35</f>
        <v xml:space="preserve"> 025-SUADQ-CAB-2022 </v>
      </c>
    </row>
    <row r="36" spans="1:28" ht="23.25" thickBot="1" x14ac:dyDescent="0.3">
      <c r="A36" s="33">
        <v>35</v>
      </c>
      <c r="B36" s="34" t="s">
        <v>113</v>
      </c>
      <c r="C36" s="35">
        <v>44710</v>
      </c>
      <c r="D36" s="35" t="s">
        <v>16</v>
      </c>
      <c r="E36" s="35" t="s">
        <v>114</v>
      </c>
      <c r="F36" s="35" t="s">
        <v>44</v>
      </c>
      <c r="G36" s="35" t="s">
        <v>115</v>
      </c>
      <c r="H36" s="35">
        <v>35</v>
      </c>
      <c r="I36" s="36">
        <v>54.68</v>
      </c>
      <c r="J36" s="35">
        <v>63.32</v>
      </c>
      <c r="K36" s="35">
        <v>4019.24</v>
      </c>
      <c r="L36" s="58">
        <f t="shared" si="0"/>
        <v>254498.27679999999</v>
      </c>
      <c r="M36" s="63" t="s">
        <v>23</v>
      </c>
      <c r="N36" s="64" t="e">
        <v>#N/A</v>
      </c>
      <c r="O36" s="63" t="e">
        <v>#N/A</v>
      </c>
      <c r="P36" s="65" t="e">
        <v>#N/A</v>
      </c>
      <c r="Q36" s="65" t="e">
        <f t="shared" si="12"/>
        <v>#N/A</v>
      </c>
      <c r="R36" s="65" t="e">
        <f t="shared" si="13"/>
        <v>#N/A</v>
      </c>
      <c r="S36" s="65" t="e">
        <f t="shared" si="8"/>
        <v>#N/A</v>
      </c>
      <c r="T36" s="65" t="e">
        <f t="shared" si="9"/>
        <v>#N/A</v>
      </c>
      <c r="U36" s="65" t="e">
        <f t="shared" si="10"/>
        <v>#N/A</v>
      </c>
      <c r="V36" s="65"/>
      <c r="W36" s="65"/>
      <c r="X36" s="39"/>
      <c r="Y36" s="210"/>
      <c r="Z36" s="38">
        <f t="shared" si="29"/>
        <v>254498.27679999999</v>
      </c>
      <c r="AA36" s="38">
        <f t="shared" si="7"/>
        <v>63.32</v>
      </c>
      <c r="AB36" s="39" t="str">
        <f>+M36</f>
        <v xml:space="preserve"> 025-SUADQ-CAB-2022 </v>
      </c>
    </row>
    <row r="37" spans="1:28" ht="12" thickBot="1" x14ac:dyDescent="0.3">
      <c r="A37" s="33">
        <v>36</v>
      </c>
      <c r="B37" s="34" t="s">
        <v>116</v>
      </c>
      <c r="C37" s="35">
        <v>44710</v>
      </c>
      <c r="D37" s="35" t="s">
        <v>16</v>
      </c>
      <c r="E37" s="35">
        <v>4170836</v>
      </c>
      <c r="F37" s="35" t="s">
        <v>38</v>
      </c>
      <c r="G37" s="35" t="s">
        <v>117</v>
      </c>
      <c r="H37" s="35">
        <v>12</v>
      </c>
      <c r="I37" s="36">
        <v>734.97</v>
      </c>
      <c r="J37" s="35">
        <v>756.65</v>
      </c>
      <c r="K37" s="35">
        <v>4019.24</v>
      </c>
      <c r="L37" s="58">
        <f t="shared" si="0"/>
        <v>3041157.9459999995</v>
      </c>
      <c r="M37" s="63" t="s">
        <v>19</v>
      </c>
      <c r="N37" s="64" t="e">
        <v>#N/A</v>
      </c>
      <c r="O37" s="63" t="e">
        <v>#N/A</v>
      </c>
      <c r="P37" s="65" t="e">
        <v>#N/A</v>
      </c>
      <c r="Q37" s="65" t="e">
        <f t="shared" si="12"/>
        <v>#N/A</v>
      </c>
      <c r="R37" s="65" t="e">
        <f t="shared" si="13"/>
        <v>#N/A</v>
      </c>
      <c r="S37" s="65" t="e">
        <f t="shared" si="8"/>
        <v>#N/A</v>
      </c>
      <c r="T37" s="65" t="e">
        <f t="shared" si="9"/>
        <v>#N/A</v>
      </c>
      <c r="U37" s="65" t="e">
        <f t="shared" si="10"/>
        <v>#N/A</v>
      </c>
      <c r="V37" s="65"/>
      <c r="W37" s="65"/>
      <c r="X37" s="39"/>
      <c r="Y37" s="210"/>
      <c r="Z37" s="38">
        <f t="shared" si="29"/>
        <v>3041157.9459999995</v>
      </c>
      <c r="AA37" s="38">
        <f t="shared" si="7"/>
        <v>756.65</v>
      </c>
      <c r="AB37" s="39" t="str">
        <f>+M37</f>
        <v xml:space="preserve"> 003-SUADQ-CAB-2024 </v>
      </c>
    </row>
    <row r="38" spans="1:28" ht="23.25" thickBot="1" x14ac:dyDescent="0.3">
      <c r="A38" s="33">
        <v>37</v>
      </c>
      <c r="B38" s="34" t="s">
        <v>118</v>
      </c>
      <c r="C38" s="35">
        <v>44710</v>
      </c>
      <c r="D38" s="35" t="s">
        <v>16</v>
      </c>
      <c r="E38" s="35" t="s">
        <v>119</v>
      </c>
      <c r="F38" s="35" t="s">
        <v>44</v>
      </c>
      <c r="G38" s="35" t="s">
        <v>91</v>
      </c>
      <c r="H38" s="35">
        <v>18</v>
      </c>
      <c r="I38" s="36">
        <v>200.96</v>
      </c>
      <c r="J38" s="35">
        <v>232.71</v>
      </c>
      <c r="K38" s="35">
        <v>4019.24</v>
      </c>
      <c r="L38" s="58">
        <f t="shared" si="0"/>
        <v>935317.34039999999</v>
      </c>
      <c r="M38" s="63" t="s">
        <v>23</v>
      </c>
      <c r="N38" s="64" t="e">
        <v>#N/A</v>
      </c>
      <c r="O38" s="63" t="e">
        <v>#N/A</v>
      </c>
      <c r="P38" s="65" t="e">
        <v>#N/A</v>
      </c>
      <c r="Q38" s="65" t="e">
        <f t="shared" si="12"/>
        <v>#N/A</v>
      </c>
      <c r="R38" s="65" t="e">
        <f t="shared" si="13"/>
        <v>#N/A</v>
      </c>
      <c r="S38" s="65" t="e">
        <f t="shared" si="8"/>
        <v>#N/A</v>
      </c>
      <c r="T38" s="65" t="e">
        <f t="shared" si="9"/>
        <v>#N/A</v>
      </c>
      <c r="U38" s="65" t="e">
        <f t="shared" si="10"/>
        <v>#N/A</v>
      </c>
      <c r="V38" s="65"/>
      <c r="W38" s="65"/>
      <c r="X38" s="39"/>
      <c r="Y38" s="210"/>
      <c r="Z38" s="38">
        <f t="shared" si="29"/>
        <v>935317.34039999999</v>
      </c>
      <c r="AA38" s="38">
        <f t="shared" si="7"/>
        <v>232.71</v>
      </c>
      <c r="AB38" s="39" t="str">
        <f>+M38</f>
        <v xml:space="preserve"> 025-SUADQ-CAB-2022 </v>
      </c>
    </row>
    <row r="39" spans="1:28" ht="12" thickBot="1" x14ac:dyDescent="0.3">
      <c r="A39" s="33">
        <v>38</v>
      </c>
      <c r="B39" s="34" t="s">
        <v>120</v>
      </c>
      <c r="C39" s="35">
        <v>44710</v>
      </c>
      <c r="D39" s="35" t="s">
        <v>16</v>
      </c>
      <c r="E39" s="35">
        <v>119400</v>
      </c>
      <c r="F39" s="35" t="s">
        <v>38</v>
      </c>
      <c r="G39" s="35" t="s">
        <v>121</v>
      </c>
      <c r="H39" s="35">
        <v>4</v>
      </c>
      <c r="I39" s="36">
        <v>1034.47</v>
      </c>
      <c r="J39" s="35">
        <v>1064.99</v>
      </c>
      <c r="K39" s="35">
        <v>4019.24</v>
      </c>
      <c r="L39" s="58">
        <f t="shared" si="0"/>
        <v>4280450.4075999996</v>
      </c>
      <c r="M39" s="63" t="s">
        <v>19</v>
      </c>
      <c r="N39" s="64" t="e">
        <v>#N/A</v>
      </c>
      <c r="O39" s="63" t="e">
        <v>#N/A</v>
      </c>
      <c r="P39" s="65" t="e">
        <v>#N/A</v>
      </c>
      <c r="Q39" s="65" t="e">
        <f t="shared" si="12"/>
        <v>#N/A</v>
      </c>
      <c r="R39" s="65" t="e">
        <f t="shared" si="13"/>
        <v>#N/A</v>
      </c>
      <c r="S39" s="65" t="e">
        <f t="shared" si="8"/>
        <v>#N/A</v>
      </c>
      <c r="T39" s="65" t="e">
        <f t="shared" si="9"/>
        <v>#N/A</v>
      </c>
      <c r="U39" s="65" t="e">
        <f t="shared" si="10"/>
        <v>#N/A</v>
      </c>
      <c r="V39" s="65"/>
      <c r="W39" s="65"/>
      <c r="X39" s="39"/>
      <c r="Y39" s="210"/>
      <c r="Z39" s="38">
        <f t="shared" si="29"/>
        <v>4280450.4075999996</v>
      </c>
      <c r="AA39" s="38">
        <f t="shared" si="7"/>
        <v>1064.99</v>
      </c>
      <c r="AB39" s="39" t="str">
        <f>+M39</f>
        <v xml:space="preserve"> 003-SUADQ-CAB-2024 </v>
      </c>
    </row>
    <row r="40" spans="1:28" ht="23.25" thickBot="1" x14ac:dyDescent="0.3">
      <c r="A40" s="33">
        <v>39</v>
      </c>
      <c r="B40" s="34" t="s">
        <v>122</v>
      </c>
      <c r="C40" s="35">
        <v>44710</v>
      </c>
      <c r="D40" s="35" t="s">
        <v>16</v>
      </c>
      <c r="E40" s="35" t="s">
        <v>123</v>
      </c>
      <c r="F40" s="35" t="s">
        <v>38</v>
      </c>
      <c r="G40" s="35" t="s">
        <v>121</v>
      </c>
      <c r="H40" s="35">
        <v>2</v>
      </c>
      <c r="I40" s="36">
        <v>156.27000000000001</v>
      </c>
      <c r="J40" s="35">
        <v>160.88</v>
      </c>
      <c r="K40" s="35">
        <v>4019.24</v>
      </c>
      <c r="L40" s="58">
        <f t="shared" si="0"/>
        <v>646615.3311999999</v>
      </c>
      <c r="M40" s="63" t="s">
        <v>19</v>
      </c>
      <c r="N40" s="64" t="str">
        <v>30.078.38</v>
      </c>
      <c r="O40" s="63" t="str">
        <v>ENTRADA VIRTUAL MAT. LOA-CO-B-VEB-CAB-2021</v>
      </c>
      <c r="P40" s="70">
        <v>30078.38</v>
      </c>
      <c r="Q40" s="65"/>
      <c r="R40" s="65">
        <f t="shared" ref="R40:R41" si="30">+P40</f>
        <v>30078.38</v>
      </c>
      <c r="S40" s="65">
        <f t="shared" si="8"/>
        <v>31489.056022000001</v>
      </c>
      <c r="T40" s="65">
        <f t="shared" si="9"/>
        <v>34011.329409362203</v>
      </c>
      <c r="U40" s="65">
        <f t="shared" si="10"/>
        <v>35419.3984469098</v>
      </c>
      <c r="V40" s="65">
        <f t="shared" si="11"/>
        <v>36464.270701093636</v>
      </c>
      <c r="W40" s="65">
        <f t="shared" si="22"/>
        <v>45580.338376367043</v>
      </c>
      <c r="X40" s="39" t="s">
        <v>36</v>
      </c>
      <c r="Y40" s="211">
        <f t="shared" ref="Y40:Y41" si="31">+V40/L40-1</f>
        <v>-0.94360747581808402</v>
      </c>
      <c r="Z40" s="38">
        <f t="shared" ref="Z40:Z41" si="32">+MINA(L40,W40)</f>
        <v>45580.338376367043</v>
      </c>
      <c r="AA40" s="38">
        <f t="shared" si="7"/>
        <v>11.340536612983312</v>
      </c>
      <c r="AB40" s="39" t="str">
        <f t="shared" ref="AB40:AB41" si="33">+X40</f>
        <v>ENTRADA VIRTUAL MAT. LOA-CO-B-VEB-CAB-2021</v>
      </c>
    </row>
    <row r="41" spans="1:28" ht="23.25" thickBot="1" x14ac:dyDescent="0.3">
      <c r="A41" s="33">
        <v>40</v>
      </c>
      <c r="B41" s="34" t="s">
        <v>124</v>
      </c>
      <c r="C41" s="35">
        <v>44710</v>
      </c>
      <c r="D41" s="35" t="s">
        <v>16</v>
      </c>
      <c r="E41" s="35" t="s">
        <v>125</v>
      </c>
      <c r="F41" s="35" t="s">
        <v>38</v>
      </c>
      <c r="G41" s="35" t="s">
        <v>121</v>
      </c>
      <c r="H41" s="35">
        <v>3</v>
      </c>
      <c r="I41" s="36">
        <v>193.88</v>
      </c>
      <c r="J41" s="35">
        <v>199.6</v>
      </c>
      <c r="K41" s="35">
        <v>4019.24</v>
      </c>
      <c r="L41" s="58">
        <f t="shared" si="0"/>
        <v>802240.30399999989</v>
      </c>
      <c r="M41" s="63" t="s">
        <v>19</v>
      </c>
      <c r="N41" s="64" t="str">
        <v>62.017.28</v>
      </c>
      <c r="O41" s="63" t="str">
        <v>ENTRADA VIRTUAL MAT. LOA-CO-B-VEB-CAB-2021</v>
      </c>
      <c r="P41" s="70">
        <v>62017.279999999999</v>
      </c>
      <c r="Q41" s="65"/>
      <c r="R41" s="65">
        <f t="shared" si="30"/>
        <v>62017.279999999999</v>
      </c>
      <c r="S41" s="65">
        <f t="shared" si="8"/>
        <v>64925.890432</v>
      </c>
      <c r="T41" s="65">
        <f t="shared" si="9"/>
        <v>70126.454255603196</v>
      </c>
      <c r="U41" s="65">
        <f t="shared" si="10"/>
        <v>73029.689461785165</v>
      </c>
      <c r="V41" s="65">
        <f t="shared" si="11"/>
        <v>75184.065300907823</v>
      </c>
      <c r="W41" s="65">
        <f t="shared" si="22"/>
        <v>93980.081626134779</v>
      </c>
      <c r="X41" s="39" t="s">
        <v>36</v>
      </c>
      <c r="Y41" s="211">
        <f t="shared" si="31"/>
        <v>-0.90628236336913359</v>
      </c>
      <c r="Z41" s="38">
        <f t="shared" si="32"/>
        <v>93980.081626134779</v>
      </c>
      <c r="AA41" s="38">
        <f t="shared" si="7"/>
        <v>23.382550339401178</v>
      </c>
      <c r="AB41" s="39" t="str">
        <f t="shared" si="33"/>
        <v>ENTRADA VIRTUAL MAT. LOA-CO-B-VEB-CAB-2021</v>
      </c>
    </row>
    <row r="42" spans="1:28" ht="12" thickBot="1" x14ac:dyDescent="0.3">
      <c r="A42" s="33">
        <v>41</v>
      </c>
      <c r="B42" s="34" t="s">
        <v>126</v>
      </c>
      <c r="C42" s="35">
        <v>44710</v>
      </c>
      <c r="D42" s="35" t="s">
        <v>16</v>
      </c>
      <c r="E42" s="35" t="s">
        <v>127</v>
      </c>
      <c r="F42" s="35" t="s">
        <v>38</v>
      </c>
      <c r="G42" s="35" t="s">
        <v>128</v>
      </c>
      <c r="H42" s="35">
        <v>5</v>
      </c>
      <c r="I42" s="36">
        <v>3014.56</v>
      </c>
      <c r="J42" s="35">
        <v>3490.86</v>
      </c>
      <c r="K42" s="35">
        <v>4019.24</v>
      </c>
      <c r="L42" s="58">
        <f t="shared" si="0"/>
        <v>14030604.146399999</v>
      </c>
      <c r="M42" s="63" t="s">
        <v>23</v>
      </c>
      <c r="N42" s="64" t="e">
        <v>#N/A</v>
      </c>
      <c r="O42" s="63" t="e">
        <v>#N/A</v>
      </c>
      <c r="P42" s="65" t="e">
        <v>#N/A</v>
      </c>
      <c r="Q42" s="65" t="e">
        <f t="shared" si="12"/>
        <v>#N/A</v>
      </c>
      <c r="R42" s="65" t="e">
        <f t="shared" si="13"/>
        <v>#N/A</v>
      </c>
      <c r="S42" s="65" t="e">
        <f t="shared" si="8"/>
        <v>#N/A</v>
      </c>
      <c r="T42" s="65" t="e">
        <f t="shared" si="9"/>
        <v>#N/A</v>
      </c>
      <c r="U42" s="65" t="e">
        <f t="shared" si="10"/>
        <v>#N/A</v>
      </c>
      <c r="V42" s="65"/>
      <c r="W42" s="65"/>
      <c r="X42" s="39"/>
      <c r="Y42" s="210"/>
      <c r="Z42" s="38">
        <f t="shared" ref="Z42:Z43" si="34">+L42</f>
        <v>14030604.146399999</v>
      </c>
      <c r="AA42" s="38">
        <f t="shared" si="7"/>
        <v>3490.86</v>
      </c>
      <c r="AB42" s="39" t="str">
        <f>+M42</f>
        <v xml:space="preserve"> 025-SUADQ-CAB-2022 </v>
      </c>
    </row>
    <row r="43" spans="1:28" ht="12" thickBot="1" x14ac:dyDescent="0.3">
      <c r="A43" s="33">
        <v>42</v>
      </c>
      <c r="B43" s="34" t="s">
        <v>129</v>
      </c>
      <c r="C43" s="35">
        <v>44710</v>
      </c>
      <c r="D43" s="35" t="s">
        <v>16</v>
      </c>
      <c r="E43" s="35">
        <v>673219</v>
      </c>
      <c r="F43" s="35" t="s">
        <v>38</v>
      </c>
      <c r="G43" s="35" t="s">
        <v>128</v>
      </c>
      <c r="H43" s="35">
        <v>12</v>
      </c>
      <c r="I43" s="36">
        <v>3778.55</v>
      </c>
      <c r="J43" s="35">
        <v>3890.02</v>
      </c>
      <c r="K43" s="35">
        <v>4019.24</v>
      </c>
      <c r="L43" s="58">
        <f t="shared" si="0"/>
        <v>15634923.9848</v>
      </c>
      <c r="M43" s="63" t="s">
        <v>19</v>
      </c>
      <c r="N43" s="64" t="e">
        <v>#N/A</v>
      </c>
      <c r="O43" s="63" t="e">
        <v>#N/A</v>
      </c>
      <c r="P43" s="65" t="e">
        <v>#N/A</v>
      </c>
      <c r="Q43" s="65" t="e">
        <f t="shared" si="12"/>
        <v>#N/A</v>
      </c>
      <c r="R43" s="65" t="e">
        <f t="shared" si="13"/>
        <v>#N/A</v>
      </c>
      <c r="S43" s="65" t="e">
        <f t="shared" si="8"/>
        <v>#N/A</v>
      </c>
      <c r="T43" s="65" t="e">
        <f t="shared" si="9"/>
        <v>#N/A</v>
      </c>
      <c r="U43" s="65" t="e">
        <f t="shared" si="10"/>
        <v>#N/A</v>
      </c>
      <c r="V43" s="65"/>
      <c r="W43" s="65"/>
      <c r="X43" s="39"/>
      <c r="Y43" s="210"/>
      <c r="Z43" s="38">
        <f t="shared" si="34"/>
        <v>15634923.9848</v>
      </c>
      <c r="AA43" s="38">
        <f t="shared" si="7"/>
        <v>3890.02</v>
      </c>
      <c r="AB43" s="39" t="str">
        <f>+M43</f>
        <v xml:space="preserve"> 003-SUADQ-CAB-2024 </v>
      </c>
    </row>
    <row r="44" spans="1:28" ht="23.25" thickBot="1" x14ac:dyDescent="0.3">
      <c r="A44" s="33">
        <v>43</v>
      </c>
      <c r="B44" s="34" t="s">
        <v>130</v>
      </c>
      <c r="C44" s="35">
        <v>44710</v>
      </c>
      <c r="D44" s="35" t="s">
        <v>16</v>
      </c>
      <c r="E44" s="35" t="s">
        <v>131</v>
      </c>
      <c r="F44" s="35" t="s">
        <v>38</v>
      </c>
      <c r="G44" s="35" t="s">
        <v>132</v>
      </c>
      <c r="H44" s="35">
        <v>78</v>
      </c>
      <c r="I44" s="36">
        <v>461.65</v>
      </c>
      <c r="J44" s="35">
        <v>475.27</v>
      </c>
      <c r="K44" s="35">
        <v>4019.24</v>
      </c>
      <c r="L44" s="58">
        <f t="shared" si="0"/>
        <v>1910224.1947999999</v>
      </c>
      <c r="M44" s="63" t="s">
        <v>19</v>
      </c>
      <c r="N44" s="64" t="str">
        <v>1.000.828.33</v>
      </c>
      <c r="O44" s="63" t="str">
        <v>ENTRADA VIRTUAL MAT. CTO 051-SUADQ-CAB-2020</v>
      </c>
      <c r="P44" s="70">
        <v>1000828.33</v>
      </c>
      <c r="Q44" s="65">
        <f>+P44</f>
        <v>1000828.33</v>
      </c>
      <c r="R44" s="65">
        <f t="shared" si="13"/>
        <v>1013238.6012919999</v>
      </c>
      <c r="S44" s="65">
        <f t="shared" si="8"/>
        <v>1060759.4916925947</v>
      </c>
      <c r="T44" s="65">
        <f t="shared" si="9"/>
        <v>1145726.3269771715</v>
      </c>
      <c r="U44" s="65">
        <f t="shared" si="10"/>
        <v>1193159.3969140265</v>
      </c>
      <c r="V44" s="65">
        <f t="shared" si="11"/>
        <v>1228357.5991229902</v>
      </c>
      <c r="W44" s="65"/>
      <c r="X44" s="39" t="s">
        <v>133</v>
      </c>
      <c r="Y44" s="211">
        <f>+V44/L44-1</f>
        <v>-0.35695631828619001</v>
      </c>
      <c r="Z44" s="38">
        <f>+MIN(L44,V44)</f>
        <v>1228357.5991229902</v>
      </c>
      <c r="AA44" s="38">
        <f t="shared" si="7"/>
        <v>305.61937060812249</v>
      </c>
      <c r="AB44" s="39" t="str">
        <f>+X44</f>
        <v>ENTRADA VIRTUAL MAT. CTO 051-SUADQ-CAB-2020</v>
      </c>
    </row>
    <row r="45" spans="1:28" ht="23.25" thickBot="1" x14ac:dyDescent="0.3">
      <c r="A45" s="33">
        <v>44</v>
      </c>
      <c r="B45" s="34" t="s">
        <v>134</v>
      </c>
      <c r="C45" s="35">
        <v>44710</v>
      </c>
      <c r="D45" s="35" t="s">
        <v>16</v>
      </c>
      <c r="E45" s="35" t="s">
        <v>135</v>
      </c>
      <c r="F45" s="35" t="s">
        <v>38</v>
      </c>
      <c r="G45" s="35" t="s">
        <v>136</v>
      </c>
      <c r="H45" s="35">
        <v>65</v>
      </c>
      <c r="I45" s="36">
        <v>332.7</v>
      </c>
      <c r="J45" s="35">
        <v>342.51</v>
      </c>
      <c r="K45" s="35">
        <v>4019.24</v>
      </c>
      <c r="L45" s="58">
        <f t="shared" si="0"/>
        <v>1376629.8923999998</v>
      </c>
      <c r="M45" s="63" t="s">
        <v>19</v>
      </c>
      <c r="N45" s="64" t="e">
        <v>#N/A</v>
      </c>
      <c r="O45" s="63" t="e">
        <v>#N/A</v>
      </c>
      <c r="P45" s="65" t="e">
        <v>#N/A</v>
      </c>
      <c r="Q45" s="65" t="e">
        <f t="shared" si="12"/>
        <v>#N/A</v>
      </c>
      <c r="R45" s="65" t="e">
        <f t="shared" si="13"/>
        <v>#N/A</v>
      </c>
      <c r="S45" s="65" t="e">
        <f t="shared" si="8"/>
        <v>#N/A</v>
      </c>
      <c r="T45" s="65" t="e">
        <f t="shared" si="9"/>
        <v>#N/A</v>
      </c>
      <c r="U45" s="65" t="e">
        <f t="shared" si="10"/>
        <v>#N/A</v>
      </c>
      <c r="V45" s="65"/>
      <c r="W45" s="65"/>
      <c r="X45" s="39"/>
      <c r="Y45" s="210"/>
      <c r="Z45" s="38">
        <f t="shared" ref="Z45:Z51" si="35">+L45</f>
        <v>1376629.8923999998</v>
      </c>
      <c r="AA45" s="38">
        <f t="shared" si="7"/>
        <v>342.51</v>
      </c>
      <c r="AB45" s="39" t="str">
        <f t="shared" ref="AB45:AB51" si="36">+M45</f>
        <v xml:space="preserve"> 003-SUADQ-CAB-2024 </v>
      </c>
    </row>
    <row r="46" spans="1:28" ht="12" thickBot="1" x14ac:dyDescent="0.3">
      <c r="A46" s="33">
        <v>45</v>
      </c>
      <c r="B46" s="34" t="s">
        <v>137</v>
      </c>
      <c r="C46" s="35">
        <v>44710</v>
      </c>
      <c r="D46" s="35" t="s">
        <v>16</v>
      </c>
      <c r="E46" s="35" t="s">
        <v>138</v>
      </c>
      <c r="F46" s="35" t="s">
        <v>38</v>
      </c>
      <c r="G46" s="35" t="s">
        <v>139</v>
      </c>
      <c r="H46" s="35">
        <v>1</v>
      </c>
      <c r="I46" s="36">
        <v>41.48</v>
      </c>
      <c r="J46" s="35">
        <v>42.7</v>
      </c>
      <c r="K46" s="35">
        <v>4019.24</v>
      </c>
      <c r="L46" s="58">
        <f t="shared" si="0"/>
        <v>171621.54800000001</v>
      </c>
      <c r="M46" s="63" t="s">
        <v>19</v>
      </c>
      <c r="N46" s="64" t="e">
        <v>#N/A</v>
      </c>
      <c r="O46" s="63" t="e">
        <v>#N/A</v>
      </c>
      <c r="P46" s="65" t="e">
        <v>#N/A</v>
      </c>
      <c r="Q46" s="65" t="e">
        <f t="shared" si="12"/>
        <v>#N/A</v>
      </c>
      <c r="R46" s="65" t="e">
        <f t="shared" si="13"/>
        <v>#N/A</v>
      </c>
      <c r="S46" s="65" t="e">
        <f t="shared" si="8"/>
        <v>#N/A</v>
      </c>
      <c r="T46" s="65" t="e">
        <f t="shared" si="9"/>
        <v>#N/A</v>
      </c>
      <c r="U46" s="65" t="e">
        <f t="shared" si="10"/>
        <v>#N/A</v>
      </c>
      <c r="V46" s="65"/>
      <c r="W46" s="65"/>
      <c r="X46" s="39"/>
      <c r="Y46" s="210"/>
      <c r="Z46" s="38">
        <f t="shared" si="35"/>
        <v>171621.54800000001</v>
      </c>
      <c r="AA46" s="38">
        <f t="shared" si="7"/>
        <v>42.7</v>
      </c>
      <c r="AB46" s="39" t="str">
        <f t="shared" si="36"/>
        <v xml:space="preserve"> 003-SUADQ-CAB-2024 </v>
      </c>
    </row>
    <row r="47" spans="1:28" ht="12" thickBot="1" x14ac:dyDescent="0.3">
      <c r="A47" s="33">
        <v>46</v>
      </c>
      <c r="B47" s="34" t="s">
        <v>140</v>
      </c>
      <c r="C47" s="35">
        <v>44710</v>
      </c>
      <c r="D47" s="35" t="s">
        <v>16</v>
      </c>
      <c r="E47" s="35" t="s">
        <v>141</v>
      </c>
      <c r="F47" s="35" t="s">
        <v>38</v>
      </c>
      <c r="G47" s="35" t="s">
        <v>142</v>
      </c>
      <c r="H47" s="35">
        <v>8</v>
      </c>
      <c r="I47" s="36">
        <v>130.03</v>
      </c>
      <c r="J47" s="35">
        <v>133.87</v>
      </c>
      <c r="K47" s="35">
        <v>4019.24</v>
      </c>
      <c r="L47" s="58">
        <f t="shared" si="0"/>
        <v>538055.65879999998</v>
      </c>
      <c r="M47" s="63" t="s">
        <v>19</v>
      </c>
      <c r="N47" s="64" t="e">
        <v>#N/A</v>
      </c>
      <c r="O47" s="63" t="e">
        <v>#N/A</v>
      </c>
      <c r="P47" s="65" t="e">
        <v>#N/A</v>
      </c>
      <c r="Q47" s="65" t="e">
        <f t="shared" si="12"/>
        <v>#N/A</v>
      </c>
      <c r="R47" s="65" t="e">
        <f t="shared" si="13"/>
        <v>#N/A</v>
      </c>
      <c r="S47" s="65" t="e">
        <f t="shared" si="8"/>
        <v>#N/A</v>
      </c>
      <c r="T47" s="65" t="e">
        <f t="shared" si="9"/>
        <v>#N/A</v>
      </c>
      <c r="U47" s="65" t="e">
        <f t="shared" si="10"/>
        <v>#N/A</v>
      </c>
      <c r="V47" s="65"/>
      <c r="W47" s="65"/>
      <c r="X47" s="39"/>
      <c r="Y47" s="210"/>
      <c r="Z47" s="38">
        <f t="shared" si="35"/>
        <v>538055.65879999998</v>
      </c>
      <c r="AA47" s="38">
        <f t="shared" si="7"/>
        <v>133.87</v>
      </c>
      <c r="AB47" s="39" t="str">
        <f t="shared" si="36"/>
        <v xml:space="preserve"> 003-SUADQ-CAB-2024 </v>
      </c>
    </row>
    <row r="48" spans="1:28" ht="12" thickBot="1" x14ac:dyDescent="0.3">
      <c r="A48" s="33">
        <v>47</v>
      </c>
      <c r="B48" s="34" t="s">
        <v>122</v>
      </c>
      <c r="C48" s="35">
        <v>44710</v>
      </c>
      <c r="D48" s="35" t="s">
        <v>16</v>
      </c>
      <c r="E48" s="35" t="s">
        <v>143</v>
      </c>
      <c r="F48" s="35" t="s">
        <v>38</v>
      </c>
      <c r="G48" s="35" t="s">
        <v>144</v>
      </c>
      <c r="H48" s="35">
        <v>3</v>
      </c>
      <c r="I48" s="36">
        <v>40.58</v>
      </c>
      <c r="J48" s="35">
        <v>46.99</v>
      </c>
      <c r="K48" s="35">
        <v>4019.24</v>
      </c>
      <c r="L48" s="58">
        <f t="shared" si="0"/>
        <v>188864.0876</v>
      </c>
      <c r="M48" s="63" t="s">
        <v>23</v>
      </c>
      <c r="N48" s="64" t="e">
        <v>#N/A</v>
      </c>
      <c r="O48" s="63" t="e">
        <v>#N/A</v>
      </c>
      <c r="P48" s="65" t="e">
        <v>#N/A</v>
      </c>
      <c r="Q48" s="65" t="e">
        <f t="shared" si="12"/>
        <v>#N/A</v>
      </c>
      <c r="R48" s="65" t="e">
        <f t="shared" si="13"/>
        <v>#N/A</v>
      </c>
      <c r="S48" s="65" t="e">
        <f t="shared" si="8"/>
        <v>#N/A</v>
      </c>
      <c r="T48" s="65" t="e">
        <f t="shared" si="9"/>
        <v>#N/A</v>
      </c>
      <c r="U48" s="65" t="e">
        <f t="shared" si="10"/>
        <v>#N/A</v>
      </c>
      <c r="V48" s="65"/>
      <c r="W48" s="65"/>
      <c r="X48" s="39"/>
      <c r="Y48" s="210"/>
      <c r="Z48" s="38">
        <f t="shared" si="35"/>
        <v>188864.0876</v>
      </c>
      <c r="AA48" s="38">
        <f t="shared" si="7"/>
        <v>46.99</v>
      </c>
      <c r="AB48" s="39" t="str">
        <f t="shared" si="36"/>
        <v xml:space="preserve"> 025-SUADQ-CAB-2022 </v>
      </c>
    </row>
    <row r="49" spans="1:28" ht="12" thickBot="1" x14ac:dyDescent="0.3">
      <c r="A49" s="33">
        <v>48</v>
      </c>
      <c r="B49" s="34" t="s">
        <v>145</v>
      </c>
      <c r="C49" s="35">
        <v>44710</v>
      </c>
      <c r="D49" s="35" t="s">
        <v>16</v>
      </c>
      <c r="E49" s="35" t="s">
        <v>146</v>
      </c>
      <c r="F49" s="35" t="s">
        <v>38</v>
      </c>
      <c r="G49" s="35" t="s">
        <v>147</v>
      </c>
      <c r="H49" s="35">
        <v>4</v>
      </c>
      <c r="I49" s="36">
        <v>288.89</v>
      </c>
      <c r="J49" s="35">
        <v>334.53</v>
      </c>
      <c r="K49" s="35">
        <v>4019.24</v>
      </c>
      <c r="L49" s="58">
        <f t="shared" si="0"/>
        <v>1344556.3571999997</v>
      </c>
      <c r="M49" s="63" t="s">
        <v>23</v>
      </c>
      <c r="N49" s="64" t="e">
        <v>#N/A</v>
      </c>
      <c r="O49" s="63" t="e">
        <v>#N/A</v>
      </c>
      <c r="P49" s="65" t="e">
        <v>#N/A</v>
      </c>
      <c r="Q49" s="65" t="e">
        <f t="shared" si="12"/>
        <v>#N/A</v>
      </c>
      <c r="R49" s="65" t="e">
        <f t="shared" si="13"/>
        <v>#N/A</v>
      </c>
      <c r="S49" s="65" t="e">
        <f t="shared" si="8"/>
        <v>#N/A</v>
      </c>
      <c r="T49" s="65" t="e">
        <f t="shared" si="9"/>
        <v>#N/A</v>
      </c>
      <c r="U49" s="65" t="e">
        <f t="shared" si="10"/>
        <v>#N/A</v>
      </c>
      <c r="V49" s="65"/>
      <c r="W49" s="65"/>
      <c r="X49" s="39"/>
      <c r="Y49" s="210"/>
      <c r="Z49" s="38">
        <f t="shared" si="35"/>
        <v>1344556.3571999997</v>
      </c>
      <c r="AA49" s="38">
        <f t="shared" si="7"/>
        <v>334.53</v>
      </c>
      <c r="AB49" s="39" t="str">
        <f t="shared" si="36"/>
        <v xml:space="preserve"> 025-SUADQ-CAB-2022 </v>
      </c>
    </row>
    <row r="50" spans="1:28" ht="12" thickBot="1" x14ac:dyDescent="0.3">
      <c r="A50" s="33">
        <v>49</v>
      </c>
      <c r="B50" s="34" t="s">
        <v>148</v>
      </c>
      <c r="C50" s="35">
        <v>44710</v>
      </c>
      <c r="D50" s="35" t="s">
        <v>16</v>
      </c>
      <c r="E50" s="35">
        <v>19820</v>
      </c>
      <c r="F50" s="35" t="s">
        <v>38</v>
      </c>
      <c r="G50" s="35" t="s">
        <v>149</v>
      </c>
      <c r="H50" s="35">
        <v>20</v>
      </c>
      <c r="I50" s="36">
        <v>137.62</v>
      </c>
      <c r="J50" s="35">
        <v>141.68</v>
      </c>
      <c r="K50" s="35">
        <v>4019.24</v>
      </c>
      <c r="L50" s="58">
        <f t="shared" si="0"/>
        <v>569445.92319999996</v>
      </c>
      <c r="M50" s="63" t="s">
        <v>19</v>
      </c>
      <c r="N50" s="64" t="e">
        <v>#N/A</v>
      </c>
      <c r="O50" s="63" t="e">
        <v>#N/A</v>
      </c>
      <c r="P50" s="65" t="e">
        <v>#N/A</v>
      </c>
      <c r="Q50" s="65" t="e">
        <f t="shared" si="12"/>
        <v>#N/A</v>
      </c>
      <c r="R50" s="65" t="e">
        <f t="shared" si="13"/>
        <v>#N/A</v>
      </c>
      <c r="S50" s="65" t="e">
        <f t="shared" si="8"/>
        <v>#N/A</v>
      </c>
      <c r="T50" s="65" t="e">
        <f t="shared" si="9"/>
        <v>#N/A</v>
      </c>
      <c r="U50" s="65" t="e">
        <f t="shared" si="10"/>
        <v>#N/A</v>
      </c>
      <c r="V50" s="65"/>
      <c r="W50" s="65"/>
      <c r="X50" s="39"/>
      <c r="Y50" s="210"/>
      <c r="Z50" s="38">
        <f t="shared" si="35"/>
        <v>569445.92319999996</v>
      </c>
      <c r="AA50" s="38">
        <f t="shared" si="7"/>
        <v>141.68</v>
      </c>
      <c r="AB50" s="39" t="str">
        <f t="shared" si="36"/>
        <v xml:space="preserve"> 003-SUADQ-CAB-2024 </v>
      </c>
    </row>
    <row r="51" spans="1:28" ht="12" thickBot="1" x14ac:dyDescent="0.3">
      <c r="A51" s="33">
        <v>50</v>
      </c>
      <c r="B51" s="34" t="s">
        <v>150</v>
      </c>
      <c r="C51" s="35">
        <v>44710</v>
      </c>
      <c r="D51" s="35" t="s">
        <v>16</v>
      </c>
      <c r="E51" s="35" t="s">
        <v>151</v>
      </c>
      <c r="F51" s="35" t="s">
        <v>38</v>
      </c>
      <c r="G51" s="35" t="s">
        <v>152</v>
      </c>
      <c r="H51" s="35">
        <v>4</v>
      </c>
      <c r="I51" s="36">
        <v>115.04</v>
      </c>
      <c r="J51" s="35">
        <v>118.43</v>
      </c>
      <c r="K51" s="35">
        <v>4019.24</v>
      </c>
      <c r="L51" s="58">
        <f t="shared" si="0"/>
        <v>475998.5932</v>
      </c>
      <c r="M51" s="63" t="s">
        <v>19</v>
      </c>
      <c r="N51" s="64" t="e">
        <v>#N/A</v>
      </c>
      <c r="O51" s="63" t="e">
        <v>#N/A</v>
      </c>
      <c r="P51" s="65" t="e">
        <v>#N/A</v>
      </c>
      <c r="Q51" s="65" t="e">
        <f t="shared" si="12"/>
        <v>#N/A</v>
      </c>
      <c r="R51" s="65" t="e">
        <f t="shared" si="13"/>
        <v>#N/A</v>
      </c>
      <c r="S51" s="65" t="e">
        <f t="shared" si="8"/>
        <v>#N/A</v>
      </c>
      <c r="T51" s="65" t="e">
        <f t="shared" si="9"/>
        <v>#N/A</v>
      </c>
      <c r="U51" s="65" t="e">
        <f t="shared" si="10"/>
        <v>#N/A</v>
      </c>
      <c r="V51" s="65"/>
      <c r="W51" s="65"/>
      <c r="X51" s="39"/>
      <c r="Y51" s="210"/>
      <c r="Z51" s="38">
        <f t="shared" si="35"/>
        <v>475998.5932</v>
      </c>
      <c r="AA51" s="38">
        <f t="shared" si="7"/>
        <v>118.43</v>
      </c>
      <c r="AB51" s="39" t="str">
        <f t="shared" si="36"/>
        <v xml:space="preserve"> 003-SUADQ-CAB-2024 </v>
      </c>
    </row>
    <row r="52" spans="1:28" ht="23.25" thickBot="1" x14ac:dyDescent="0.3">
      <c r="A52" s="33">
        <v>51</v>
      </c>
      <c r="B52" s="34" t="s">
        <v>153</v>
      </c>
      <c r="C52" s="35">
        <v>44710</v>
      </c>
      <c r="D52" s="35" t="s">
        <v>16</v>
      </c>
      <c r="E52" s="35" t="s">
        <v>154</v>
      </c>
      <c r="F52" s="35" t="s">
        <v>38</v>
      </c>
      <c r="G52" s="35" t="s">
        <v>155</v>
      </c>
      <c r="H52" s="35">
        <v>41</v>
      </c>
      <c r="I52" s="36">
        <v>392.67</v>
      </c>
      <c r="J52" s="35">
        <v>404.25</v>
      </c>
      <c r="K52" s="35">
        <v>4019.24</v>
      </c>
      <c r="L52" s="58">
        <f t="shared" si="0"/>
        <v>1624777.77</v>
      </c>
      <c r="M52" s="63" t="s">
        <v>19</v>
      </c>
      <c r="N52" s="64" t="str">
        <v>508.193.73</v>
      </c>
      <c r="O52" s="63" t="str">
        <v>ENTRADA VIRTUAL MAT. LOA-CO-B-VEB-CAB-2021</v>
      </c>
      <c r="P52" s="70">
        <v>508193.73</v>
      </c>
      <c r="Q52" s="65"/>
      <c r="R52" s="65">
        <f>+P52</f>
        <v>508193.73</v>
      </c>
      <c r="S52" s="65">
        <f t="shared" si="8"/>
        <v>532028.01593699993</v>
      </c>
      <c r="T52" s="65">
        <f t="shared" si="9"/>
        <v>574643.46001355362</v>
      </c>
      <c r="U52" s="65">
        <f t="shared" si="10"/>
        <v>598433.69925811468</v>
      </c>
      <c r="V52" s="65">
        <f t="shared" si="11"/>
        <v>616087.49338622903</v>
      </c>
      <c r="W52" s="65">
        <f t="shared" si="22"/>
        <v>770109.36673278629</v>
      </c>
      <c r="X52" s="39" t="s">
        <v>36</v>
      </c>
      <c r="Y52" s="211">
        <f>+V52/L52-1</f>
        <v>-0.62081737899071021</v>
      </c>
      <c r="Z52" s="38">
        <f>+MINA(L52,W52)</f>
        <v>770109.36673278629</v>
      </c>
      <c r="AA52" s="38">
        <f t="shared" si="7"/>
        <v>191.60571817875677</v>
      </c>
      <c r="AB52" s="39" t="str">
        <f>+X52</f>
        <v>ENTRADA VIRTUAL MAT. LOA-CO-B-VEB-CAB-2021</v>
      </c>
    </row>
    <row r="53" spans="1:28" ht="12" thickBot="1" x14ac:dyDescent="0.3">
      <c r="A53" s="33">
        <v>52</v>
      </c>
      <c r="B53" s="34" t="s">
        <v>156</v>
      </c>
      <c r="C53" s="35">
        <v>44710</v>
      </c>
      <c r="D53" s="35" t="s">
        <v>16</v>
      </c>
      <c r="E53" s="35" t="s">
        <v>157</v>
      </c>
      <c r="F53" s="35" t="s">
        <v>38</v>
      </c>
      <c r="G53" s="35" t="s">
        <v>155</v>
      </c>
      <c r="H53" s="35">
        <v>59</v>
      </c>
      <c r="I53" s="36">
        <v>118.66</v>
      </c>
      <c r="J53" s="35">
        <v>122.16</v>
      </c>
      <c r="K53" s="35">
        <v>4019.24</v>
      </c>
      <c r="L53" s="58">
        <f t="shared" si="0"/>
        <v>490990.35839999997</v>
      </c>
      <c r="M53" s="63" t="s">
        <v>19</v>
      </c>
      <c r="N53" s="64" t="e">
        <v>#N/A</v>
      </c>
      <c r="O53" s="63" t="e">
        <v>#N/A</v>
      </c>
      <c r="P53" s="65" t="e">
        <v>#N/A</v>
      </c>
      <c r="Q53" s="65" t="e">
        <f t="shared" si="12"/>
        <v>#N/A</v>
      </c>
      <c r="R53" s="65" t="e">
        <f t="shared" si="13"/>
        <v>#N/A</v>
      </c>
      <c r="S53" s="65" t="e">
        <f t="shared" si="8"/>
        <v>#N/A</v>
      </c>
      <c r="T53" s="65" t="e">
        <f t="shared" si="9"/>
        <v>#N/A</v>
      </c>
      <c r="U53" s="65" t="e">
        <f t="shared" si="10"/>
        <v>#N/A</v>
      </c>
      <c r="V53" s="65"/>
      <c r="W53" s="65"/>
      <c r="X53" s="39"/>
      <c r="Y53" s="210"/>
      <c r="Z53" s="38">
        <f t="shared" ref="Z53:Z66" si="37">+L53</f>
        <v>490990.35839999997</v>
      </c>
      <c r="AA53" s="38">
        <f t="shared" si="7"/>
        <v>122.16</v>
      </c>
      <c r="AB53" s="39" t="str">
        <f>+M53</f>
        <v xml:space="preserve"> 003-SUADQ-CAB-2024 </v>
      </c>
    </row>
    <row r="54" spans="1:28" ht="12" thickBot="1" x14ac:dyDescent="0.3">
      <c r="A54" s="33">
        <v>53</v>
      </c>
      <c r="B54" s="34" t="s">
        <v>158</v>
      </c>
      <c r="C54" s="35">
        <v>44710</v>
      </c>
      <c r="D54" s="35" t="s">
        <v>16</v>
      </c>
      <c r="E54" s="35">
        <v>3802648</v>
      </c>
      <c r="F54" s="35" t="s">
        <v>38</v>
      </c>
      <c r="G54" s="35" t="s">
        <v>159</v>
      </c>
      <c r="H54" s="35">
        <v>212</v>
      </c>
      <c r="I54" s="36">
        <v>335.49</v>
      </c>
      <c r="J54" s="35">
        <v>345.39</v>
      </c>
      <c r="K54" s="35">
        <v>4019.24</v>
      </c>
      <c r="L54" s="58">
        <f t="shared" si="0"/>
        <v>1388205.3036</v>
      </c>
      <c r="M54" s="63" t="s">
        <v>19</v>
      </c>
      <c r="N54" s="64" t="e">
        <v>#N/A</v>
      </c>
      <c r="O54" s="63" t="e">
        <v>#N/A</v>
      </c>
      <c r="P54" s="65" t="e">
        <v>#N/A</v>
      </c>
      <c r="Q54" s="65" t="e">
        <f t="shared" si="12"/>
        <v>#N/A</v>
      </c>
      <c r="R54" s="65" t="e">
        <f t="shared" si="13"/>
        <v>#N/A</v>
      </c>
      <c r="S54" s="65" t="e">
        <f t="shared" si="8"/>
        <v>#N/A</v>
      </c>
      <c r="T54" s="65" t="e">
        <f t="shared" si="9"/>
        <v>#N/A</v>
      </c>
      <c r="U54" s="65" t="e">
        <f t="shared" si="10"/>
        <v>#N/A</v>
      </c>
      <c r="V54" s="65"/>
      <c r="W54" s="65"/>
      <c r="X54" s="39"/>
      <c r="Y54" s="210"/>
      <c r="Z54" s="38">
        <f t="shared" si="37"/>
        <v>1388205.3036</v>
      </c>
      <c r="AA54" s="38">
        <f t="shared" si="7"/>
        <v>345.39000000000004</v>
      </c>
      <c r="AB54" s="39" t="str">
        <f>+M54</f>
        <v xml:space="preserve"> 003-SUADQ-CAB-2024 </v>
      </c>
    </row>
    <row r="55" spans="1:28" ht="12" thickBot="1" x14ac:dyDescent="0.3">
      <c r="A55" s="33">
        <v>54</v>
      </c>
      <c r="B55" s="34" t="s">
        <v>160</v>
      </c>
      <c r="C55" s="35">
        <v>44710</v>
      </c>
      <c r="D55" s="35" t="s">
        <v>16</v>
      </c>
      <c r="E55" s="35">
        <v>3901432</v>
      </c>
      <c r="F55" s="35" t="s">
        <v>44</v>
      </c>
      <c r="G55" s="35" t="s">
        <v>161</v>
      </c>
      <c r="H55" s="35">
        <v>3</v>
      </c>
      <c r="I55" s="36">
        <v>192.71</v>
      </c>
      <c r="J55" s="35">
        <v>223.16</v>
      </c>
      <c r="K55" s="35">
        <v>4019.24</v>
      </c>
      <c r="L55" s="58">
        <f t="shared" si="0"/>
        <v>896933.5983999999</v>
      </c>
      <c r="M55" s="63" t="s">
        <v>23</v>
      </c>
      <c r="N55" s="64" t="e">
        <v>#N/A</v>
      </c>
      <c r="O55" s="63" t="e">
        <v>#N/A</v>
      </c>
      <c r="P55" s="65" t="e">
        <v>#N/A</v>
      </c>
      <c r="Q55" s="65" t="e">
        <f t="shared" si="12"/>
        <v>#N/A</v>
      </c>
      <c r="R55" s="65" t="e">
        <f t="shared" si="13"/>
        <v>#N/A</v>
      </c>
      <c r="S55" s="65" t="e">
        <f t="shared" si="8"/>
        <v>#N/A</v>
      </c>
      <c r="T55" s="65" t="e">
        <f t="shared" si="9"/>
        <v>#N/A</v>
      </c>
      <c r="U55" s="65" t="e">
        <f t="shared" si="10"/>
        <v>#N/A</v>
      </c>
      <c r="V55" s="65"/>
      <c r="W55" s="65"/>
      <c r="X55" s="39"/>
      <c r="Y55" s="210"/>
      <c r="Z55" s="38">
        <f t="shared" si="37"/>
        <v>896933.5983999999</v>
      </c>
      <c r="AA55" s="38">
        <f t="shared" si="7"/>
        <v>223.16</v>
      </c>
      <c r="AB55" s="39" t="str">
        <f>+M55</f>
        <v xml:space="preserve"> 025-SUADQ-CAB-2022 </v>
      </c>
    </row>
    <row r="56" spans="1:28" ht="12" thickBot="1" x14ac:dyDescent="0.3">
      <c r="A56" s="33">
        <v>55</v>
      </c>
      <c r="B56" s="34" t="s">
        <v>162</v>
      </c>
      <c r="C56" s="35">
        <v>44710</v>
      </c>
      <c r="D56" s="35" t="s">
        <v>16</v>
      </c>
      <c r="E56" s="35">
        <v>3802657</v>
      </c>
      <c r="F56" s="35" t="s">
        <v>44</v>
      </c>
      <c r="G56" s="35" t="s">
        <v>159</v>
      </c>
      <c r="H56" s="35">
        <v>7</v>
      </c>
      <c r="I56" s="36">
        <v>1375.88</v>
      </c>
      <c r="J56" s="35">
        <v>1593.27</v>
      </c>
      <c r="K56" s="35">
        <v>4019.24</v>
      </c>
      <c r="L56" s="58">
        <f t="shared" si="0"/>
        <v>6403734.5148</v>
      </c>
      <c r="M56" s="63" t="s">
        <v>23</v>
      </c>
      <c r="N56" s="64" t="e">
        <v>#N/A</v>
      </c>
      <c r="O56" s="63" t="e">
        <v>#N/A</v>
      </c>
      <c r="P56" s="65" t="e">
        <v>#N/A</v>
      </c>
      <c r="Q56" s="65" t="e">
        <f t="shared" si="12"/>
        <v>#N/A</v>
      </c>
      <c r="R56" s="65" t="e">
        <f t="shared" si="13"/>
        <v>#N/A</v>
      </c>
      <c r="S56" s="65" t="e">
        <f t="shared" si="8"/>
        <v>#N/A</v>
      </c>
      <c r="T56" s="65" t="e">
        <f t="shared" si="9"/>
        <v>#N/A</v>
      </c>
      <c r="U56" s="65" t="e">
        <f t="shared" si="10"/>
        <v>#N/A</v>
      </c>
      <c r="V56" s="65"/>
      <c r="W56" s="65"/>
      <c r="X56" s="39"/>
      <c r="Y56" s="210"/>
      <c r="Z56" s="38">
        <f t="shared" si="37"/>
        <v>6403734.5148</v>
      </c>
      <c r="AA56" s="38">
        <f t="shared" si="7"/>
        <v>1593.27</v>
      </c>
      <c r="AB56" s="39" t="str">
        <f>+M56</f>
        <v xml:space="preserve"> 025-SUADQ-CAB-2022 </v>
      </c>
    </row>
    <row r="57" spans="1:28" ht="12" thickBot="1" x14ac:dyDescent="0.3">
      <c r="A57" s="33">
        <v>56</v>
      </c>
      <c r="B57" s="34" t="s">
        <v>163</v>
      </c>
      <c r="C57" s="35">
        <v>44710</v>
      </c>
      <c r="D57" s="35" t="s">
        <v>16</v>
      </c>
      <c r="E57" s="35">
        <v>3800328</v>
      </c>
      <c r="F57" s="35" t="s">
        <v>44</v>
      </c>
      <c r="G57" s="35" t="s">
        <v>164</v>
      </c>
      <c r="H57" s="35">
        <v>1</v>
      </c>
      <c r="I57" s="36">
        <v>1459.09</v>
      </c>
      <c r="J57" s="35">
        <v>1689.62</v>
      </c>
      <c r="K57" s="35">
        <v>4019.24</v>
      </c>
      <c r="L57" s="58">
        <f t="shared" si="0"/>
        <v>6790988.2887999993</v>
      </c>
      <c r="M57" s="63" t="s">
        <v>23</v>
      </c>
      <c r="N57" s="64" t="e">
        <v>#N/A</v>
      </c>
      <c r="O57" s="63" t="e">
        <v>#N/A</v>
      </c>
      <c r="P57" s="65" t="e">
        <v>#N/A</v>
      </c>
      <c r="Q57" s="65" t="e">
        <f t="shared" si="12"/>
        <v>#N/A</v>
      </c>
      <c r="R57" s="65" t="e">
        <f t="shared" si="13"/>
        <v>#N/A</v>
      </c>
      <c r="S57" s="65" t="e">
        <f t="shared" si="8"/>
        <v>#N/A</v>
      </c>
      <c r="T57" s="65" t="e">
        <f t="shared" si="9"/>
        <v>#N/A</v>
      </c>
      <c r="U57" s="65" t="e">
        <f t="shared" si="10"/>
        <v>#N/A</v>
      </c>
      <c r="V57" s="65"/>
      <c r="W57" s="65"/>
      <c r="X57" s="39"/>
      <c r="Y57" s="210"/>
      <c r="Z57" s="38">
        <f t="shared" si="37"/>
        <v>6790988.2887999993</v>
      </c>
      <c r="AA57" s="38">
        <f t="shared" si="7"/>
        <v>1689.62</v>
      </c>
      <c r="AB57" s="39" t="str">
        <f>+M57</f>
        <v xml:space="preserve"> 025-SUADQ-CAB-2022 </v>
      </c>
    </row>
    <row r="58" spans="1:28" ht="12" thickBot="1" x14ac:dyDescent="0.3">
      <c r="A58" s="33">
        <v>57</v>
      </c>
      <c r="B58" s="34" t="s">
        <v>165</v>
      </c>
      <c r="C58" s="35">
        <v>44710</v>
      </c>
      <c r="D58" s="35" t="s">
        <v>16</v>
      </c>
      <c r="E58" s="35">
        <v>3912072</v>
      </c>
      <c r="F58" s="35" t="s">
        <v>44</v>
      </c>
      <c r="G58" s="35" t="s">
        <v>166</v>
      </c>
      <c r="H58" s="35">
        <v>1</v>
      </c>
      <c r="I58" s="36"/>
      <c r="J58" s="35"/>
      <c r="K58" s="35">
        <v>4019.24</v>
      </c>
      <c r="L58" s="58"/>
      <c r="M58" s="63"/>
      <c r="N58" s="64" t="e">
        <v>#N/A</v>
      </c>
      <c r="O58" s="63" t="e">
        <v>#N/A</v>
      </c>
      <c r="P58" s="65" t="e">
        <v>#N/A</v>
      </c>
      <c r="Q58" s="65" t="e">
        <f t="shared" si="12"/>
        <v>#N/A</v>
      </c>
      <c r="R58" s="65" t="e">
        <f t="shared" si="13"/>
        <v>#N/A</v>
      </c>
      <c r="S58" s="65" t="e">
        <f t="shared" si="8"/>
        <v>#N/A</v>
      </c>
      <c r="T58" s="65" t="e">
        <f t="shared" si="9"/>
        <v>#N/A</v>
      </c>
      <c r="U58" s="65" t="e">
        <f t="shared" si="10"/>
        <v>#N/A</v>
      </c>
      <c r="V58" s="65"/>
      <c r="W58" s="65"/>
      <c r="X58" s="39"/>
      <c r="Y58" s="210"/>
      <c r="Z58" s="38"/>
      <c r="AA58" s="38">
        <f t="shared" si="7"/>
        <v>0</v>
      </c>
      <c r="AB58" s="39"/>
    </row>
    <row r="59" spans="1:28" ht="12" thickBot="1" x14ac:dyDescent="0.3">
      <c r="A59" s="33">
        <v>58</v>
      </c>
      <c r="B59" s="34" t="s">
        <v>167</v>
      </c>
      <c r="C59" s="35">
        <v>44710</v>
      </c>
      <c r="D59" s="35" t="s">
        <v>16</v>
      </c>
      <c r="E59" s="35">
        <v>3907741</v>
      </c>
      <c r="F59" s="35" t="s">
        <v>17</v>
      </c>
      <c r="G59" s="35" t="s">
        <v>166</v>
      </c>
      <c r="H59" s="35">
        <v>2</v>
      </c>
      <c r="I59" s="36"/>
      <c r="J59" s="35"/>
      <c r="K59" s="35">
        <v>4019.24</v>
      </c>
      <c r="L59" s="58"/>
      <c r="M59" s="63"/>
      <c r="N59" s="64" t="e">
        <v>#N/A</v>
      </c>
      <c r="O59" s="63" t="e">
        <v>#N/A</v>
      </c>
      <c r="P59" s="65" t="e">
        <v>#N/A</v>
      </c>
      <c r="Q59" s="65" t="e">
        <f t="shared" si="12"/>
        <v>#N/A</v>
      </c>
      <c r="R59" s="65" t="e">
        <f t="shared" si="13"/>
        <v>#N/A</v>
      </c>
      <c r="S59" s="65" t="e">
        <f t="shared" si="8"/>
        <v>#N/A</v>
      </c>
      <c r="T59" s="65" t="e">
        <f t="shared" si="9"/>
        <v>#N/A</v>
      </c>
      <c r="U59" s="65" t="e">
        <f t="shared" si="10"/>
        <v>#N/A</v>
      </c>
      <c r="V59" s="65"/>
      <c r="W59" s="65"/>
      <c r="X59" s="39"/>
      <c r="Y59" s="210"/>
      <c r="Z59" s="38"/>
      <c r="AA59" s="38">
        <f t="shared" si="7"/>
        <v>0</v>
      </c>
      <c r="AB59" s="39"/>
    </row>
    <row r="60" spans="1:28" ht="12" thickBot="1" x14ac:dyDescent="0.3">
      <c r="A60" s="33">
        <v>59</v>
      </c>
      <c r="B60" s="34" t="s">
        <v>168</v>
      </c>
      <c r="C60" s="35">
        <v>44710</v>
      </c>
      <c r="D60" s="35" t="s">
        <v>16</v>
      </c>
      <c r="E60" s="35">
        <v>3910824</v>
      </c>
      <c r="F60" s="35" t="s">
        <v>17</v>
      </c>
      <c r="G60" s="35" t="s">
        <v>166</v>
      </c>
      <c r="H60" s="35">
        <v>4</v>
      </c>
      <c r="I60" s="36"/>
      <c r="J60" s="35"/>
      <c r="K60" s="35">
        <v>4019.24</v>
      </c>
      <c r="L60" s="58"/>
      <c r="M60" s="63"/>
      <c r="N60" s="64" t="e">
        <v>#N/A</v>
      </c>
      <c r="O60" s="63" t="e">
        <v>#N/A</v>
      </c>
      <c r="P60" s="65" t="e">
        <v>#N/A</v>
      </c>
      <c r="Q60" s="65" t="e">
        <f t="shared" si="12"/>
        <v>#N/A</v>
      </c>
      <c r="R60" s="65" t="e">
        <f t="shared" si="13"/>
        <v>#N/A</v>
      </c>
      <c r="S60" s="65" t="e">
        <f t="shared" si="8"/>
        <v>#N/A</v>
      </c>
      <c r="T60" s="65" t="e">
        <f t="shared" si="9"/>
        <v>#N/A</v>
      </c>
      <c r="U60" s="65" t="e">
        <f t="shared" si="10"/>
        <v>#N/A</v>
      </c>
      <c r="V60" s="65"/>
      <c r="W60" s="65"/>
      <c r="X60" s="39"/>
      <c r="Y60" s="210"/>
      <c r="Z60" s="38"/>
      <c r="AA60" s="38">
        <f t="shared" si="7"/>
        <v>0</v>
      </c>
      <c r="AB60" s="39"/>
    </row>
    <row r="61" spans="1:28" ht="12" thickBot="1" x14ac:dyDescent="0.3">
      <c r="A61" s="33">
        <v>60</v>
      </c>
      <c r="B61" s="34" t="s">
        <v>169</v>
      </c>
      <c r="C61" s="35">
        <v>44710</v>
      </c>
      <c r="D61" s="35" t="s">
        <v>16</v>
      </c>
      <c r="E61" s="35">
        <v>214315</v>
      </c>
      <c r="F61" s="35" t="s">
        <v>17</v>
      </c>
      <c r="G61" s="35" t="s">
        <v>166</v>
      </c>
      <c r="H61" s="35">
        <v>23</v>
      </c>
      <c r="I61" s="36">
        <v>40.42</v>
      </c>
      <c r="J61" s="35">
        <v>46.81</v>
      </c>
      <c r="K61" s="35">
        <v>4019.24</v>
      </c>
      <c r="L61" s="58">
        <f t="shared" si="0"/>
        <v>188140.6244</v>
      </c>
      <c r="M61" s="63" t="s">
        <v>23</v>
      </c>
      <c r="N61" s="64" t="e">
        <v>#N/A</v>
      </c>
      <c r="O61" s="63" t="e">
        <v>#N/A</v>
      </c>
      <c r="P61" s="65" t="e">
        <v>#N/A</v>
      </c>
      <c r="Q61" s="65" t="e">
        <f t="shared" si="12"/>
        <v>#N/A</v>
      </c>
      <c r="R61" s="65" t="e">
        <f t="shared" si="13"/>
        <v>#N/A</v>
      </c>
      <c r="S61" s="65" t="e">
        <f t="shared" si="8"/>
        <v>#N/A</v>
      </c>
      <c r="T61" s="65" t="e">
        <f t="shared" si="9"/>
        <v>#N/A</v>
      </c>
      <c r="U61" s="65" t="e">
        <f t="shared" si="10"/>
        <v>#N/A</v>
      </c>
      <c r="V61" s="65"/>
      <c r="W61" s="65"/>
      <c r="X61" s="39"/>
      <c r="Y61" s="210"/>
      <c r="Z61" s="38">
        <f t="shared" si="37"/>
        <v>188140.6244</v>
      </c>
      <c r="AA61" s="38">
        <f t="shared" si="7"/>
        <v>46.81</v>
      </c>
      <c r="AB61" s="39" t="str">
        <f t="shared" ref="AB61:AB66" si="38">+M61</f>
        <v xml:space="preserve"> 025-SUADQ-CAB-2022 </v>
      </c>
    </row>
    <row r="62" spans="1:28" ht="12" thickBot="1" x14ac:dyDescent="0.3">
      <c r="A62" s="33">
        <v>61</v>
      </c>
      <c r="B62" s="34" t="s">
        <v>170</v>
      </c>
      <c r="C62" s="35">
        <v>44710</v>
      </c>
      <c r="D62" s="35" t="s">
        <v>16</v>
      </c>
      <c r="E62" s="35">
        <v>214048</v>
      </c>
      <c r="F62" s="35" t="s">
        <v>17</v>
      </c>
      <c r="G62" s="35" t="s">
        <v>166</v>
      </c>
      <c r="H62" s="35">
        <v>5</v>
      </c>
      <c r="I62" s="36">
        <v>41.73</v>
      </c>
      <c r="J62" s="35">
        <v>50.59</v>
      </c>
      <c r="K62" s="35">
        <v>4019.24</v>
      </c>
      <c r="L62" s="58">
        <f t="shared" si="0"/>
        <v>203333.35159999999</v>
      </c>
      <c r="M62" s="63" t="s">
        <v>171</v>
      </c>
      <c r="N62" s="64" t="e">
        <v>#N/A</v>
      </c>
      <c r="O62" s="63" t="e">
        <v>#N/A</v>
      </c>
      <c r="P62" s="65" t="e">
        <v>#N/A</v>
      </c>
      <c r="Q62" s="65" t="e">
        <f t="shared" si="12"/>
        <v>#N/A</v>
      </c>
      <c r="R62" s="65" t="e">
        <f t="shared" si="13"/>
        <v>#N/A</v>
      </c>
      <c r="S62" s="65" t="e">
        <f t="shared" si="8"/>
        <v>#N/A</v>
      </c>
      <c r="T62" s="65" t="e">
        <f t="shared" si="9"/>
        <v>#N/A</v>
      </c>
      <c r="U62" s="65" t="e">
        <f t="shared" si="10"/>
        <v>#N/A</v>
      </c>
      <c r="V62" s="65"/>
      <c r="W62" s="65"/>
      <c r="X62" s="39"/>
      <c r="Y62" s="210"/>
      <c r="Z62" s="38">
        <f t="shared" si="37"/>
        <v>203333.35159999999</v>
      </c>
      <c r="AA62" s="38">
        <f t="shared" si="7"/>
        <v>50.59</v>
      </c>
      <c r="AB62" s="39" t="str">
        <f t="shared" si="38"/>
        <v xml:space="preserve"> 039-SUADQ-CAB-2021 </v>
      </c>
    </row>
    <row r="63" spans="1:28" ht="12" thickBot="1" x14ac:dyDescent="0.3">
      <c r="A63" s="33">
        <v>62</v>
      </c>
      <c r="B63" s="34" t="s">
        <v>172</v>
      </c>
      <c r="C63" s="35">
        <v>44710</v>
      </c>
      <c r="D63" s="35" t="s">
        <v>16</v>
      </c>
      <c r="E63" s="35">
        <v>213769</v>
      </c>
      <c r="F63" s="35" t="s">
        <v>17</v>
      </c>
      <c r="G63" s="35" t="s">
        <v>166</v>
      </c>
      <c r="H63" s="35">
        <v>18</v>
      </c>
      <c r="I63" s="36">
        <v>156.1</v>
      </c>
      <c r="J63" s="35">
        <v>180.76</v>
      </c>
      <c r="K63" s="35">
        <v>4019.24</v>
      </c>
      <c r="L63" s="58">
        <f t="shared" si="0"/>
        <v>726517.82239999995</v>
      </c>
      <c r="M63" s="63" t="s">
        <v>23</v>
      </c>
      <c r="N63" s="64" t="e">
        <v>#N/A</v>
      </c>
      <c r="O63" s="63" t="e">
        <v>#N/A</v>
      </c>
      <c r="P63" s="65" t="e">
        <v>#N/A</v>
      </c>
      <c r="Q63" s="65" t="e">
        <f t="shared" si="12"/>
        <v>#N/A</v>
      </c>
      <c r="R63" s="65" t="e">
        <f t="shared" si="13"/>
        <v>#N/A</v>
      </c>
      <c r="S63" s="65" t="e">
        <f t="shared" si="8"/>
        <v>#N/A</v>
      </c>
      <c r="T63" s="65" t="e">
        <f t="shared" si="9"/>
        <v>#N/A</v>
      </c>
      <c r="U63" s="65" t="e">
        <f t="shared" si="10"/>
        <v>#N/A</v>
      </c>
      <c r="V63" s="65"/>
      <c r="W63" s="65"/>
      <c r="X63" s="39"/>
      <c r="Y63" s="210"/>
      <c r="Z63" s="38">
        <f t="shared" si="37"/>
        <v>726517.82239999995</v>
      </c>
      <c r="AA63" s="38">
        <f t="shared" si="7"/>
        <v>180.76</v>
      </c>
      <c r="AB63" s="39" t="str">
        <f t="shared" si="38"/>
        <v xml:space="preserve"> 025-SUADQ-CAB-2022 </v>
      </c>
    </row>
    <row r="64" spans="1:28" ht="12" thickBot="1" x14ac:dyDescent="0.3">
      <c r="A64" s="33">
        <v>63</v>
      </c>
      <c r="B64" s="34" t="s">
        <v>173</v>
      </c>
      <c r="C64" s="35">
        <v>44710</v>
      </c>
      <c r="D64" s="35" t="s">
        <v>16</v>
      </c>
      <c r="E64" s="35">
        <v>213770</v>
      </c>
      <c r="F64" s="35" t="s">
        <v>17</v>
      </c>
      <c r="G64" s="35" t="s">
        <v>166</v>
      </c>
      <c r="H64" s="35">
        <v>21</v>
      </c>
      <c r="I64" s="36">
        <v>127.54</v>
      </c>
      <c r="J64" s="35">
        <v>154.62</v>
      </c>
      <c r="K64" s="35">
        <v>4019.24</v>
      </c>
      <c r="L64" s="58">
        <f t="shared" si="0"/>
        <v>621454.88879999996</v>
      </c>
      <c r="M64" s="63" t="s">
        <v>171</v>
      </c>
      <c r="N64" s="64" t="e">
        <v>#N/A</v>
      </c>
      <c r="O64" s="63" t="e">
        <v>#N/A</v>
      </c>
      <c r="P64" s="65" t="e">
        <v>#N/A</v>
      </c>
      <c r="Q64" s="65" t="e">
        <f t="shared" si="12"/>
        <v>#N/A</v>
      </c>
      <c r="R64" s="65" t="e">
        <f t="shared" si="13"/>
        <v>#N/A</v>
      </c>
      <c r="S64" s="65" t="e">
        <f t="shared" si="8"/>
        <v>#N/A</v>
      </c>
      <c r="T64" s="65" t="e">
        <f t="shared" si="9"/>
        <v>#N/A</v>
      </c>
      <c r="U64" s="65" t="e">
        <f t="shared" si="10"/>
        <v>#N/A</v>
      </c>
      <c r="V64" s="65"/>
      <c r="W64" s="65"/>
      <c r="X64" s="39"/>
      <c r="Y64" s="210"/>
      <c r="Z64" s="38">
        <f t="shared" si="37"/>
        <v>621454.88879999996</v>
      </c>
      <c r="AA64" s="38">
        <f t="shared" si="7"/>
        <v>154.62</v>
      </c>
      <c r="AB64" s="39" t="str">
        <f t="shared" si="38"/>
        <v xml:space="preserve"> 039-SUADQ-CAB-2021 </v>
      </c>
    </row>
    <row r="65" spans="1:28" ht="12" thickBot="1" x14ac:dyDescent="0.3">
      <c r="A65" s="33">
        <v>64</v>
      </c>
      <c r="B65" s="34" t="s">
        <v>174</v>
      </c>
      <c r="C65" s="35">
        <v>44710</v>
      </c>
      <c r="D65" s="35" t="s">
        <v>16</v>
      </c>
      <c r="E65" s="35">
        <v>214317</v>
      </c>
      <c r="F65" s="35" t="s">
        <v>17</v>
      </c>
      <c r="G65" s="35" t="s">
        <v>166</v>
      </c>
      <c r="H65" s="35">
        <v>19</v>
      </c>
      <c r="I65" s="36">
        <v>165.64</v>
      </c>
      <c r="J65" s="35">
        <v>191.81</v>
      </c>
      <c r="K65" s="35">
        <v>4019.24</v>
      </c>
      <c r="L65" s="58">
        <f t="shared" si="0"/>
        <v>770930.42440000002</v>
      </c>
      <c r="M65" s="63" t="s">
        <v>23</v>
      </c>
      <c r="N65" s="64" t="e">
        <v>#N/A</v>
      </c>
      <c r="O65" s="63" t="e">
        <v>#N/A</v>
      </c>
      <c r="P65" s="65" t="e">
        <v>#N/A</v>
      </c>
      <c r="Q65" s="65" t="e">
        <f t="shared" si="12"/>
        <v>#N/A</v>
      </c>
      <c r="R65" s="65" t="e">
        <f t="shared" si="13"/>
        <v>#N/A</v>
      </c>
      <c r="S65" s="65" t="e">
        <f t="shared" si="8"/>
        <v>#N/A</v>
      </c>
      <c r="T65" s="65" t="e">
        <f t="shared" si="9"/>
        <v>#N/A</v>
      </c>
      <c r="U65" s="65" t="e">
        <f t="shared" si="10"/>
        <v>#N/A</v>
      </c>
      <c r="V65" s="65"/>
      <c r="W65" s="65"/>
      <c r="X65" s="39"/>
      <c r="Y65" s="210"/>
      <c r="Z65" s="38">
        <f t="shared" si="37"/>
        <v>770930.42440000002</v>
      </c>
      <c r="AA65" s="38">
        <f t="shared" si="7"/>
        <v>191.81</v>
      </c>
      <c r="AB65" s="39" t="str">
        <f t="shared" si="38"/>
        <v xml:space="preserve"> 025-SUADQ-CAB-2022 </v>
      </c>
    </row>
    <row r="66" spans="1:28" ht="12" thickBot="1" x14ac:dyDescent="0.3">
      <c r="A66" s="33">
        <v>65</v>
      </c>
      <c r="B66" s="34" t="s">
        <v>175</v>
      </c>
      <c r="C66" s="35">
        <v>44710</v>
      </c>
      <c r="D66" s="35" t="s">
        <v>16</v>
      </c>
      <c r="E66" s="35">
        <v>214314</v>
      </c>
      <c r="F66" s="35" t="s">
        <v>17</v>
      </c>
      <c r="G66" s="35" t="s">
        <v>166</v>
      </c>
      <c r="H66" s="35">
        <v>20</v>
      </c>
      <c r="I66" s="36">
        <v>153.61000000000001</v>
      </c>
      <c r="J66" s="35">
        <v>186.22</v>
      </c>
      <c r="K66" s="35">
        <v>4019.24</v>
      </c>
      <c r="L66" s="58">
        <f t="shared" si="0"/>
        <v>748462.87280000001</v>
      </c>
      <c r="M66" s="63" t="s">
        <v>171</v>
      </c>
      <c r="N66" s="64" t="e">
        <v>#N/A</v>
      </c>
      <c r="O66" s="63" t="e">
        <v>#N/A</v>
      </c>
      <c r="P66" s="65" t="e">
        <v>#N/A</v>
      </c>
      <c r="Q66" s="65" t="e">
        <f t="shared" si="12"/>
        <v>#N/A</v>
      </c>
      <c r="R66" s="65" t="e">
        <f t="shared" si="13"/>
        <v>#N/A</v>
      </c>
      <c r="S66" s="65" t="e">
        <f t="shared" si="8"/>
        <v>#N/A</v>
      </c>
      <c r="T66" s="65" t="e">
        <f t="shared" si="9"/>
        <v>#N/A</v>
      </c>
      <c r="U66" s="65" t="e">
        <f t="shared" si="10"/>
        <v>#N/A</v>
      </c>
      <c r="V66" s="65"/>
      <c r="W66" s="65"/>
      <c r="X66" s="39"/>
      <c r="Y66" s="210"/>
      <c r="Z66" s="38">
        <f t="shared" si="37"/>
        <v>748462.87280000001</v>
      </c>
      <c r="AA66" s="38">
        <f t="shared" si="7"/>
        <v>186.22000000000003</v>
      </c>
      <c r="AB66" s="39" t="str">
        <f t="shared" si="38"/>
        <v xml:space="preserve"> 039-SUADQ-CAB-2021 </v>
      </c>
    </row>
    <row r="67" spans="1:28" ht="23.25" thickBot="1" x14ac:dyDescent="0.3">
      <c r="A67" s="33">
        <v>66</v>
      </c>
      <c r="B67" s="34" t="s">
        <v>176</v>
      </c>
      <c r="C67" s="35">
        <v>44710</v>
      </c>
      <c r="D67" s="35" t="s">
        <v>16</v>
      </c>
      <c r="E67" s="35" t="s">
        <v>177</v>
      </c>
      <c r="F67" s="35" t="s">
        <v>38</v>
      </c>
      <c r="G67" s="35" t="s">
        <v>105</v>
      </c>
      <c r="H67" s="35">
        <v>37</v>
      </c>
      <c r="I67" s="36">
        <v>315.73</v>
      </c>
      <c r="J67" s="35">
        <v>325.04000000000002</v>
      </c>
      <c r="K67" s="35">
        <v>4019.24</v>
      </c>
      <c r="L67" s="58">
        <f t="shared" ref="L67:L130" si="39">+J67*K67</f>
        <v>1306413.7696</v>
      </c>
      <c r="M67" s="63" t="s">
        <v>19</v>
      </c>
      <c r="N67" s="64" t="str">
        <v>314.203.99</v>
      </c>
      <c r="O67" s="63" t="str">
        <v>ENTRADA VIRTUAL MAT. LOA-CO-B-VEB-CAB-2021</v>
      </c>
      <c r="P67" s="70">
        <v>314203.99</v>
      </c>
      <c r="Q67" s="65"/>
      <c r="R67" s="65">
        <f t="shared" ref="R67:R69" si="40">+P67</f>
        <v>314203.99</v>
      </c>
      <c r="S67" s="65">
        <f t="shared" si="8"/>
        <v>328940.15713100001</v>
      </c>
      <c r="T67" s="65">
        <f t="shared" si="9"/>
        <v>355288.2637171931</v>
      </c>
      <c r="U67" s="65">
        <f t="shared" si="10"/>
        <v>369997.19783508487</v>
      </c>
      <c r="V67" s="65">
        <f t="shared" si="11"/>
        <v>380912.11517121986</v>
      </c>
      <c r="W67" s="65">
        <f t="shared" si="22"/>
        <v>476140.14396402484</v>
      </c>
      <c r="X67" s="39" t="s">
        <v>36</v>
      </c>
      <c r="Y67" s="211">
        <f t="shared" ref="Y67:Y69" si="41">+V67/L67-1</f>
        <v>-0.70842919445969388</v>
      </c>
      <c r="Z67" s="38">
        <f t="shared" ref="Z67:Z69" si="42">+MINA(L67,W67)</f>
        <v>476140.14396402484</v>
      </c>
      <c r="AA67" s="38">
        <f t="shared" ref="AA67:AA130" si="43">+Z67/4019.24</f>
        <v>118.46521829102637</v>
      </c>
      <c r="AB67" s="39" t="str">
        <f t="shared" ref="AB67:AB69" si="44">+X67</f>
        <v>ENTRADA VIRTUAL MAT. LOA-CO-B-VEB-CAB-2021</v>
      </c>
    </row>
    <row r="68" spans="1:28" ht="23.25" thickBot="1" x14ac:dyDescent="0.3">
      <c r="A68" s="33">
        <v>67</v>
      </c>
      <c r="B68" s="34" t="s">
        <v>178</v>
      </c>
      <c r="C68" s="35">
        <v>44710</v>
      </c>
      <c r="D68" s="35" t="s">
        <v>16</v>
      </c>
      <c r="E68" s="35" t="s">
        <v>179</v>
      </c>
      <c r="F68" s="35" t="s">
        <v>38</v>
      </c>
      <c r="G68" s="35" t="s">
        <v>180</v>
      </c>
      <c r="H68" s="35">
        <v>20</v>
      </c>
      <c r="I68" s="36">
        <v>273.37</v>
      </c>
      <c r="J68" s="35">
        <v>281.43</v>
      </c>
      <c r="K68" s="35">
        <v>4019.24</v>
      </c>
      <c r="L68" s="58">
        <f t="shared" si="39"/>
        <v>1131134.7131999999</v>
      </c>
      <c r="M68" s="63" t="s">
        <v>19</v>
      </c>
      <c r="N68" s="64" t="str">
        <v>19.109.08</v>
      </c>
      <c r="O68" s="63" t="str">
        <v>ENTRADA VIRTUAL MAT. LOA-CO-B-VEB-CAB-2021</v>
      </c>
      <c r="P68" s="70">
        <v>19109.080000000002</v>
      </c>
      <c r="Q68" s="65"/>
      <c r="R68" s="65">
        <f t="shared" si="40"/>
        <v>19109.080000000002</v>
      </c>
      <c r="S68" s="65">
        <f t="shared" si="8"/>
        <v>20005.295852000003</v>
      </c>
      <c r="T68" s="65">
        <f t="shared" si="9"/>
        <v>21607.720049745203</v>
      </c>
      <c r="U68" s="65">
        <f t="shared" si="10"/>
        <v>22502.279659804655</v>
      </c>
      <c r="V68" s="65">
        <f t="shared" si="11"/>
        <v>23166.096909768894</v>
      </c>
      <c r="W68" s="65">
        <f t="shared" si="22"/>
        <v>28957.621137211117</v>
      </c>
      <c r="X68" s="39" t="s">
        <v>36</v>
      </c>
      <c r="Y68" s="211">
        <f t="shared" si="41"/>
        <v>-0.97951959511150388</v>
      </c>
      <c r="Z68" s="38">
        <f t="shared" si="42"/>
        <v>28957.621137211117</v>
      </c>
      <c r="AA68" s="38">
        <f t="shared" si="43"/>
        <v>7.2047504347118156</v>
      </c>
      <c r="AB68" s="39" t="str">
        <f t="shared" si="44"/>
        <v>ENTRADA VIRTUAL MAT. LOA-CO-B-VEB-CAB-2021</v>
      </c>
    </row>
    <row r="69" spans="1:28" ht="23.25" thickBot="1" x14ac:dyDescent="0.3">
      <c r="A69" s="33">
        <v>68</v>
      </c>
      <c r="B69" s="34" t="s">
        <v>181</v>
      </c>
      <c r="C69" s="35">
        <v>44710</v>
      </c>
      <c r="D69" s="35" t="s">
        <v>16</v>
      </c>
      <c r="E69" s="35" t="s">
        <v>182</v>
      </c>
      <c r="F69" s="35" t="s">
        <v>38</v>
      </c>
      <c r="G69" s="35" t="s">
        <v>183</v>
      </c>
      <c r="H69" s="35">
        <v>23</v>
      </c>
      <c r="I69" s="36">
        <v>147.55000000000001</v>
      </c>
      <c r="J69" s="35">
        <v>151.9</v>
      </c>
      <c r="K69" s="35">
        <v>4019.24</v>
      </c>
      <c r="L69" s="58">
        <f t="shared" si="39"/>
        <v>610522.55599999998</v>
      </c>
      <c r="M69" s="63" t="s">
        <v>19</v>
      </c>
      <c r="N69" s="64" t="str">
        <v>15.775.65</v>
      </c>
      <c r="O69" s="63" t="str">
        <v>ENTRADA VIRTUAL MAT. LOA-CO-B-VEB-CAB-2021</v>
      </c>
      <c r="P69" s="70">
        <v>15775.65</v>
      </c>
      <c r="Q69" s="65"/>
      <c r="R69" s="65">
        <f t="shared" si="40"/>
        <v>15775.65</v>
      </c>
      <c r="S69" s="65">
        <f t="shared" si="8"/>
        <v>16515.527985000001</v>
      </c>
      <c r="T69" s="65">
        <f t="shared" si="9"/>
        <v>17838.421776598501</v>
      </c>
      <c r="U69" s="65">
        <f t="shared" si="10"/>
        <v>18576.932438149681</v>
      </c>
      <c r="V69" s="65">
        <f t="shared" si="11"/>
        <v>19124.951945075096</v>
      </c>
      <c r="W69" s="65">
        <f t="shared" si="22"/>
        <v>23906.18993134387</v>
      </c>
      <c r="X69" s="39" t="s">
        <v>36</v>
      </c>
      <c r="Y69" s="211">
        <f t="shared" si="41"/>
        <v>-0.96867445476482106</v>
      </c>
      <c r="Z69" s="38">
        <f t="shared" si="42"/>
        <v>23906.18993134387</v>
      </c>
      <c r="AA69" s="38">
        <f t="shared" si="43"/>
        <v>5.9479379015296105</v>
      </c>
      <c r="AB69" s="39" t="str">
        <f t="shared" si="44"/>
        <v>ENTRADA VIRTUAL MAT. LOA-CO-B-VEB-CAB-2021</v>
      </c>
    </row>
    <row r="70" spans="1:28" ht="12" thickBot="1" x14ac:dyDescent="0.3">
      <c r="A70" s="33">
        <v>69</v>
      </c>
      <c r="B70" s="34" t="s">
        <v>184</v>
      </c>
      <c r="C70" s="35">
        <v>44710</v>
      </c>
      <c r="D70" s="35" t="s">
        <v>16</v>
      </c>
      <c r="E70" s="35" t="s">
        <v>185</v>
      </c>
      <c r="F70" s="35" t="s">
        <v>38</v>
      </c>
      <c r="G70" s="35" t="s">
        <v>186</v>
      </c>
      <c r="H70" s="35">
        <v>15</v>
      </c>
      <c r="I70" s="36">
        <v>287.62</v>
      </c>
      <c r="J70" s="35">
        <v>296.10000000000002</v>
      </c>
      <c r="K70" s="35">
        <v>4019.24</v>
      </c>
      <c r="L70" s="58">
        <f t="shared" si="39"/>
        <v>1190096.9639999999</v>
      </c>
      <c r="M70" s="63" t="s">
        <v>19</v>
      </c>
      <c r="N70" s="64" t="e">
        <v>#N/A</v>
      </c>
      <c r="O70" s="63" t="e">
        <v>#N/A</v>
      </c>
      <c r="P70" s="65" t="e">
        <v>#N/A</v>
      </c>
      <c r="Q70" s="65" t="e">
        <f t="shared" si="12"/>
        <v>#N/A</v>
      </c>
      <c r="R70" s="65" t="e">
        <f t="shared" si="13"/>
        <v>#N/A</v>
      </c>
      <c r="S70" s="65" t="e">
        <f t="shared" si="8"/>
        <v>#N/A</v>
      </c>
      <c r="T70" s="65" t="e">
        <f t="shared" si="9"/>
        <v>#N/A</v>
      </c>
      <c r="U70" s="65" t="e">
        <f t="shared" si="10"/>
        <v>#N/A</v>
      </c>
      <c r="V70" s="65"/>
      <c r="W70" s="65"/>
      <c r="X70" s="39"/>
      <c r="Y70" s="210"/>
      <c r="Z70" s="38">
        <f t="shared" ref="Z70:Z73" si="45">+L70</f>
        <v>1190096.9639999999</v>
      </c>
      <c r="AA70" s="38">
        <f t="shared" si="43"/>
        <v>296.10000000000002</v>
      </c>
      <c r="AB70" s="39" t="str">
        <f>+M70</f>
        <v xml:space="preserve"> 003-SUADQ-CAB-2024 </v>
      </c>
    </row>
    <row r="71" spans="1:28" ht="12" thickBot="1" x14ac:dyDescent="0.3">
      <c r="A71" s="33">
        <v>70</v>
      </c>
      <c r="B71" s="34" t="s">
        <v>187</v>
      </c>
      <c r="C71" s="35">
        <v>44710</v>
      </c>
      <c r="D71" s="35" t="s">
        <v>16</v>
      </c>
      <c r="E71" s="35">
        <v>3917780</v>
      </c>
      <c r="F71" s="35" t="s">
        <v>44</v>
      </c>
      <c r="G71" s="35" t="s">
        <v>188</v>
      </c>
      <c r="H71" s="35">
        <v>9</v>
      </c>
      <c r="I71" s="36">
        <v>231.33</v>
      </c>
      <c r="J71" s="35">
        <v>267.88</v>
      </c>
      <c r="K71" s="35">
        <v>4019.24</v>
      </c>
      <c r="L71" s="58">
        <f t="shared" si="39"/>
        <v>1076674.0111999998</v>
      </c>
      <c r="M71" s="63" t="s">
        <v>23</v>
      </c>
      <c r="N71" s="64" t="e">
        <v>#N/A</v>
      </c>
      <c r="O71" s="63" t="e">
        <v>#N/A</v>
      </c>
      <c r="P71" s="65" t="e">
        <v>#N/A</v>
      </c>
      <c r="Q71" s="65" t="e">
        <f t="shared" si="12"/>
        <v>#N/A</v>
      </c>
      <c r="R71" s="65" t="e">
        <f t="shared" si="13"/>
        <v>#N/A</v>
      </c>
      <c r="S71" s="65" t="e">
        <f t="shared" ref="S71:S134" si="46">+(R71*4.69%)+R71</f>
        <v>#N/A</v>
      </c>
      <c r="T71" s="65" t="e">
        <f t="shared" ref="T71:T134" si="47">+(S71*8.01%)+S71</f>
        <v>#N/A</v>
      </c>
      <c r="U71" s="65" t="e">
        <f t="shared" ref="U71:U134" si="48">+(T71*4.14%)+T71</f>
        <v>#N/A</v>
      </c>
      <c r="V71" s="65"/>
      <c r="W71" s="65"/>
      <c r="X71" s="39"/>
      <c r="Y71" s="210"/>
      <c r="Z71" s="38">
        <f t="shared" si="45"/>
        <v>1076674.0111999998</v>
      </c>
      <c r="AA71" s="38">
        <f t="shared" si="43"/>
        <v>267.88</v>
      </c>
      <c r="AB71" s="39" t="str">
        <f>+M71</f>
        <v xml:space="preserve"> 025-SUADQ-CAB-2022 </v>
      </c>
    </row>
    <row r="72" spans="1:28" ht="12" thickBot="1" x14ac:dyDescent="0.3">
      <c r="A72" s="33">
        <v>71</v>
      </c>
      <c r="B72" s="34" t="s">
        <v>189</v>
      </c>
      <c r="C72" s="35">
        <v>44710</v>
      </c>
      <c r="D72" s="35" t="s">
        <v>16</v>
      </c>
      <c r="E72" s="35">
        <v>4025270</v>
      </c>
      <c r="F72" s="35" t="s">
        <v>44</v>
      </c>
      <c r="G72" s="35" t="s">
        <v>190</v>
      </c>
      <c r="H72" s="35">
        <v>12</v>
      </c>
      <c r="I72" s="36">
        <v>159.9</v>
      </c>
      <c r="J72" s="35">
        <v>193.85</v>
      </c>
      <c r="K72" s="35">
        <v>4019.24</v>
      </c>
      <c r="L72" s="58">
        <f t="shared" si="39"/>
        <v>779129.67399999988</v>
      </c>
      <c r="M72" s="63" t="s">
        <v>171</v>
      </c>
      <c r="N72" s="64" t="e">
        <v>#N/A</v>
      </c>
      <c r="O72" s="63" t="e">
        <v>#N/A</v>
      </c>
      <c r="P72" s="65" t="e">
        <v>#N/A</v>
      </c>
      <c r="Q72" s="65" t="e">
        <f t="shared" ref="Q72:Q135" si="49">+(P72*1.81%)+P72</f>
        <v>#N/A</v>
      </c>
      <c r="R72" s="65" t="e">
        <f t="shared" ref="R72:R135" si="50">+(Q72*1.24%)+Q72</f>
        <v>#N/A</v>
      </c>
      <c r="S72" s="65" t="e">
        <f t="shared" si="46"/>
        <v>#N/A</v>
      </c>
      <c r="T72" s="65" t="e">
        <f t="shared" si="47"/>
        <v>#N/A</v>
      </c>
      <c r="U72" s="65" t="e">
        <f t="shared" si="48"/>
        <v>#N/A</v>
      </c>
      <c r="V72" s="65"/>
      <c r="W72" s="65"/>
      <c r="X72" s="39"/>
      <c r="Y72" s="210"/>
      <c r="Z72" s="38">
        <f t="shared" si="45"/>
        <v>779129.67399999988</v>
      </c>
      <c r="AA72" s="38">
        <f t="shared" si="43"/>
        <v>193.85</v>
      </c>
      <c r="AB72" s="39" t="str">
        <f>+M72</f>
        <v xml:space="preserve"> 039-SUADQ-CAB-2021 </v>
      </c>
    </row>
    <row r="73" spans="1:28" ht="12" thickBot="1" x14ac:dyDescent="0.3">
      <c r="A73" s="33">
        <v>72</v>
      </c>
      <c r="B73" s="34" t="s">
        <v>191</v>
      </c>
      <c r="C73" s="35">
        <v>44710</v>
      </c>
      <c r="D73" s="35" t="s">
        <v>16</v>
      </c>
      <c r="E73" s="35">
        <v>994002</v>
      </c>
      <c r="F73" s="35" t="s">
        <v>38</v>
      </c>
      <c r="G73" s="35" t="s">
        <v>192</v>
      </c>
      <c r="H73" s="35">
        <v>3</v>
      </c>
      <c r="I73" s="36">
        <v>141.62</v>
      </c>
      <c r="J73" s="35">
        <v>145.80000000000001</v>
      </c>
      <c r="K73" s="35">
        <v>4019.24</v>
      </c>
      <c r="L73" s="58">
        <f t="shared" si="39"/>
        <v>586005.19200000004</v>
      </c>
      <c r="M73" s="63" t="s">
        <v>19</v>
      </c>
      <c r="N73" s="64" t="e">
        <v>#N/A</v>
      </c>
      <c r="O73" s="63" t="e">
        <v>#N/A</v>
      </c>
      <c r="P73" s="65" t="e">
        <v>#N/A</v>
      </c>
      <c r="Q73" s="65" t="e">
        <f t="shared" si="49"/>
        <v>#N/A</v>
      </c>
      <c r="R73" s="65" t="e">
        <f t="shared" si="50"/>
        <v>#N/A</v>
      </c>
      <c r="S73" s="65" t="e">
        <f t="shared" si="46"/>
        <v>#N/A</v>
      </c>
      <c r="T73" s="65" t="e">
        <f t="shared" si="47"/>
        <v>#N/A</v>
      </c>
      <c r="U73" s="65" t="e">
        <f t="shared" si="48"/>
        <v>#N/A</v>
      </c>
      <c r="V73" s="65"/>
      <c r="W73" s="65"/>
      <c r="X73" s="39"/>
      <c r="Y73" s="210"/>
      <c r="Z73" s="38">
        <f t="shared" si="45"/>
        <v>586005.19200000004</v>
      </c>
      <c r="AA73" s="38">
        <f t="shared" si="43"/>
        <v>145.80000000000001</v>
      </c>
      <c r="AB73" s="39" t="str">
        <f>+M73</f>
        <v xml:space="preserve"> 003-SUADQ-CAB-2024 </v>
      </c>
    </row>
    <row r="74" spans="1:28" ht="23.25" thickBot="1" x14ac:dyDescent="0.3">
      <c r="A74" s="33">
        <v>73</v>
      </c>
      <c r="B74" s="34" t="s">
        <v>193</v>
      </c>
      <c r="C74" s="35">
        <v>44710</v>
      </c>
      <c r="D74" s="35" t="s">
        <v>16</v>
      </c>
      <c r="E74" s="35" t="s">
        <v>194</v>
      </c>
      <c r="F74" s="35" t="s">
        <v>38</v>
      </c>
      <c r="G74" s="35" t="s">
        <v>195</v>
      </c>
      <c r="H74" s="35">
        <v>4</v>
      </c>
      <c r="I74" s="36">
        <v>6.62</v>
      </c>
      <c r="J74" s="35">
        <v>6.82</v>
      </c>
      <c r="K74" s="35">
        <v>4019.24</v>
      </c>
      <c r="L74" s="58">
        <f t="shared" si="39"/>
        <v>27411.216799999998</v>
      </c>
      <c r="M74" s="63" t="s">
        <v>19</v>
      </c>
      <c r="N74" s="64" t="str">
        <v>1.240.87</v>
      </c>
      <c r="O74" s="63" t="str">
        <v>ENTRADA VIRTUAL MAT. LOA-CO-B-VEB-CAB-2021</v>
      </c>
      <c r="P74" s="70">
        <v>1240.8699999999999</v>
      </c>
      <c r="Q74" s="65"/>
      <c r="R74" s="65">
        <f t="shared" ref="R74:R75" si="51">+P74</f>
        <v>1240.8699999999999</v>
      </c>
      <c r="S74" s="65">
        <f t="shared" si="46"/>
        <v>1299.0668029999999</v>
      </c>
      <c r="T74" s="65">
        <f t="shared" si="47"/>
        <v>1403.1220539203</v>
      </c>
      <c r="U74" s="65">
        <f t="shared" si="48"/>
        <v>1461.2113069526004</v>
      </c>
      <c r="V74" s="65">
        <f t="shared" ref="V74:V131" si="52">+(U74*2.95%)+U74</f>
        <v>1504.3170405077021</v>
      </c>
      <c r="W74" s="65">
        <f t="shared" ref="W74:W131" si="53">+(V74*25%)+V74</f>
        <v>1880.3963006346276</v>
      </c>
      <c r="X74" s="39" t="s">
        <v>36</v>
      </c>
      <c r="Y74" s="211">
        <f t="shared" ref="Y74:Y75" si="54">+V74/L74-1</f>
        <v>-0.94512038442205515</v>
      </c>
      <c r="Z74" s="38">
        <f t="shared" ref="Z74:Z75" si="55">+MINA(L74,W74)</f>
        <v>1880.3963006346276</v>
      </c>
      <c r="AA74" s="38">
        <f t="shared" si="43"/>
        <v>0.46784872280197937</v>
      </c>
      <c r="AB74" s="39" t="str">
        <f t="shared" ref="AB74:AB75" si="56">+X74</f>
        <v>ENTRADA VIRTUAL MAT. LOA-CO-B-VEB-CAB-2021</v>
      </c>
    </row>
    <row r="75" spans="1:28" ht="23.25" thickBot="1" x14ac:dyDescent="0.3">
      <c r="A75" s="33">
        <v>74</v>
      </c>
      <c r="B75" s="34" t="s">
        <v>196</v>
      </c>
      <c r="C75" s="35">
        <v>44710</v>
      </c>
      <c r="D75" s="35" t="s">
        <v>16</v>
      </c>
      <c r="E75" s="35" t="s">
        <v>197</v>
      </c>
      <c r="F75" s="35" t="s">
        <v>38</v>
      </c>
      <c r="G75" s="35" t="s">
        <v>195</v>
      </c>
      <c r="H75" s="35">
        <v>12</v>
      </c>
      <c r="I75" s="36">
        <v>266.95999999999998</v>
      </c>
      <c r="J75" s="35">
        <v>274.83999999999997</v>
      </c>
      <c r="K75" s="35">
        <v>4019.24</v>
      </c>
      <c r="L75" s="58">
        <f t="shared" si="39"/>
        <v>1104647.9215999998</v>
      </c>
      <c r="M75" s="63" t="s">
        <v>19</v>
      </c>
      <c r="N75" s="64" t="str">
        <v>92.987.16</v>
      </c>
      <c r="O75" s="63" t="str">
        <v>ENTRADA VIRTUAL MAT. LOA-CO-B-VEB-CAB-2021</v>
      </c>
      <c r="P75" s="70">
        <v>92987.16</v>
      </c>
      <c r="Q75" s="65"/>
      <c r="R75" s="65">
        <f t="shared" si="51"/>
        <v>92987.16</v>
      </c>
      <c r="S75" s="65">
        <f t="shared" si="46"/>
        <v>97348.257804000008</v>
      </c>
      <c r="T75" s="65">
        <f t="shared" si="47"/>
        <v>105145.85325410041</v>
      </c>
      <c r="U75" s="65">
        <f t="shared" si="48"/>
        <v>109498.89157882017</v>
      </c>
      <c r="V75" s="65">
        <f t="shared" si="52"/>
        <v>112729.10888039536</v>
      </c>
      <c r="W75" s="65">
        <f t="shared" si="53"/>
        <v>140911.38610049419</v>
      </c>
      <c r="X75" s="39" t="s">
        <v>36</v>
      </c>
      <c r="Y75" s="211">
        <f t="shared" si="54"/>
        <v>-0.89795019148081523</v>
      </c>
      <c r="Z75" s="38">
        <f t="shared" si="55"/>
        <v>140911.38610049419</v>
      </c>
      <c r="AA75" s="38">
        <f t="shared" si="43"/>
        <v>35.059211716765901</v>
      </c>
      <c r="AB75" s="39" t="str">
        <f t="shared" si="56"/>
        <v>ENTRADA VIRTUAL MAT. LOA-CO-B-VEB-CAB-2021</v>
      </c>
    </row>
    <row r="76" spans="1:28" ht="12" thickBot="1" x14ac:dyDescent="0.3">
      <c r="A76" s="33">
        <v>75</v>
      </c>
      <c r="B76" s="34" t="s">
        <v>198</v>
      </c>
      <c r="C76" s="35">
        <v>44710</v>
      </c>
      <c r="D76" s="35" t="s">
        <v>16</v>
      </c>
      <c r="E76" s="35">
        <v>218127</v>
      </c>
      <c r="F76" s="35" t="s">
        <v>38</v>
      </c>
      <c r="G76" s="35" t="s">
        <v>199</v>
      </c>
      <c r="H76" s="35">
        <v>32</v>
      </c>
      <c r="I76" s="36">
        <v>376.89</v>
      </c>
      <c r="J76" s="35">
        <v>388.01</v>
      </c>
      <c r="K76" s="35">
        <v>4019.24</v>
      </c>
      <c r="L76" s="58">
        <f t="shared" si="39"/>
        <v>1559505.3123999999</v>
      </c>
      <c r="M76" s="63" t="s">
        <v>19</v>
      </c>
      <c r="N76" s="64" t="e">
        <v>#N/A</v>
      </c>
      <c r="O76" s="63" t="e">
        <v>#N/A</v>
      </c>
      <c r="P76" s="65" t="e">
        <v>#N/A</v>
      </c>
      <c r="Q76" s="65" t="e">
        <f t="shared" si="49"/>
        <v>#N/A</v>
      </c>
      <c r="R76" s="65" t="e">
        <f t="shared" si="50"/>
        <v>#N/A</v>
      </c>
      <c r="S76" s="65" t="e">
        <f t="shared" si="46"/>
        <v>#N/A</v>
      </c>
      <c r="T76" s="65" t="e">
        <f t="shared" si="47"/>
        <v>#N/A</v>
      </c>
      <c r="U76" s="65" t="e">
        <f t="shared" si="48"/>
        <v>#N/A</v>
      </c>
      <c r="V76" s="65"/>
      <c r="W76" s="65"/>
      <c r="X76" s="39"/>
      <c r="Y76" s="210"/>
      <c r="Z76" s="38">
        <f t="shared" ref="Z76:Z79" si="57">+L76</f>
        <v>1559505.3123999999</v>
      </c>
      <c r="AA76" s="38">
        <f t="shared" si="43"/>
        <v>388.01</v>
      </c>
      <c r="AB76" s="39" t="str">
        <f>+M76</f>
        <v xml:space="preserve"> 003-SUADQ-CAB-2024 </v>
      </c>
    </row>
    <row r="77" spans="1:28" ht="12" thickBot="1" x14ac:dyDescent="0.3">
      <c r="A77" s="33">
        <v>76</v>
      </c>
      <c r="B77" s="34" t="s">
        <v>200</v>
      </c>
      <c r="C77" s="35">
        <v>44710</v>
      </c>
      <c r="D77" s="35" t="s">
        <v>16</v>
      </c>
      <c r="E77" s="35">
        <v>203403</v>
      </c>
      <c r="F77" s="35" t="s">
        <v>38</v>
      </c>
      <c r="G77" s="35" t="s">
        <v>199</v>
      </c>
      <c r="H77" s="35">
        <v>39</v>
      </c>
      <c r="I77" s="36">
        <v>495.36</v>
      </c>
      <c r="J77" s="35">
        <v>509.97</v>
      </c>
      <c r="K77" s="35">
        <v>4019.24</v>
      </c>
      <c r="L77" s="58">
        <f t="shared" si="39"/>
        <v>2049691.8228</v>
      </c>
      <c r="M77" s="63" t="s">
        <v>19</v>
      </c>
      <c r="N77" s="64" t="e">
        <v>#N/A</v>
      </c>
      <c r="O77" s="63" t="e">
        <v>#N/A</v>
      </c>
      <c r="P77" s="65" t="e">
        <v>#N/A</v>
      </c>
      <c r="Q77" s="65" t="e">
        <f t="shared" si="49"/>
        <v>#N/A</v>
      </c>
      <c r="R77" s="65" t="e">
        <f t="shared" si="50"/>
        <v>#N/A</v>
      </c>
      <c r="S77" s="65" t="e">
        <f t="shared" si="46"/>
        <v>#N/A</v>
      </c>
      <c r="T77" s="65" t="e">
        <f t="shared" si="47"/>
        <v>#N/A</v>
      </c>
      <c r="U77" s="65" t="e">
        <f t="shared" si="48"/>
        <v>#N/A</v>
      </c>
      <c r="V77" s="65"/>
      <c r="W77" s="65"/>
      <c r="X77" s="39"/>
      <c r="Y77" s="210"/>
      <c r="Z77" s="38">
        <f t="shared" si="57"/>
        <v>2049691.8228</v>
      </c>
      <c r="AA77" s="38">
        <f t="shared" si="43"/>
        <v>509.97</v>
      </c>
      <c r="AB77" s="39" t="str">
        <f>+M77</f>
        <v xml:space="preserve"> 003-SUADQ-CAB-2024 </v>
      </c>
    </row>
    <row r="78" spans="1:28" ht="12" thickBot="1" x14ac:dyDescent="0.3">
      <c r="A78" s="33">
        <v>77</v>
      </c>
      <c r="B78" s="34" t="s">
        <v>201</v>
      </c>
      <c r="C78" s="35">
        <v>44710</v>
      </c>
      <c r="D78" s="35" t="s">
        <v>16</v>
      </c>
      <c r="E78" s="35">
        <v>136905</v>
      </c>
      <c r="F78" s="35" t="s">
        <v>38</v>
      </c>
      <c r="G78" s="35" t="s">
        <v>75</v>
      </c>
      <c r="H78" s="35">
        <v>15</v>
      </c>
      <c r="I78" s="36"/>
      <c r="J78" s="35"/>
      <c r="K78" s="35">
        <v>4019.24</v>
      </c>
      <c r="L78" s="58"/>
      <c r="M78" s="63"/>
      <c r="N78" s="64" t="e">
        <v>#N/A</v>
      </c>
      <c r="O78" s="63" t="e">
        <v>#N/A</v>
      </c>
      <c r="P78" s="65" t="e">
        <v>#N/A</v>
      </c>
      <c r="Q78" s="65" t="e">
        <f t="shared" si="49"/>
        <v>#N/A</v>
      </c>
      <c r="R78" s="65" t="e">
        <f t="shared" si="50"/>
        <v>#N/A</v>
      </c>
      <c r="S78" s="65" t="e">
        <f t="shared" si="46"/>
        <v>#N/A</v>
      </c>
      <c r="T78" s="65" t="e">
        <f t="shared" si="47"/>
        <v>#N/A</v>
      </c>
      <c r="U78" s="65" t="e">
        <f t="shared" si="48"/>
        <v>#N/A</v>
      </c>
      <c r="V78" s="65"/>
      <c r="W78" s="65"/>
      <c r="X78" s="39"/>
      <c r="Y78" s="210"/>
      <c r="Z78" s="38"/>
      <c r="AA78" s="38">
        <f t="shared" si="43"/>
        <v>0</v>
      </c>
      <c r="AB78" s="39"/>
    </row>
    <row r="79" spans="1:28" ht="12" thickBot="1" x14ac:dyDescent="0.3">
      <c r="A79" s="33">
        <v>78</v>
      </c>
      <c r="B79" s="34" t="s">
        <v>202</v>
      </c>
      <c r="C79" s="35">
        <v>44710</v>
      </c>
      <c r="D79" s="35" t="s">
        <v>16</v>
      </c>
      <c r="E79" s="35" t="s">
        <v>203</v>
      </c>
      <c r="F79" s="35" t="s">
        <v>38</v>
      </c>
      <c r="G79" s="35" t="s">
        <v>204</v>
      </c>
      <c r="H79" s="35">
        <v>19</v>
      </c>
      <c r="I79" s="36">
        <v>235.71</v>
      </c>
      <c r="J79" s="35">
        <v>272.95</v>
      </c>
      <c r="K79" s="35">
        <v>4019.24</v>
      </c>
      <c r="L79" s="58">
        <f t="shared" si="39"/>
        <v>1097051.558</v>
      </c>
      <c r="M79" s="63" t="s">
        <v>23</v>
      </c>
      <c r="N79" s="64" t="e">
        <v>#N/A</v>
      </c>
      <c r="O79" s="63" t="e">
        <v>#N/A</v>
      </c>
      <c r="P79" s="65" t="e">
        <v>#N/A</v>
      </c>
      <c r="Q79" s="65" t="e">
        <f t="shared" si="49"/>
        <v>#N/A</v>
      </c>
      <c r="R79" s="65" t="e">
        <f t="shared" si="50"/>
        <v>#N/A</v>
      </c>
      <c r="S79" s="65" t="e">
        <f t="shared" si="46"/>
        <v>#N/A</v>
      </c>
      <c r="T79" s="65" t="e">
        <f t="shared" si="47"/>
        <v>#N/A</v>
      </c>
      <c r="U79" s="65" t="e">
        <f t="shared" si="48"/>
        <v>#N/A</v>
      </c>
      <c r="V79" s="65"/>
      <c r="W79" s="65"/>
      <c r="X79" s="39"/>
      <c r="Y79" s="210"/>
      <c r="Z79" s="38">
        <f t="shared" si="57"/>
        <v>1097051.558</v>
      </c>
      <c r="AA79" s="38">
        <f t="shared" si="43"/>
        <v>272.95</v>
      </c>
      <c r="AB79" s="39" t="str">
        <f>+M79</f>
        <v xml:space="preserve"> 025-SUADQ-CAB-2022 </v>
      </c>
    </row>
    <row r="80" spans="1:28" ht="34.5" thickBot="1" x14ac:dyDescent="0.3">
      <c r="A80" s="33">
        <v>79</v>
      </c>
      <c r="B80" s="34" t="s">
        <v>205</v>
      </c>
      <c r="C80" s="35">
        <v>44710</v>
      </c>
      <c r="D80" s="35" t="s">
        <v>16</v>
      </c>
      <c r="E80" s="35" t="s">
        <v>206</v>
      </c>
      <c r="F80" s="35" t="s">
        <v>17</v>
      </c>
      <c r="G80" s="35" t="s">
        <v>41</v>
      </c>
      <c r="H80" s="35">
        <v>5</v>
      </c>
      <c r="I80" s="36">
        <v>3008.32</v>
      </c>
      <c r="J80" s="35">
        <v>3097.07</v>
      </c>
      <c r="K80" s="35">
        <v>4019.24</v>
      </c>
      <c r="L80" s="58">
        <f t="shared" si="39"/>
        <v>12447867.626800001</v>
      </c>
      <c r="M80" s="63" t="s">
        <v>19</v>
      </c>
      <c r="N80" s="64" t="str">
        <v>10.107.386.69</v>
      </c>
      <c r="O80" s="63" t="str">
        <v>ENTRADA VIRTUAL REPUESTOS CONT.021-SUADQ-CAB-2023</v>
      </c>
      <c r="P80" s="70">
        <v>10107386.689999999</v>
      </c>
      <c r="Q80" s="65"/>
      <c r="R80" s="65"/>
      <c r="S80" s="65"/>
      <c r="T80" s="65">
        <f>+P80</f>
        <v>10107386.689999999</v>
      </c>
      <c r="U80" s="65">
        <f t="shared" si="48"/>
        <v>10525832.498965999</v>
      </c>
      <c r="V80" s="65">
        <f t="shared" si="52"/>
        <v>10836344.557685496</v>
      </c>
      <c r="W80" s="65"/>
      <c r="X80" s="39" t="s">
        <v>207</v>
      </c>
      <c r="Y80" s="211">
        <f>+V80/L80-1</f>
        <v>-0.12946177750516308</v>
      </c>
      <c r="Z80" s="38">
        <f>+MIN(L80,V80)</f>
        <v>10836344.557685496</v>
      </c>
      <c r="AA80" s="38">
        <f t="shared" si="43"/>
        <v>2696.1178127420849</v>
      </c>
      <c r="AB80" s="39" t="str">
        <f>+X80</f>
        <v>ENTRADA VIRTUAL REPUESTOS CONT.021-SUADQ-CAB-2023</v>
      </c>
    </row>
    <row r="81" spans="1:28" ht="12" thickBot="1" x14ac:dyDescent="0.3">
      <c r="A81" s="33">
        <v>80</v>
      </c>
      <c r="B81" s="34" t="s">
        <v>208</v>
      </c>
      <c r="C81" s="35">
        <v>44710</v>
      </c>
      <c r="D81" s="35" t="s">
        <v>16</v>
      </c>
      <c r="E81" s="35">
        <v>135234</v>
      </c>
      <c r="F81" s="35" t="s">
        <v>38</v>
      </c>
      <c r="G81" s="35" t="s">
        <v>209</v>
      </c>
      <c r="H81" s="35">
        <v>18</v>
      </c>
      <c r="I81" s="36">
        <v>1424.8</v>
      </c>
      <c r="J81" s="35">
        <v>1466.83</v>
      </c>
      <c r="K81" s="35">
        <v>4019.24</v>
      </c>
      <c r="L81" s="58">
        <f t="shared" si="39"/>
        <v>5895541.8091999991</v>
      </c>
      <c r="M81" s="63" t="s">
        <v>19</v>
      </c>
      <c r="N81" s="64" t="e">
        <v>#N/A</v>
      </c>
      <c r="O81" s="63" t="e">
        <v>#N/A</v>
      </c>
      <c r="P81" s="65" t="e">
        <v>#N/A</v>
      </c>
      <c r="Q81" s="65" t="e">
        <f t="shared" si="49"/>
        <v>#N/A</v>
      </c>
      <c r="R81" s="65" t="e">
        <f t="shared" si="50"/>
        <v>#N/A</v>
      </c>
      <c r="S81" s="65" t="e">
        <f t="shared" si="46"/>
        <v>#N/A</v>
      </c>
      <c r="T81" s="65" t="e">
        <f t="shared" si="47"/>
        <v>#N/A</v>
      </c>
      <c r="U81" s="65" t="e">
        <f t="shared" si="48"/>
        <v>#N/A</v>
      </c>
      <c r="V81" s="65"/>
      <c r="W81" s="65"/>
      <c r="X81" s="39"/>
      <c r="Y81" s="210"/>
      <c r="Z81" s="38">
        <f t="shared" ref="Z81:Z85" si="58">+L81</f>
        <v>5895541.8091999991</v>
      </c>
      <c r="AA81" s="38">
        <f t="shared" si="43"/>
        <v>1466.83</v>
      </c>
      <c r="AB81" s="39" t="str">
        <f>+M81</f>
        <v xml:space="preserve"> 003-SUADQ-CAB-2024 </v>
      </c>
    </row>
    <row r="82" spans="1:28" ht="12" thickBot="1" x14ac:dyDescent="0.3">
      <c r="A82" s="33">
        <v>81</v>
      </c>
      <c r="B82" s="34" t="s">
        <v>210</v>
      </c>
      <c r="C82" s="35">
        <v>44710</v>
      </c>
      <c r="D82" s="35" t="s">
        <v>16</v>
      </c>
      <c r="E82" s="35">
        <v>125740</v>
      </c>
      <c r="F82" s="35" t="s">
        <v>38</v>
      </c>
      <c r="G82" s="35" t="s">
        <v>139</v>
      </c>
      <c r="H82" s="35">
        <v>6</v>
      </c>
      <c r="I82" s="36">
        <v>68.959999999999994</v>
      </c>
      <c r="J82" s="35">
        <v>70.989999999999995</v>
      </c>
      <c r="K82" s="35">
        <v>4019.24</v>
      </c>
      <c r="L82" s="58">
        <f t="shared" si="39"/>
        <v>285325.84759999998</v>
      </c>
      <c r="M82" s="63" t="s">
        <v>19</v>
      </c>
      <c r="N82" s="64" t="e">
        <v>#N/A</v>
      </c>
      <c r="O82" s="63" t="e">
        <v>#N/A</v>
      </c>
      <c r="P82" s="65" t="e">
        <v>#N/A</v>
      </c>
      <c r="Q82" s="65" t="e">
        <f t="shared" si="49"/>
        <v>#N/A</v>
      </c>
      <c r="R82" s="65" t="e">
        <f t="shared" si="50"/>
        <v>#N/A</v>
      </c>
      <c r="S82" s="65" t="e">
        <f t="shared" si="46"/>
        <v>#N/A</v>
      </c>
      <c r="T82" s="65" t="e">
        <f t="shared" si="47"/>
        <v>#N/A</v>
      </c>
      <c r="U82" s="65" t="e">
        <f t="shared" si="48"/>
        <v>#N/A</v>
      </c>
      <c r="V82" s="65"/>
      <c r="W82" s="65"/>
      <c r="X82" s="39"/>
      <c r="Y82" s="210"/>
      <c r="Z82" s="38">
        <f t="shared" si="58"/>
        <v>285325.84759999998</v>
      </c>
      <c r="AA82" s="38">
        <f t="shared" si="43"/>
        <v>70.989999999999995</v>
      </c>
      <c r="AB82" s="39" t="str">
        <f>+M82</f>
        <v xml:space="preserve"> 003-SUADQ-CAB-2024 </v>
      </c>
    </row>
    <row r="83" spans="1:28" ht="12" thickBot="1" x14ac:dyDescent="0.3">
      <c r="A83" s="33">
        <v>82</v>
      </c>
      <c r="B83" s="34" t="s">
        <v>211</v>
      </c>
      <c r="C83" s="35">
        <v>44710</v>
      </c>
      <c r="D83" s="35" t="s">
        <v>16</v>
      </c>
      <c r="E83" s="35" t="s">
        <v>212</v>
      </c>
      <c r="F83" s="35" t="s">
        <v>44</v>
      </c>
      <c r="G83" s="35" t="s">
        <v>213</v>
      </c>
      <c r="H83" s="35">
        <v>55</v>
      </c>
      <c r="I83" s="36">
        <v>5964.48</v>
      </c>
      <c r="J83" s="35">
        <v>6140.43</v>
      </c>
      <c r="K83" s="35">
        <v>4019.24</v>
      </c>
      <c r="L83" s="58">
        <f t="shared" si="39"/>
        <v>24679861.873199999</v>
      </c>
      <c r="M83" s="63" t="s">
        <v>19</v>
      </c>
      <c r="N83" s="64" t="e">
        <v>#N/A</v>
      </c>
      <c r="O83" s="63" t="e">
        <v>#N/A</v>
      </c>
      <c r="P83" s="65" t="e">
        <v>#N/A</v>
      </c>
      <c r="Q83" s="65" t="e">
        <f t="shared" si="49"/>
        <v>#N/A</v>
      </c>
      <c r="R83" s="65" t="e">
        <f t="shared" si="50"/>
        <v>#N/A</v>
      </c>
      <c r="S83" s="65" t="e">
        <f t="shared" si="46"/>
        <v>#N/A</v>
      </c>
      <c r="T83" s="65" t="e">
        <f t="shared" si="47"/>
        <v>#N/A</v>
      </c>
      <c r="U83" s="65" t="e">
        <f t="shared" si="48"/>
        <v>#N/A</v>
      </c>
      <c r="V83" s="65"/>
      <c r="W83" s="65"/>
      <c r="X83" s="39"/>
      <c r="Y83" s="210"/>
      <c r="Z83" s="38">
        <f t="shared" si="58"/>
        <v>24679861.873199999</v>
      </c>
      <c r="AA83" s="38">
        <f t="shared" si="43"/>
        <v>6140.43</v>
      </c>
      <c r="AB83" s="39" t="str">
        <f>+M83</f>
        <v xml:space="preserve"> 003-SUADQ-CAB-2024 </v>
      </c>
    </row>
    <row r="84" spans="1:28" ht="12" thickBot="1" x14ac:dyDescent="0.3">
      <c r="A84" s="33">
        <v>83</v>
      </c>
      <c r="B84" s="34" t="s">
        <v>214</v>
      </c>
      <c r="C84" s="35">
        <v>44710</v>
      </c>
      <c r="D84" s="35" t="s">
        <v>16</v>
      </c>
      <c r="E84" s="35" t="s">
        <v>215</v>
      </c>
      <c r="F84" s="35" t="s">
        <v>44</v>
      </c>
      <c r="G84" s="35" t="s">
        <v>216</v>
      </c>
      <c r="H84" s="35">
        <v>56</v>
      </c>
      <c r="I84" s="36">
        <v>3575.23</v>
      </c>
      <c r="J84" s="35">
        <v>3680.7</v>
      </c>
      <c r="K84" s="35">
        <v>4019.24</v>
      </c>
      <c r="L84" s="58">
        <f t="shared" si="39"/>
        <v>14793616.667999998</v>
      </c>
      <c r="M84" s="63" t="s">
        <v>19</v>
      </c>
      <c r="N84" s="64" t="e">
        <v>#N/A</v>
      </c>
      <c r="O84" s="63" t="e">
        <v>#N/A</v>
      </c>
      <c r="P84" s="65" t="e">
        <v>#N/A</v>
      </c>
      <c r="Q84" s="65" t="e">
        <f t="shared" si="49"/>
        <v>#N/A</v>
      </c>
      <c r="R84" s="65" t="e">
        <f t="shared" si="50"/>
        <v>#N/A</v>
      </c>
      <c r="S84" s="65" t="e">
        <f t="shared" si="46"/>
        <v>#N/A</v>
      </c>
      <c r="T84" s="65" t="e">
        <f t="shared" si="47"/>
        <v>#N/A</v>
      </c>
      <c r="U84" s="65" t="e">
        <f t="shared" si="48"/>
        <v>#N/A</v>
      </c>
      <c r="V84" s="65"/>
      <c r="W84" s="65"/>
      <c r="X84" s="39"/>
      <c r="Y84" s="210"/>
      <c r="Z84" s="38">
        <f t="shared" si="58"/>
        <v>14793616.667999998</v>
      </c>
      <c r="AA84" s="38">
        <f t="shared" si="43"/>
        <v>3680.7</v>
      </c>
      <c r="AB84" s="39" t="str">
        <f>+M84</f>
        <v xml:space="preserve"> 003-SUADQ-CAB-2024 </v>
      </c>
    </row>
    <row r="85" spans="1:28" ht="12" thickBot="1" x14ac:dyDescent="0.3">
      <c r="A85" s="33">
        <v>84</v>
      </c>
      <c r="B85" s="34" t="s">
        <v>217</v>
      </c>
      <c r="C85" s="35">
        <v>44710</v>
      </c>
      <c r="D85" s="35" t="s">
        <v>16</v>
      </c>
      <c r="E85" s="35">
        <v>135235</v>
      </c>
      <c r="F85" s="35" t="s">
        <v>38</v>
      </c>
      <c r="G85" s="35" t="s">
        <v>102</v>
      </c>
      <c r="H85" s="35">
        <v>31</v>
      </c>
      <c r="I85" s="36">
        <v>508.22</v>
      </c>
      <c r="J85" s="35">
        <v>523.21</v>
      </c>
      <c r="K85" s="35">
        <v>4019.24</v>
      </c>
      <c r="L85" s="58">
        <f t="shared" si="39"/>
        <v>2102906.5603999998</v>
      </c>
      <c r="M85" s="63" t="s">
        <v>19</v>
      </c>
      <c r="N85" s="64" t="e">
        <v>#N/A</v>
      </c>
      <c r="O85" s="63" t="e">
        <v>#N/A</v>
      </c>
      <c r="P85" s="65" t="e">
        <v>#N/A</v>
      </c>
      <c r="Q85" s="65" t="e">
        <f t="shared" si="49"/>
        <v>#N/A</v>
      </c>
      <c r="R85" s="65" t="e">
        <f t="shared" si="50"/>
        <v>#N/A</v>
      </c>
      <c r="S85" s="65" t="e">
        <f t="shared" si="46"/>
        <v>#N/A</v>
      </c>
      <c r="T85" s="65" t="e">
        <f t="shared" si="47"/>
        <v>#N/A</v>
      </c>
      <c r="U85" s="65" t="e">
        <f t="shared" si="48"/>
        <v>#N/A</v>
      </c>
      <c r="V85" s="65"/>
      <c r="W85" s="65"/>
      <c r="X85" s="39"/>
      <c r="Y85" s="210"/>
      <c r="Z85" s="38">
        <f t="shared" si="58"/>
        <v>2102906.5603999998</v>
      </c>
      <c r="AA85" s="38">
        <f t="shared" si="43"/>
        <v>523.21</v>
      </c>
      <c r="AB85" s="39" t="str">
        <f>+M85</f>
        <v xml:space="preserve"> 003-SUADQ-CAB-2024 </v>
      </c>
    </row>
    <row r="86" spans="1:28" ht="23.25" thickBot="1" x14ac:dyDescent="0.3">
      <c r="A86" s="33">
        <v>85</v>
      </c>
      <c r="B86" s="34" t="s">
        <v>218</v>
      </c>
      <c r="C86" s="35">
        <v>44710</v>
      </c>
      <c r="D86" s="35" t="s">
        <v>16</v>
      </c>
      <c r="E86" s="35" t="s">
        <v>219</v>
      </c>
      <c r="F86" s="35" t="s">
        <v>38</v>
      </c>
      <c r="G86" s="35" t="s">
        <v>220</v>
      </c>
      <c r="H86" s="35">
        <v>12</v>
      </c>
      <c r="I86" s="36">
        <v>1047.42</v>
      </c>
      <c r="J86" s="35">
        <v>1078.32</v>
      </c>
      <c r="K86" s="35">
        <v>4019.24</v>
      </c>
      <c r="L86" s="58">
        <f t="shared" si="39"/>
        <v>4334026.8767999997</v>
      </c>
      <c r="M86" s="63" t="s">
        <v>19</v>
      </c>
      <c r="N86" s="64" t="str">
        <v>767.231.28</v>
      </c>
      <c r="O86" s="63" t="str">
        <v>ENTRADA VIRTUAL MAT. LOA-CO-B-VEB-CAB-2021</v>
      </c>
      <c r="P86" s="70">
        <v>767231.28</v>
      </c>
      <c r="Q86" s="65"/>
      <c r="R86" s="65">
        <f>+P86</f>
        <v>767231.28</v>
      </c>
      <c r="S86" s="65">
        <f t="shared" si="46"/>
        <v>803214.42703200004</v>
      </c>
      <c r="T86" s="65">
        <f t="shared" si="47"/>
        <v>867551.90263726329</v>
      </c>
      <c r="U86" s="65">
        <f t="shared" si="48"/>
        <v>903468.55140644603</v>
      </c>
      <c r="V86" s="65">
        <f t="shared" si="52"/>
        <v>930120.87367293623</v>
      </c>
      <c r="W86" s="65">
        <f t="shared" si="53"/>
        <v>1162651.0920911704</v>
      </c>
      <c r="X86" s="39" t="s">
        <v>36</v>
      </c>
      <c r="Y86" s="211">
        <f>+V86/L86-1</f>
        <v>-0.78539106929588653</v>
      </c>
      <c r="Z86" s="38">
        <f>+MINA(L86,W86)</f>
        <v>1162651.0920911704</v>
      </c>
      <c r="AA86" s="38">
        <f t="shared" si="43"/>
        <v>289.27137769607447</v>
      </c>
      <c r="AB86" s="39" t="str">
        <f>+X86</f>
        <v>ENTRADA VIRTUAL MAT. LOA-CO-B-VEB-CAB-2021</v>
      </c>
    </row>
    <row r="87" spans="1:28" ht="12" thickBot="1" x14ac:dyDescent="0.3">
      <c r="A87" s="33">
        <v>86</v>
      </c>
      <c r="B87" s="34" t="s">
        <v>221</v>
      </c>
      <c r="C87" s="35">
        <v>44710</v>
      </c>
      <c r="D87" s="35" t="s">
        <v>16</v>
      </c>
      <c r="E87" s="35" t="s">
        <v>222</v>
      </c>
      <c r="F87" s="35" t="s">
        <v>38</v>
      </c>
      <c r="G87" s="35" t="s">
        <v>220</v>
      </c>
      <c r="H87" s="35">
        <v>13</v>
      </c>
      <c r="I87" s="36">
        <v>449.81</v>
      </c>
      <c r="J87" s="35">
        <v>463.08</v>
      </c>
      <c r="K87" s="35">
        <v>4019.24</v>
      </c>
      <c r="L87" s="58">
        <f t="shared" si="39"/>
        <v>1861229.6591999999</v>
      </c>
      <c r="M87" s="63" t="s">
        <v>19</v>
      </c>
      <c r="N87" s="64" t="e">
        <v>#N/A</v>
      </c>
      <c r="O87" s="63" t="e">
        <v>#N/A</v>
      </c>
      <c r="P87" s="65" t="e">
        <v>#N/A</v>
      </c>
      <c r="Q87" s="65" t="e">
        <f t="shared" si="49"/>
        <v>#N/A</v>
      </c>
      <c r="R87" s="65" t="e">
        <f t="shared" si="50"/>
        <v>#N/A</v>
      </c>
      <c r="S87" s="65" t="e">
        <f t="shared" si="46"/>
        <v>#N/A</v>
      </c>
      <c r="T87" s="65" t="e">
        <f t="shared" si="47"/>
        <v>#N/A</v>
      </c>
      <c r="U87" s="65" t="e">
        <f t="shared" si="48"/>
        <v>#N/A</v>
      </c>
      <c r="V87" s="65"/>
      <c r="W87" s="65"/>
      <c r="X87" s="39"/>
      <c r="Y87" s="210"/>
      <c r="Z87" s="38">
        <f t="shared" ref="Z87:Z94" si="59">+L87</f>
        <v>1861229.6591999999</v>
      </c>
      <c r="AA87" s="38">
        <f t="shared" si="43"/>
        <v>463.08</v>
      </c>
      <c r="AB87" s="39" t="str">
        <f t="shared" ref="AB87:AB94" si="60">+M87</f>
        <v xml:space="preserve"> 003-SUADQ-CAB-2024 </v>
      </c>
    </row>
    <row r="88" spans="1:28" ht="12" thickBot="1" x14ac:dyDescent="0.3">
      <c r="A88" s="33">
        <v>87</v>
      </c>
      <c r="B88" s="34" t="s">
        <v>223</v>
      </c>
      <c r="C88" s="35">
        <v>44710</v>
      </c>
      <c r="D88" s="35" t="s">
        <v>16</v>
      </c>
      <c r="E88" s="35" t="s">
        <v>224</v>
      </c>
      <c r="F88" s="35" t="s">
        <v>38</v>
      </c>
      <c r="G88" s="35" t="s">
        <v>220</v>
      </c>
      <c r="H88" s="35">
        <v>16</v>
      </c>
      <c r="I88" s="36">
        <v>389.87</v>
      </c>
      <c r="J88" s="35">
        <v>401.37</v>
      </c>
      <c r="K88" s="35">
        <v>4019.24</v>
      </c>
      <c r="L88" s="58">
        <f t="shared" si="39"/>
        <v>1613202.3588</v>
      </c>
      <c r="M88" s="63" t="s">
        <v>19</v>
      </c>
      <c r="N88" s="64" t="e">
        <v>#N/A</v>
      </c>
      <c r="O88" s="63" t="e">
        <v>#N/A</v>
      </c>
      <c r="P88" s="65" t="e">
        <v>#N/A</v>
      </c>
      <c r="Q88" s="65" t="e">
        <f t="shared" si="49"/>
        <v>#N/A</v>
      </c>
      <c r="R88" s="65" t="e">
        <f t="shared" si="50"/>
        <v>#N/A</v>
      </c>
      <c r="S88" s="65" t="e">
        <f t="shared" si="46"/>
        <v>#N/A</v>
      </c>
      <c r="T88" s="65" t="e">
        <f t="shared" si="47"/>
        <v>#N/A</v>
      </c>
      <c r="U88" s="65" t="e">
        <f t="shared" si="48"/>
        <v>#N/A</v>
      </c>
      <c r="V88" s="65"/>
      <c r="W88" s="65"/>
      <c r="X88" s="39"/>
      <c r="Y88" s="210"/>
      <c r="Z88" s="38">
        <f t="shared" si="59"/>
        <v>1613202.3588</v>
      </c>
      <c r="AA88" s="38">
        <f t="shared" si="43"/>
        <v>401.37000000000006</v>
      </c>
      <c r="AB88" s="39" t="str">
        <f t="shared" si="60"/>
        <v xml:space="preserve"> 003-SUADQ-CAB-2024 </v>
      </c>
    </row>
    <row r="89" spans="1:28" ht="12" thickBot="1" x14ac:dyDescent="0.3">
      <c r="A89" s="33">
        <v>88</v>
      </c>
      <c r="B89" s="34" t="s">
        <v>225</v>
      </c>
      <c r="C89" s="35">
        <v>44710</v>
      </c>
      <c r="D89" s="35" t="s">
        <v>16</v>
      </c>
      <c r="E89" s="35" t="s">
        <v>226</v>
      </c>
      <c r="F89" s="35" t="s">
        <v>38</v>
      </c>
      <c r="G89" s="35" t="s">
        <v>152</v>
      </c>
      <c r="H89" s="35">
        <v>5</v>
      </c>
      <c r="I89" s="36">
        <v>107.34</v>
      </c>
      <c r="J89" s="35">
        <v>110.51</v>
      </c>
      <c r="K89" s="35">
        <v>4019.24</v>
      </c>
      <c r="L89" s="58">
        <f t="shared" si="39"/>
        <v>444166.21240000002</v>
      </c>
      <c r="M89" s="63" t="s">
        <v>19</v>
      </c>
      <c r="N89" s="64" t="e">
        <v>#N/A</v>
      </c>
      <c r="O89" s="63" t="e">
        <v>#N/A</v>
      </c>
      <c r="P89" s="65" t="e">
        <v>#N/A</v>
      </c>
      <c r="Q89" s="65" t="e">
        <f t="shared" si="49"/>
        <v>#N/A</v>
      </c>
      <c r="R89" s="65" t="e">
        <f t="shared" si="50"/>
        <v>#N/A</v>
      </c>
      <c r="S89" s="65" t="e">
        <f t="shared" si="46"/>
        <v>#N/A</v>
      </c>
      <c r="T89" s="65" t="e">
        <f t="shared" si="47"/>
        <v>#N/A</v>
      </c>
      <c r="U89" s="65" t="e">
        <f t="shared" si="48"/>
        <v>#N/A</v>
      </c>
      <c r="V89" s="65"/>
      <c r="W89" s="65"/>
      <c r="X89" s="39"/>
      <c r="Y89" s="210"/>
      <c r="Z89" s="38">
        <f t="shared" si="59"/>
        <v>444166.21240000002</v>
      </c>
      <c r="AA89" s="38">
        <f t="shared" si="43"/>
        <v>110.51</v>
      </c>
      <c r="AB89" s="39" t="str">
        <f t="shared" si="60"/>
        <v xml:space="preserve"> 003-SUADQ-CAB-2024 </v>
      </c>
    </row>
    <row r="90" spans="1:28" ht="12" thickBot="1" x14ac:dyDescent="0.3">
      <c r="A90" s="33">
        <v>89</v>
      </c>
      <c r="B90" s="34" t="s">
        <v>227</v>
      </c>
      <c r="C90" s="35">
        <v>44710</v>
      </c>
      <c r="D90" s="35" t="s">
        <v>16</v>
      </c>
      <c r="E90" s="35" t="s">
        <v>228</v>
      </c>
      <c r="F90" s="35" t="s">
        <v>38</v>
      </c>
      <c r="G90" s="35" t="s">
        <v>229</v>
      </c>
      <c r="H90" s="35">
        <v>26</v>
      </c>
      <c r="I90" s="36">
        <v>10416.719999999999</v>
      </c>
      <c r="J90" s="35">
        <v>10724.01</v>
      </c>
      <c r="K90" s="35">
        <v>4019.24</v>
      </c>
      <c r="L90" s="58">
        <f t="shared" si="39"/>
        <v>43102369.952399999</v>
      </c>
      <c r="M90" s="63" t="s">
        <v>19</v>
      </c>
      <c r="N90" s="64" t="e">
        <v>#N/A</v>
      </c>
      <c r="O90" s="63" t="e">
        <v>#N/A</v>
      </c>
      <c r="P90" s="65" t="e">
        <v>#N/A</v>
      </c>
      <c r="Q90" s="65" t="e">
        <f t="shared" si="49"/>
        <v>#N/A</v>
      </c>
      <c r="R90" s="65" t="e">
        <f t="shared" si="50"/>
        <v>#N/A</v>
      </c>
      <c r="S90" s="65" t="e">
        <f t="shared" si="46"/>
        <v>#N/A</v>
      </c>
      <c r="T90" s="65" t="e">
        <f t="shared" si="47"/>
        <v>#N/A</v>
      </c>
      <c r="U90" s="65" t="e">
        <f t="shared" si="48"/>
        <v>#N/A</v>
      </c>
      <c r="V90" s="65"/>
      <c r="W90" s="65"/>
      <c r="X90" s="39"/>
      <c r="Y90" s="210"/>
      <c r="Z90" s="38">
        <f t="shared" si="59"/>
        <v>43102369.952399999</v>
      </c>
      <c r="AA90" s="38">
        <f t="shared" si="43"/>
        <v>10724.01</v>
      </c>
      <c r="AB90" s="39" t="str">
        <f t="shared" si="60"/>
        <v xml:space="preserve"> 003-SUADQ-CAB-2024 </v>
      </c>
    </row>
    <row r="91" spans="1:28" ht="12" thickBot="1" x14ac:dyDescent="0.3">
      <c r="A91" s="33">
        <v>90</v>
      </c>
      <c r="B91" s="34" t="s">
        <v>230</v>
      </c>
      <c r="C91" s="35">
        <v>44710</v>
      </c>
      <c r="D91" s="35" t="s">
        <v>16</v>
      </c>
      <c r="E91" s="35">
        <v>135399</v>
      </c>
      <c r="F91" s="35" t="s">
        <v>38</v>
      </c>
      <c r="G91" s="35" t="s">
        <v>229</v>
      </c>
      <c r="H91" s="35">
        <v>27</v>
      </c>
      <c r="I91" s="36">
        <v>20236.439999999999</v>
      </c>
      <c r="J91" s="35">
        <v>20833.41</v>
      </c>
      <c r="K91" s="35">
        <v>4019.24</v>
      </c>
      <c r="L91" s="58">
        <f t="shared" si="39"/>
        <v>83734474.80839999</v>
      </c>
      <c r="M91" s="63" t="s">
        <v>19</v>
      </c>
      <c r="N91" s="64" t="e">
        <v>#N/A</v>
      </c>
      <c r="O91" s="63" t="e">
        <v>#N/A</v>
      </c>
      <c r="P91" s="65" t="e">
        <v>#N/A</v>
      </c>
      <c r="Q91" s="65" t="e">
        <f t="shared" si="49"/>
        <v>#N/A</v>
      </c>
      <c r="R91" s="65" t="e">
        <f t="shared" si="50"/>
        <v>#N/A</v>
      </c>
      <c r="S91" s="65" t="e">
        <f t="shared" si="46"/>
        <v>#N/A</v>
      </c>
      <c r="T91" s="65" t="e">
        <f t="shared" si="47"/>
        <v>#N/A</v>
      </c>
      <c r="U91" s="65" t="e">
        <f t="shared" si="48"/>
        <v>#N/A</v>
      </c>
      <c r="V91" s="65"/>
      <c r="W91" s="65"/>
      <c r="X91" s="39"/>
      <c r="Y91" s="210"/>
      <c r="Z91" s="38">
        <f t="shared" si="59"/>
        <v>83734474.80839999</v>
      </c>
      <c r="AA91" s="38">
        <f t="shared" si="43"/>
        <v>20833.41</v>
      </c>
      <c r="AB91" s="39" t="str">
        <f t="shared" si="60"/>
        <v xml:space="preserve"> 003-SUADQ-CAB-2024 </v>
      </c>
    </row>
    <row r="92" spans="1:28" ht="12" thickBot="1" x14ac:dyDescent="0.3">
      <c r="A92" s="33">
        <v>91</v>
      </c>
      <c r="B92" s="34" t="s">
        <v>231</v>
      </c>
      <c r="C92" s="35">
        <v>44710</v>
      </c>
      <c r="D92" s="35" t="s">
        <v>16</v>
      </c>
      <c r="E92" s="35" t="s">
        <v>232</v>
      </c>
      <c r="F92" s="35" t="s">
        <v>38</v>
      </c>
      <c r="G92" s="35" t="s">
        <v>229</v>
      </c>
      <c r="H92" s="35">
        <v>28</v>
      </c>
      <c r="I92" s="36">
        <v>38824.720000000001</v>
      </c>
      <c r="J92" s="35">
        <v>39970.050000000003</v>
      </c>
      <c r="K92" s="35">
        <v>4019.24</v>
      </c>
      <c r="L92" s="58">
        <f t="shared" si="39"/>
        <v>160649223.76199999</v>
      </c>
      <c r="M92" s="63" t="s">
        <v>19</v>
      </c>
      <c r="N92" s="64" t="e">
        <v>#N/A</v>
      </c>
      <c r="O92" s="63" t="e">
        <v>#N/A</v>
      </c>
      <c r="P92" s="65" t="e">
        <v>#N/A</v>
      </c>
      <c r="Q92" s="65" t="e">
        <f t="shared" si="49"/>
        <v>#N/A</v>
      </c>
      <c r="R92" s="65" t="e">
        <f t="shared" si="50"/>
        <v>#N/A</v>
      </c>
      <c r="S92" s="65" t="e">
        <f t="shared" si="46"/>
        <v>#N/A</v>
      </c>
      <c r="T92" s="65" t="e">
        <f t="shared" si="47"/>
        <v>#N/A</v>
      </c>
      <c r="U92" s="65" t="e">
        <f t="shared" si="48"/>
        <v>#N/A</v>
      </c>
      <c r="V92" s="65"/>
      <c r="W92" s="65"/>
      <c r="X92" s="39"/>
      <c r="Y92" s="210"/>
      <c r="Z92" s="38">
        <f t="shared" si="59"/>
        <v>160649223.76199999</v>
      </c>
      <c r="AA92" s="38">
        <f t="shared" si="43"/>
        <v>39970.050000000003</v>
      </c>
      <c r="AB92" s="39" t="str">
        <f t="shared" si="60"/>
        <v xml:space="preserve"> 003-SUADQ-CAB-2024 </v>
      </c>
    </row>
    <row r="93" spans="1:28" ht="12" thickBot="1" x14ac:dyDescent="0.3">
      <c r="A93" s="33">
        <v>92</v>
      </c>
      <c r="B93" s="34" t="s">
        <v>233</v>
      </c>
      <c r="C93" s="35">
        <v>44710</v>
      </c>
      <c r="D93" s="35" t="s">
        <v>16</v>
      </c>
      <c r="E93" s="35">
        <v>136485</v>
      </c>
      <c r="F93" s="35" t="s">
        <v>38</v>
      </c>
      <c r="G93" s="35" t="s">
        <v>216</v>
      </c>
      <c r="H93" s="35">
        <v>55</v>
      </c>
      <c r="I93" s="36">
        <v>1324.94</v>
      </c>
      <c r="J93" s="35">
        <v>1364.03</v>
      </c>
      <c r="K93" s="35">
        <v>4019.24</v>
      </c>
      <c r="L93" s="58">
        <f t="shared" si="39"/>
        <v>5482363.9371999996</v>
      </c>
      <c r="M93" s="63" t="s">
        <v>19</v>
      </c>
      <c r="N93" s="64" t="e">
        <v>#N/A</v>
      </c>
      <c r="O93" s="63" t="e">
        <v>#N/A</v>
      </c>
      <c r="P93" s="65" t="e">
        <v>#N/A</v>
      </c>
      <c r="Q93" s="65" t="e">
        <f t="shared" si="49"/>
        <v>#N/A</v>
      </c>
      <c r="R93" s="65" t="e">
        <f t="shared" si="50"/>
        <v>#N/A</v>
      </c>
      <c r="S93" s="65" t="e">
        <f t="shared" si="46"/>
        <v>#N/A</v>
      </c>
      <c r="T93" s="65" t="e">
        <f t="shared" si="47"/>
        <v>#N/A</v>
      </c>
      <c r="U93" s="65" t="e">
        <f t="shared" si="48"/>
        <v>#N/A</v>
      </c>
      <c r="V93" s="65"/>
      <c r="W93" s="65"/>
      <c r="X93" s="39"/>
      <c r="Y93" s="210"/>
      <c r="Z93" s="38">
        <f t="shared" si="59"/>
        <v>5482363.9371999996</v>
      </c>
      <c r="AA93" s="38">
        <f t="shared" si="43"/>
        <v>1364.03</v>
      </c>
      <c r="AB93" s="39" t="str">
        <f t="shared" si="60"/>
        <v xml:space="preserve"> 003-SUADQ-CAB-2024 </v>
      </c>
    </row>
    <row r="94" spans="1:28" ht="12" thickBot="1" x14ac:dyDescent="0.3">
      <c r="A94" s="33">
        <v>93</v>
      </c>
      <c r="B94" s="34" t="s">
        <v>234</v>
      </c>
      <c r="C94" s="35">
        <v>44710</v>
      </c>
      <c r="D94" s="35" t="s">
        <v>16</v>
      </c>
      <c r="E94" s="35" t="s">
        <v>235</v>
      </c>
      <c r="F94" s="35" t="s">
        <v>38</v>
      </c>
      <c r="G94" s="35" t="s">
        <v>236</v>
      </c>
      <c r="H94" s="35">
        <v>1</v>
      </c>
      <c r="I94" s="36">
        <v>3979.11</v>
      </c>
      <c r="J94" s="35">
        <v>4096.49</v>
      </c>
      <c r="K94" s="35">
        <v>4019.24</v>
      </c>
      <c r="L94" s="58">
        <f t="shared" si="39"/>
        <v>16464776.467599999</v>
      </c>
      <c r="M94" s="63" t="s">
        <v>19</v>
      </c>
      <c r="N94" s="64" t="e">
        <v>#N/A</v>
      </c>
      <c r="O94" s="63" t="e">
        <v>#N/A</v>
      </c>
      <c r="P94" s="65" t="e">
        <v>#N/A</v>
      </c>
      <c r="Q94" s="65" t="e">
        <f t="shared" si="49"/>
        <v>#N/A</v>
      </c>
      <c r="R94" s="65" t="e">
        <f t="shared" si="50"/>
        <v>#N/A</v>
      </c>
      <c r="S94" s="65" t="e">
        <f t="shared" si="46"/>
        <v>#N/A</v>
      </c>
      <c r="T94" s="65" t="e">
        <f t="shared" si="47"/>
        <v>#N/A</v>
      </c>
      <c r="U94" s="65" t="e">
        <f t="shared" si="48"/>
        <v>#N/A</v>
      </c>
      <c r="V94" s="65"/>
      <c r="W94" s="65"/>
      <c r="X94" s="39"/>
      <c r="Y94" s="210"/>
      <c r="Z94" s="38">
        <f t="shared" si="59"/>
        <v>16464776.467599999</v>
      </c>
      <c r="AA94" s="38">
        <f t="shared" si="43"/>
        <v>4096.49</v>
      </c>
      <c r="AB94" s="39" t="str">
        <f t="shared" si="60"/>
        <v xml:space="preserve"> 003-SUADQ-CAB-2024 </v>
      </c>
    </row>
    <row r="95" spans="1:28" ht="23.25" thickBot="1" x14ac:dyDescent="0.3">
      <c r="A95" s="33">
        <v>94</v>
      </c>
      <c r="B95" s="34" t="s">
        <v>237</v>
      </c>
      <c r="C95" s="35">
        <v>44710</v>
      </c>
      <c r="D95" s="35" t="s">
        <v>16</v>
      </c>
      <c r="E95" s="35" t="s">
        <v>238</v>
      </c>
      <c r="F95" s="35" t="s">
        <v>38</v>
      </c>
      <c r="G95" s="35" t="s">
        <v>239</v>
      </c>
      <c r="H95" s="35">
        <v>81</v>
      </c>
      <c r="I95" s="36">
        <v>224.41</v>
      </c>
      <c r="J95" s="35">
        <v>231.03</v>
      </c>
      <c r="K95" s="35">
        <v>4019.24</v>
      </c>
      <c r="L95" s="58">
        <f t="shared" si="39"/>
        <v>928565.0172</v>
      </c>
      <c r="M95" s="63" t="s">
        <v>19</v>
      </c>
      <c r="N95" s="64" t="str">
        <v>168.232.25</v>
      </c>
      <c r="O95" s="63" t="str">
        <v>ENTRADA VIRTUAL MAT. LOA-CO-B-VEB-CAB-2021</v>
      </c>
      <c r="P95" s="70">
        <v>168232.25</v>
      </c>
      <c r="Q95" s="65"/>
      <c r="R95" s="65">
        <f>+P95</f>
        <v>168232.25</v>
      </c>
      <c r="S95" s="65">
        <f t="shared" si="46"/>
        <v>176122.34252500001</v>
      </c>
      <c r="T95" s="65">
        <f t="shared" si="47"/>
        <v>190229.74216125251</v>
      </c>
      <c r="U95" s="65">
        <f t="shared" si="48"/>
        <v>198105.25348672835</v>
      </c>
      <c r="V95" s="65">
        <f t="shared" si="52"/>
        <v>203949.35846458684</v>
      </c>
      <c r="W95" s="65">
        <f t="shared" si="53"/>
        <v>254936.69808073353</v>
      </c>
      <c r="X95" s="39" t="s">
        <v>36</v>
      </c>
      <c r="Y95" s="211">
        <f>+V95/L95-1</f>
        <v>-0.78036071283454456</v>
      </c>
      <c r="Z95" s="38">
        <f>+MINA(L95,W95)</f>
        <v>254936.69808073353</v>
      </c>
      <c r="AA95" s="38">
        <f t="shared" si="43"/>
        <v>63.429080642293954</v>
      </c>
      <c r="AB95" s="39" t="str">
        <f>+X95</f>
        <v>ENTRADA VIRTUAL MAT. LOA-CO-B-VEB-CAB-2021</v>
      </c>
    </row>
    <row r="96" spans="1:28" ht="12" thickBot="1" x14ac:dyDescent="0.3">
      <c r="A96" s="33">
        <v>95</v>
      </c>
      <c r="B96" s="34" t="s">
        <v>240</v>
      </c>
      <c r="C96" s="35">
        <v>44710</v>
      </c>
      <c r="D96" s="35" t="s">
        <v>16</v>
      </c>
      <c r="E96" s="35" t="s">
        <v>241</v>
      </c>
      <c r="F96" s="35" t="s">
        <v>38</v>
      </c>
      <c r="G96" s="35" t="s">
        <v>242</v>
      </c>
      <c r="H96" s="35">
        <v>27</v>
      </c>
      <c r="I96" s="36">
        <v>339.62</v>
      </c>
      <c r="J96" s="35">
        <v>349.64</v>
      </c>
      <c r="K96" s="35">
        <v>4019.24</v>
      </c>
      <c r="L96" s="58">
        <f t="shared" si="39"/>
        <v>1405287.0735999998</v>
      </c>
      <c r="M96" s="63" t="s">
        <v>19</v>
      </c>
      <c r="N96" s="64" t="e">
        <v>#N/A</v>
      </c>
      <c r="O96" s="63" t="e">
        <v>#N/A</v>
      </c>
      <c r="P96" s="65" t="e">
        <v>#N/A</v>
      </c>
      <c r="Q96" s="65" t="e">
        <f t="shared" si="49"/>
        <v>#N/A</v>
      </c>
      <c r="R96" s="65" t="e">
        <f t="shared" si="50"/>
        <v>#N/A</v>
      </c>
      <c r="S96" s="65" t="e">
        <f t="shared" si="46"/>
        <v>#N/A</v>
      </c>
      <c r="T96" s="65" t="e">
        <f t="shared" si="47"/>
        <v>#N/A</v>
      </c>
      <c r="U96" s="65" t="e">
        <f t="shared" si="48"/>
        <v>#N/A</v>
      </c>
      <c r="V96" s="65"/>
      <c r="W96" s="65"/>
      <c r="X96" s="39"/>
      <c r="Y96" s="210"/>
      <c r="Z96" s="38">
        <f t="shared" ref="Z96:Z112" si="61">+L96</f>
        <v>1405287.0735999998</v>
      </c>
      <c r="AA96" s="38">
        <f t="shared" si="43"/>
        <v>349.64</v>
      </c>
      <c r="AB96" s="39" t="str">
        <f t="shared" ref="AB96:AB107" si="62">+M96</f>
        <v xml:space="preserve"> 003-SUADQ-CAB-2024 </v>
      </c>
    </row>
    <row r="97" spans="1:28" ht="12" thickBot="1" x14ac:dyDescent="0.3">
      <c r="A97" s="33">
        <v>96</v>
      </c>
      <c r="B97" s="34" t="s">
        <v>243</v>
      </c>
      <c r="C97" s="35">
        <v>44710</v>
      </c>
      <c r="D97" s="35" t="s">
        <v>16</v>
      </c>
      <c r="E97" s="35">
        <v>3905449</v>
      </c>
      <c r="F97" s="35" t="s">
        <v>17</v>
      </c>
      <c r="G97" s="35" t="s">
        <v>244</v>
      </c>
      <c r="H97" s="35">
        <v>9</v>
      </c>
      <c r="I97" s="36">
        <v>315.45</v>
      </c>
      <c r="J97" s="35">
        <v>365.29</v>
      </c>
      <c r="K97" s="35">
        <v>4019.24</v>
      </c>
      <c r="L97" s="58">
        <f t="shared" si="39"/>
        <v>1468188.1795999999</v>
      </c>
      <c r="M97" s="63" t="s">
        <v>23</v>
      </c>
      <c r="N97" s="64" t="e">
        <v>#N/A</v>
      </c>
      <c r="O97" s="63" t="e">
        <v>#N/A</v>
      </c>
      <c r="P97" s="65" t="e">
        <v>#N/A</v>
      </c>
      <c r="Q97" s="65" t="e">
        <f t="shared" si="49"/>
        <v>#N/A</v>
      </c>
      <c r="R97" s="65" t="e">
        <f t="shared" si="50"/>
        <v>#N/A</v>
      </c>
      <c r="S97" s="65" t="e">
        <f t="shared" si="46"/>
        <v>#N/A</v>
      </c>
      <c r="T97" s="65" t="e">
        <f t="shared" si="47"/>
        <v>#N/A</v>
      </c>
      <c r="U97" s="65" t="e">
        <f t="shared" si="48"/>
        <v>#N/A</v>
      </c>
      <c r="V97" s="65"/>
      <c r="W97" s="65"/>
      <c r="X97" s="39"/>
      <c r="Y97" s="210"/>
      <c r="Z97" s="38">
        <f t="shared" si="61"/>
        <v>1468188.1795999999</v>
      </c>
      <c r="AA97" s="38">
        <f t="shared" si="43"/>
        <v>365.29</v>
      </c>
      <c r="AB97" s="39" t="str">
        <f t="shared" si="62"/>
        <v xml:space="preserve"> 025-SUADQ-CAB-2022 </v>
      </c>
    </row>
    <row r="98" spans="1:28" ht="12" thickBot="1" x14ac:dyDescent="0.3">
      <c r="A98" s="33">
        <v>97</v>
      </c>
      <c r="B98" s="34" t="s">
        <v>245</v>
      </c>
      <c r="C98" s="35">
        <v>44710</v>
      </c>
      <c r="D98" s="35" t="s">
        <v>16</v>
      </c>
      <c r="E98" s="35">
        <v>3938267</v>
      </c>
      <c r="F98" s="35" t="s">
        <v>17</v>
      </c>
      <c r="G98" s="35" t="s">
        <v>246</v>
      </c>
      <c r="H98" s="35">
        <v>11</v>
      </c>
      <c r="I98" s="36">
        <v>960.87</v>
      </c>
      <c r="J98" s="35">
        <v>1112.69</v>
      </c>
      <c r="K98" s="35">
        <v>4019.24</v>
      </c>
      <c r="L98" s="58">
        <f t="shared" si="39"/>
        <v>4472168.1556000002</v>
      </c>
      <c r="M98" s="63" t="s">
        <v>23</v>
      </c>
      <c r="N98" s="64" t="e">
        <v>#N/A</v>
      </c>
      <c r="O98" s="63" t="e">
        <v>#N/A</v>
      </c>
      <c r="P98" s="65" t="e">
        <v>#N/A</v>
      </c>
      <c r="Q98" s="65" t="e">
        <f t="shared" si="49"/>
        <v>#N/A</v>
      </c>
      <c r="R98" s="65" t="e">
        <f t="shared" si="50"/>
        <v>#N/A</v>
      </c>
      <c r="S98" s="65" t="e">
        <f t="shared" si="46"/>
        <v>#N/A</v>
      </c>
      <c r="T98" s="65" t="e">
        <f t="shared" si="47"/>
        <v>#N/A</v>
      </c>
      <c r="U98" s="65" t="e">
        <f t="shared" si="48"/>
        <v>#N/A</v>
      </c>
      <c r="V98" s="65"/>
      <c r="W98" s="65"/>
      <c r="X98" s="39"/>
      <c r="Y98" s="210"/>
      <c r="Z98" s="38">
        <f t="shared" si="61"/>
        <v>4472168.1556000002</v>
      </c>
      <c r="AA98" s="38">
        <f t="shared" si="43"/>
        <v>1112.69</v>
      </c>
      <c r="AB98" s="39" t="str">
        <f t="shared" si="62"/>
        <v xml:space="preserve"> 025-SUADQ-CAB-2022 </v>
      </c>
    </row>
    <row r="99" spans="1:28" ht="12" thickBot="1" x14ac:dyDescent="0.3">
      <c r="A99" s="33">
        <v>98</v>
      </c>
      <c r="B99" s="34" t="s">
        <v>247</v>
      </c>
      <c r="C99" s="35">
        <v>44710</v>
      </c>
      <c r="D99" s="35" t="s">
        <v>16</v>
      </c>
      <c r="E99" s="35">
        <v>3926518</v>
      </c>
      <c r="F99" s="35" t="s">
        <v>17</v>
      </c>
      <c r="G99" s="35" t="s">
        <v>190</v>
      </c>
      <c r="H99" s="35">
        <v>1</v>
      </c>
      <c r="I99" s="36">
        <v>3612.98</v>
      </c>
      <c r="J99" s="35">
        <v>4183.82</v>
      </c>
      <c r="K99" s="35">
        <v>4019.24</v>
      </c>
      <c r="L99" s="58">
        <f t="shared" si="39"/>
        <v>16815776.696799997</v>
      </c>
      <c r="M99" s="63" t="s">
        <v>23</v>
      </c>
      <c r="N99" s="64" t="e">
        <v>#N/A</v>
      </c>
      <c r="O99" s="63" t="e">
        <v>#N/A</v>
      </c>
      <c r="P99" s="65" t="e">
        <v>#N/A</v>
      </c>
      <c r="Q99" s="65" t="e">
        <f t="shared" si="49"/>
        <v>#N/A</v>
      </c>
      <c r="R99" s="65" t="e">
        <f t="shared" si="50"/>
        <v>#N/A</v>
      </c>
      <c r="S99" s="65" t="e">
        <f t="shared" si="46"/>
        <v>#N/A</v>
      </c>
      <c r="T99" s="65" t="e">
        <f t="shared" si="47"/>
        <v>#N/A</v>
      </c>
      <c r="U99" s="65" t="e">
        <f t="shared" si="48"/>
        <v>#N/A</v>
      </c>
      <c r="V99" s="65"/>
      <c r="W99" s="65"/>
      <c r="X99" s="39"/>
      <c r="Y99" s="210"/>
      <c r="Z99" s="38">
        <f t="shared" si="61"/>
        <v>16815776.696799997</v>
      </c>
      <c r="AA99" s="38">
        <f t="shared" si="43"/>
        <v>4183.82</v>
      </c>
      <c r="AB99" s="39" t="str">
        <f t="shared" si="62"/>
        <v xml:space="preserve"> 025-SUADQ-CAB-2022 </v>
      </c>
    </row>
    <row r="100" spans="1:28" ht="12" thickBot="1" x14ac:dyDescent="0.3">
      <c r="A100" s="33">
        <v>99</v>
      </c>
      <c r="B100" s="34" t="s">
        <v>248</v>
      </c>
      <c r="C100" s="35">
        <v>44710</v>
      </c>
      <c r="D100" s="35" t="s">
        <v>16</v>
      </c>
      <c r="E100" s="35">
        <v>3979349</v>
      </c>
      <c r="F100" s="35" t="s">
        <v>17</v>
      </c>
      <c r="G100" s="35" t="s">
        <v>190</v>
      </c>
      <c r="H100" s="35">
        <v>2</v>
      </c>
      <c r="I100" s="36">
        <v>815.68</v>
      </c>
      <c r="J100" s="35">
        <v>944.56</v>
      </c>
      <c r="K100" s="35">
        <v>4019.24</v>
      </c>
      <c r="L100" s="58">
        <f t="shared" si="39"/>
        <v>3796413.3343999996</v>
      </c>
      <c r="M100" s="63" t="s">
        <v>23</v>
      </c>
      <c r="N100" s="64" t="e">
        <v>#N/A</v>
      </c>
      <c r="O100" s="63" t="e">
        <v>#N/A</v>
      </c>
      <c r="P100" s="65" t="e">
        <v>#N/A</v>
      </c>
      <c r="Q100" s="65" t="e">
        <f t="shared" si="49"/>
        <v>#N/A</v>
      </c>
      <c r="R100" s="65" t="e">
        <f t="shared" si="50"/>
        <v>#N/A</v>
      </c>
      <c r="S100" s="65" t="e">
        <f t="shared" si="46"/>
        <v>#N/A</v>
      </c>
      <c r="T100" s="65" t="e">
        <f t="shared" si="47"/>
        <v>#N/A</v>
      </c>
      <c r="U100" s="65" t="e">
        <f t="shared" si="48"/>
        <v>#N/A</v>
      </c>
      <c r="V100" s="65"/>
      <c r="W100" s="65"/>
      <c r="X100" s="39"/>
      <c r="Y100" s="210"/>
      <c r="Z100" s="38">
        <f t="shared" si="61"/>
        <v>3796413.3343999996</v>
      </c>
      <c r="AA100" s="38">
        <f t="shared" si="43"/>
        <v>944.56</v>
      </c>
      <c r="AB100" s="39" t="str">
        <f t="shared" si="62"/>
        <v xml:space="preserve"> 025-SUADQ-CAB-2022 </v>
      </c>
    </row>
    <row r="101" spans="1:28" ht="12" thickBot="1" x14ac:dyDescent="0.3">
      <c r="A101" s="33">
        <v>100</v>
      </c>
      <c r="B101" s="34" t="s">
        <v>249</v>
      </c>
      <c r="C101" s="35">
        <v>44710</v>
      </c>
      <c r="D101" s="35" t="s">
        <v>16</v>
      </c>
      <c r="E101" s="35">
        <v>3926207</v>
      </c>
      <c r="F101" s="35" t="s">
        <v>17</v>
      </c>
      <c r="G101" s="35" t="s">
        <v>250</v>
      </c>
      <c r="H101" s="35">
        <v>1</v>
      </c>
      <c r="I101" s="36">
        <v>3483.26</v>
      </c>
      <c r="J101" s="35">
        <v>4033.61</v>
      </c>
      <c r="K101" s="35">
        <v>4019.24</v>
      </c>
      <c r="L101" s="58">
        <f t="shared" si="39"/>
        <v>16212046.656399999</v>
      </c>
      <c r="M101" s="63" t="s">
        <v>23</v>
      </c>
      <c r="N101" s="64" t="e">
        <v>#N/A</v>
      </c>
      <c r="O101" s="63" t="e">
        <v>#N/A</v>
      </c>
      <c r="P101" s="65" t="e">
        <v>#N/A</v>
      </c>
      <c r="Q101" s="65" t="e">
        <f t="shared" si="49"/>
        <v>#N/A</v>
      </c>
      <c r="R101" s="65" t="e">
        <f t="shared" si="50"/>
        <v>#N/A</v>
      </c>
      <c r="S101" s="65" t="e">
        <f t="shared" si="46"/>
        <v>#N/A</v>
      </c>
      <c r="T101" s="65" t="e">
        <f t="shared" si="47"/>
        <v>#N/A</v>
      </c>
      <c r="U101" s="65" t="e">
        <f t="shared" si="48"/>
        <v>#N/A</v>
      </c>
      <c r="V101" s="65"/>
      <c r="W101" s="65"/>
      <c r="X101" s="39"/>
      <c r="Y101" s="210"/>
      <c r="Z101" s="38">
        <f t="shared" si="61"/>
        <v>16212046.656399999</v>
      </c>
      <c r="AA101" s="38">
        <f t="shared" si="43"/>
        <v>4033.61</v>
      </c>
      <c r="AB101" s="39" t="str">
        <f t="shared" si="62"/>
        <v xml:space="preserve"> 025-SUADQ-CAB-2022 </v>
      </c>
    </row>
    <row r="102" spans="1:28" ht="12" thickBot="1" x14ac:dyDescent="0.3">
      <c r="A102" s="33">
        <v>101</v>
      </c>
      <c r="B102" s="34" t="s">
        <v>251</v>
      </c>
      <c r="C102" s="35">
        <v>44710</v>
      </c>
      <c r="D102" s="35" t="s">
        <v>16</v>
      </c>
      <c r="E102" s="35">
        <v>393595300</v>
      </c>
      <c r="F102" s="35" t="s">
        <v>17</v>
      </c>
      <c r="G102" s="35" t="s">
        <v>250</v>
      </c>
      <c r="H102" s="35">
        <v>7</v>
      </c>
      <c r="I102" s="36">
        <v>99.88</v>
      </c>
      <c r="J102" s="35">
        <v>115.66</v>
      </c>
      <c r="K102" s="35">
        <v>4019.24</v>
      </c>
      <c r="L102" s="58">
        <f t="shared" si="39"/>
        <v>464865.29839999997</v>
      </c>
      <c r="M102" s="63" t="s">
        <v>23</v>
      </c>
      <c r="N102" s="64" t="e">
        <v>#N/A</v>
      </c>
      <c r="O102" s="63" t="e">
        <v>#N/A</v>
      </c>
      <c r="P102" s="65" t="e">
        <v>#N/A</v>
      </c>
      <c r="Q102" s="65" t="e">
        <f t="shared" si="49"/>
        <v>#N/A</v>
      </c>
      <c r="R102" s="65" t="e">
        <f t="shared" si="50"/>
        <v>#N/A</v>
      </c>
      <c r="S102" s="65" t="e">
        <f t="shared" si="46"/>
        <v>#N/A</v>
      </c>
      <c r="T102" s="65" t="e">
        <f t="shared" si="47"/>
        <v>#N/A</v>
      </c>
      <c r="U102" s="65" t="e">
        <f t="shared" si="48"/>
        <v>#N/A</v>
      </c>
      <c r="V102" s="65"/>
      <c r="W102" s="65"/>
      <c r="X102" s="39"/>
      <c r="Y102" s="210"/>
      <c r="Z102" s="38">
        <f t="shared" si="61"/>
        <v>464865.29839999997</v>
      </c>
      <c r="AA102" s="38">
        <f t="shared" si="43"/>
        <v>115.66</v>
      </c>
      <c r="AB102" s="39" t="str">
        <f t="shared" si="62"/>
        <v xml:space="preserve"> 025-SUADQ-CAB-2022 </v>
      </c>
    </row>
    <row r="103" spans="1:28" ht="12" thickBot="1" x14ac:dyDescent="0.3">
      <c r="A103" s="33">
        <v>102</v>
      </c>
      <c r="B103" s="34" t="s">
        <v>252</v>
      </c>
      <c r="C103" s="35">
        <v>44710</v>
      </c>
      <c r="D103" s="35" t="s">
        <v>16</v>
      </c>
      <c r="E103" s="35" t="s">
        <v>253</v>
      </c>
      <c r="F103" s="35" t="s">
        <v>38</v>
      </c>
      <c r="G103" s="35" t="s">
        <v>63</v>
      </c>
      <c r="H103" s="35">
        <v>5</v>
      </c>
      <c r="I103" s="36">
        <v>499.75</v>
      </c>
      <c r="J103" s="35">
        <v>514.49</v>
      </c>
      <c r="K103" s="35">
        <v>4019.24</v>
      </c>
      <c r="L103" s="58">
        <f t="shared" si="39"/>
        <v>2067858.7875999999</v>
      </c>
      <c r="M103" s="63" t="s">
        <v>19</v>
      </c>
      <c r="N103" s="64" t="e">
        <v>#N/A</v>
      </c>
      <c r="O103" s="63" t="e">
        <v>#N/A</v>
      </c>
      <c r="P103" s="65" t="e">
        <v>#N/A</v>
      </c>
      <c r="Q103" s="65" t="e">
        <f t="shared" si="49"/>
        <v>#N/A</v>
      </c>
      <c r="R103" s="65" t="e">
        <f t="shared" si="50"/>
        <v>#N/A</v>
      </c>
      <c r="S103" s="65" t="e">
        <f t="shared" si="46"/>
        <v>#N/A</v>
      </c>
      <c r="T103" s="65" t="e">
        <f t="shared" si="47"/>
        <v>#N/A</v>
      </c>
      <c r="U103" s="65" t="e">
        <f t="shared" si="48"/>
        <v>#N/A</v>
      </c>
      <c r="V103" s="65"/>
      <c r="W103" s="65"/>
      <c r="X103" s="39"/>
      <c r="Y103" s="210"/>
      <c r="Z103" s="38">
        <f t="shared" si="61"/>
        <v>2067858.7875999999</v>
      </c>
      <c r="AA103" s="38">
        <f t="shared" si="43"/>
        <v>514.49</v>
      </c>
      <c r="AB103" s="39" t="str">
        <f t="shared" si="62"/>
        <v xml:space="preserve"> 003-SUADQ-CAB-2024 </v>
      </c>
    </row>
    <row r="104" spans="1:28" ht="12" thickBot="1" x14ac:dyDescent="0.3">
      <c r="A104" s="33">
        <v>103</v>
      </c>
      <c r="B104" s="34" t="s">
        <v>254</v>
      </c>
      <c r="C104" s="35">
        <v>44710</v>
      </c>
      <c r="D104" s="35" t="s">
        <v>16</v>
      </c>
      <c r="E104" s="35" t="s">
        <v>255</v>
      </c>
      <c r="F104" s="35" t="s">
        <v>44</v>
      </c>
      <c r="G104" s="35" t="s">
        <v>186</v>
      </c>
      <c r="H104" s="35">
        <v>11</v>
      </c>
      <c r="I104" s="36">
        <v>58.01</v>
      </c>
      <c r="J104" s="35">
        <v>59.72</v>
      </c>
      <c r="K104" s="35">
        <v>4019.24</v>
      </c>
      <c r="L104" s="58">
        <f t="shared" si="39"/>
        <v>240029.0128</v>
      </c>
      <c r="M104" s="63" t="s">
        <v>19</v>
      </c>
      <c r="N104" s="64" t="e">
        <v>#N/A</v>
      </c>
      <c r="O104" s="63" t="e">
        <v>#N/A</v>
      </c>
      <c r="P104" s="65" t="e">
        <v>#N/A</v>
      </c>
      <c r="Q104" s="65" t="e">
        <f t="shared" si="49"/>
        <v>#N/A</v>
      </c>
      <c r="R104" s="65" t="e">
        <f t="shared" si="50"/>
        <v>#N/A</v>
      </c>
      <c r="S104" s="65" t="e">
        <f t="shared" si="46"/>
        <v>#N/A</v>
      </c>
      <c r="T104" s="65" t="e">
        <f t="shared" si="47"/>
        <v>#N/A</v>
      </c>
      <c r="U104" s="65" t="e">
        <f t="shared" si="48"/>
        <v>#N/A</v>
      </c>
      <c r="V104" s="65"/>
      <c r="W104" s="65"/>
      <c r="X104" s="39"/>
      <c r="Y104" s="210"/>
      <c r="Z104" s="38">
        <f t="shared" si="61"/>
        <v>240029.0128</v>
      </c>
      <c r="AA104" s="38">
        <f t="shared" si="43"/>
        <v>59.720000000000006</v>
      </c>
      <c r="AB104" s="39" t="str">
        <f t="shared" si="62"/>
        <v xml:space="preserve"> 003-SUADQ-CAB-2024 </v>
      </c>
    </row>
    <row r="105" spans="1:28" ht="12" thickBot="1" x14ac:dyDescent="0.3">
      <c r="A105" s="33">
        <v>104</v>
      </c>
      <c r="B105" s="34" t="s">
        <v>256</v>
      </c>
      <c r="C105" s="35">
        <v>44710</v>
      </c>
      <c r="D105" s="35" t="s">
        <v>16</v>
      </c>
      <c r="E105" s="35">
        <v>3934486</v>
      </c>
      <c r="F105" s="35" t="s">
        <v>44</v>
      </c>
      <c r="G105" s="35" t="s">
        <v>250</v>
      </c>
      <c r="H105" s="35">
        <v>9</v>
      </c>
      <c r="I105" s="36">
        <v>1419.85</v>
      </c>
      <c r="J105" s="35">
        <v>1644.18</v>
      </c>
      <c r="K105" s="35">
        <v>4019.24</v>
      </c>
      <c r="L105" s="58">
        <f t="shared" si="39"/>
        <v>6608354.0231999997</v>
      </c>
      <c r="M105" s="63" t="s">
        <v>23</v>
      </c>
      <c r="N105" s="64" t="e">
        <v>#N/A</v>
      </c>
      <c r="O105" s="63" t="e">
        <v>#N/A</v>
      </c>
      <c r="P105" s="65" t="e">
        <v>#N/A</v>
      </c>
      <c r="Q105" s="65" t="e">
        <f t="shared" si="49"/>
        <v>#N/A</v>
      </c>
      <c r="R105" s="65" t="e">
        <f t="shared" si="50"/>
        <v>#N/A</v>
      </c>
      <c r="S105" s="65" t="e">
        <f t="shared" si="46"/>
        <v>#N/A</v>
      </c>
      <c r="T105" s="65" t="e">
        <f t="shared" si="47"/>
        <v>#N/A</v>
      </c>
      <c r="U105" s="65" t="e">
        <f t="shared" si="48"/>
        <v>#N/A</v>
      </c>
      <c r="V105" s="65"/>
      <c r="W105" s="65"/>
      <c r="X105" s="39"/>
      <c r="Y105" s="210"/>
      <c r="Z105" s="38">
        <f t="shared" si="61"/>
        <v>6608354.0231999997</v>
      </c>
      <c r="AA105" s="38">
        <f t="shared" si="43"/>
        <v>1644.18</v>
      </c>
      <c r="AB105" s="39" t="str">
        <f t="shared" si="62"/>
        <v xml:space="preserve"> 025-SUADQ-CAB-2022 </v>
      </c>
    </row>
    <row r="106" spans="1:28" ht="12" thickBot="1" x14ac:dyDescent="0.3">
      <c r="A106" s="33">
        <v>105</v>
      </c>
      <c r="B106" s="34" t="s">
        <v>257</v>
      </c>
      <c r="C106" s="35">
        <v>44710</v>
      </c>
      <c r="D106" s="35" t="s">
        <v>16</v>
      </c>
      <c r="E106" s="35" t="s">
        <v>258</v>
      </c>
      <c r="F106" s="35" t="s">
        <v>38</v>
      </c>
      <c r="G106" s="35" t="s">
        <v>139</v>
      </c>
      <c r="H106" s="35">
        <v>3</v>
      </c>
      <c r="I106" s="36">
        <v>3232.58</v>
      </c>
      <c r="J106" s="35">
        <v>3327.94</v>
      </c>
      <c r="K106" s="35">
        <v>4019.24</v>
      </c>
      <c r="L106" s="58">
        <f t="shared" si="39"/>
        <v>13375789.5656</v>
      </c>
      <c r="M106" s="63" t="s">
        <v>19</v>
      </c>
      <c r="N106" s="64" t="e">
        <v>#N/A</v>
      </c>
      <c r="O106" s="63" t="e">
        <v>#N/A</v>
      </c>
      <c r="P106" s="65" t="e">
        <v>#N/A</v>
      </c>
      <c r="Q106" s="65" t="e">
        <f t="shared" si="49"/>
        <v>#N/A</v>
      </c>
      <c r="R106" s="65" t="e">
        <f t="shared" si="50"/>
        <v>#N/A</v>
      </c>
      <c r="S106" s="65" t="e">
        <f t="shared" si="46"/>
        <v>#N/A</v>
      </c>
      <c r="T106" s="65" t="e">
        <f t="shared" si="47"/>
        <v>#N/A</v>
      </c>
      <c r="U106" s="65" t="e">
        <f t="shared" si="48"/>
        <v>#N/A</v>
      </c>
      <c r="V106" s="65"/>
      <c r="W106" s="65"/>
      <c r="X106" s="39"/>
      <c r="Y106" s="210"/>
      <c r="Z106" s="38">
        <f t="shared" si="61"/>
        <v>13375789.5656</v>
      </c>
      <c r="AA106" s="38">
        <f t="shared" si="43"/>
        <v>3327.94</v>
      </c>
      <c r="AB106" s="39" t="str">
        <f t="shared" si="62"/>
        <v xml:space="preserve"> 003-SUADQ-CAB-2024 </v>
      </c>
    </row>
    <row r="107" spans="1:28" ht="12" thickBot="1" x14ac:dyDescent="0.3">
      <c r="A107" s="33">
        <v>106</v>
      </c>
      <c r="B107" s="34" t="s">
        <v>259</v>
      </c>
      <c r="C107" s="35">
        <v>44710</v>
      </c>
      <c r="D107" s="35" t="s">
        <v>16</v>
      </c>
      <c r="E107" s="35" t="s">
        <v>260</v>
      </c>
      <c r="F107" s="35" t="s">
        <v>38</v>
      </c>
      <c r="G107" s="35" t="s">
        <v>139</v>
      </c>
      <c r="H107" s="35">
        <v>17</v>
      </c>
      <c r="I107" s="36">
        <v>882.78</v>
      </c>
      <c r="J107" s="35">
        <v>908.82</v>
      </c>
      <c r="K107" s="35">
        <v>4019.24</v>
      </c>
      <c r="L107" s="58">
        <f t="shared" si="39"/>
        <v>3652765.6968</v>
      </c>
      <c r="M107" s="63" t="s">
        <v>19</v>
      </c>
      <c r="N107" s="64" t="e">
        <v>#N/A</v>
      </c>
      <c r="O107" s="63" t="e">
        <v>#N/A</v>
      </c>
      <c r="P107" s="65" t="e">
        <v>#N/A</v>
      </c>
      <c r="Q107" s="65" t="e">
        <f t="shared" si="49"/>
        <v>#N/A</v>
      </c>
      <c r="R107" s="65" t="e">
        <f t="shared" si="50"/>
        <v>#N/A</v>
      </c>
      <c r="S107" s="65" t="e">
        <f t="shared" si="46"/>
        <v>#N/A</v>
      </c>
      <c r="T107" s="65" t="e">
        <f t="shared" si="47"/>
        <v>#N/A</v>
      </c>
      <c r="U107" s="65" t="e">
        <f t="shared" si="48"/>
        <v>#N/A</v>
      </c>
      <c r="V107" s="65"/>
      <c r="W107" s="65"/>
      <c r="X107" s="39"/>
      <c r="Y107" s="210"/>
      <c r="Z107" s="38">
        <f t="shared" si="61"/>
        <v>3652765.6968</v>
      </c>
      <c r="AA107" s="38">
        <f t="shared" si="43"/>
        <v>908.82</v>
      </c>
      <c r="AB107" s="39" t="str">
        <f t="shared" si="62"/>
        <v xml:space="preserve"> 003-SUADQ-CAB-2024 </v>
      </c>
    </row>
    <row r="108" spans="1:28" ht="12" thickBot="1" x14ac:dyDescent="0.3">
      <c r="A108" s="33">
        <v>107</v>
      </c>
      <c r="B108" s="34" t="s">
        <v>261</v>
      </c>
      <c r="C108" s="35">
        <v>44710</v>
      </c>
      <c r="D108" s="35" t="s">
        <v>16</v>
      </c>
      <c r="E108" s="35" t="s">
        <v>262</v>
      </c>
      <c r="F108" s="35" t="s">
        <v>38</v>
      </c>
      <c r="G108" s="35" t="s">
        <v>139</v>
      </c>
      <c r="H108" s="35">
        <v>19</v>
      </c>
      <c r="I108" s="36"/>
      <c r="J108" s="35"/>
      <c r="K108" s="35">
        <v>4019.24</v>
      </c>
      <c r="L108" s="58"/>
      <c r="M108" s="63"/>
      <c r="N108" s="64" t="e">
        <v>#N/A</v>
      </c>
      <c r="O108" s="63" t="e">
        <v>#N/A</v>
      </c>
      <c r="P108" s="65" t="e">
        <v>#N/A</v>
      </c>
      <c r="Q108" s="65" t="e">
        <f t="shared" si="49"/>
        <v>#N/A</v>
      </c>
      <c r="R108" s="65" t="e">
        <f t="shared" si="50"/>
        <v>#N/A</v>
      </c>
      <c r="S108" s="65" t="e">
        <f t="shared" si="46"/>
        <v>#N/A</v>
      </c>
      <c r="T108" s="65" t="e">
        <f t="shared" si="47"/>
        <v>#N/A</v>
      </c>
      <c r="U108" s="65" t="e">
        <f t="shared" si="48"/>
        <v>#N/A</v>
      </c>
      <c r="V108" s="65"/>
      <c r="W108" s="65"/>
      <c r="X108" s="39"/>
      <c r="Y108" s="210"/>
      <c r="Z108" s="38"/>
      <c r="AA108" s="38">
        <f t="shared" si="43"/>
        <v>0</v>
      </c>
      <c r="AB108" s="39"/>
    </row>
    <row r="109" spans="1:28" ht="12" thickBot="1" x14ac:dyDescent="0.3">
      <c r="A109" s="33">
        <v>108</v>
      </c>
      <c r="B109" s="34" t="s">
        <v>263</v>
      </c>
      <c r="C109" s="35">
        <v>44710</v>
      </c>
      <c r="D109" s="35" t="s">
        <v>16</v>
      </c>
      <c r="E109" s="35">
        <v>3912473</v>
      </c>
      <c r="F109" s="35" t="s">
        <v>17</v>
      </c>
      <c r="G109" s="35" t="s">
        <v>264</v>
      </c>
      <c r="H109" s="35">
        <v>10</v>
      </c>
      <c r="I109" s="36">
        <v>64.83</v>
      </c>
      <c r="J109" s="35">
        <v>75.069999999999993</v>
      </c>
      <c r="K109" s="35">
        <v>4019.24</v>
      </c>
      <c r="L109" s="58">
        <f t="shared" si="39"/>
        <v>301724.34679999994</v>
      </c>
      <c r="M109" s="63" t="s">
        <v>23</v>
      </c>
      <c r="N109" s="64" t="e">
        <v>#N/A</v>
      </c>
      <c r="O109" s="63" t="e">
        <v>#N/A</v>
      </c>
      <c r="P109" s="65" t="e">
        <v>#N/A</v>
      </c>
      <c r="Q109" s="65" t="e">
        <f t="shared" si="49"/>
        <v>#N/A</v>
      </c>
      <c r="R109" s="65" t="e">
        <f t="shared" si="50"/>
        <v>#N/A</v>
      </c>
      <c r="S109" s="65" t="e">
        <f t="shared" si="46"/>
        <v>#N/A</v>
      </c>
      <c r="T109" s="65" t="e">
        <f t="shared" si="47"/>
        <v>#N/A</v>
      </c>
      <c r="U109" s="65" t="e">
        <f t="shared" si="48"/>
        <v>#N/A</v>
      </c>
      <c r="V109" s="65"/>
      <c r="W109" s="65"/>
      <c r="X109" s="39"/>
      <c r="Y109" s="210"/>
      <c r="Z109" s="38">
        <f t="shared" si="61"/>
        <v>301724.34679999994</v>
      </c>
      <c r="AA109" s="38">
        <f t="shared" si="43"/>
        <v>75.069999999999993</v>
      </c>
      <c r="AB109" s="39" t="str">
        <f>+M109</f>
        <v xml:space="preserve"> 025-SUADQ-CAB-2022 </v>
      </c>
    </row>
    <row r="110" spans="1:28" ht="12" thickBot="1" x14ac:dyDescent="0.3">
      <c r="A110" s="33">
        <v>109</v>
      </c>
      <c r="B110" s="34" t="s">
        <v>265</v>
      </c>
      <c r="C110" s="35">
        <v>44710</v>
      </c>
      <c r="D110" s="35" t="s">
        <v>16</v>
      </c>
      <c r="E110" s="35">
        <v>3800828</v>
      </c>
      <c r="F110" s="35" t="s">
        <v>17</v>
      </c>
      <c r="G110" s="35" t="s">
        <v>266</v>
      </c>
      <c r="H110" s="35">
        <v>1</v>
      </c>
      <c r="I110" s="36">
        <v>9174.2800000000007</v>
      </c>
      <c r="J110" s="35">
        <v>10623.8</v>
      </c>
      <c r="K110" s="35">
        <v>4019.24</v>
      </c>
      <c r="L110" s="58">
        <f t="shared" si="39"/>
        <v>42699601.911999993</v>
      </c>
      <c r="M110" s="63" t="s">
        <v>23</v>
      </c>
      <c r="N110" s="64" t="e">
        <v>#N/A</v>
      </c>
      <c r="O110" s="63" t="e">
        <v>#N/A</v>
      </c>
      <c r="P110" s="65" t="e">
        <v>#N/A</v>
      </c>
      <c r="Q110" s="65" t="e">
        <f t="shared" si="49"/>
        <v>#N/A</v>
      </c>
      <c r="R110" s="65" t="e">
        <f t="shared" si="50"/>
        <v>#N/A</v>
      </c>
      <c r="S110" s="65" t="e">
        <f t="shared" si="46"/>
        <v>#N/A</v>
      </c>
      <c r="T110" s="65" t="e">
        <f t="shared" si="47"/>
        <v>#N/A</v>
      </c>
      <c r="U110" s="65" t="e">
        <f t="shared" si="48"/>
        <v>#N/A</v>
      </c>
      <c r="V110" s="65"/>
      <c r="W110" s="65"/>
      <c r="X110" s="39"/>
      <c r="Y110" s="210"/>
      <c r="Z110" s="38">
        <f t="shared" si="61"/>
        <v>42699601.911999993</v>
      </c>
      <c r="AA110" s="38">
        <f t="shared" si="43"/>
        <v>10623.8</v>
      </c>
      <c r="AB110" s="39" t="str">
        <f>+M110</f>
        <v xml:space="preserve"> 025-SUADQ-CAB-2022 </v>
      </c>
    </row>
    <row r="111" spans="1:28" ht="12" thickBot="1" x14ac:dyDescent="0.3">
      <c r="A111" s="33">
        <v>110</v>
      </c>
      <c r="B111" s="34" t="s">
        <v>267</v>
      </c>
      <c r="C111" s="35">
        <v>44710</v>
      </c>
      <c r="D111" s="35" t="s">
        <v>16</v>
      </c>
      <c r="E111" s="35" t="s">
        <v>268</v>
      </c>
      <c r="F111" s="35" t="s">
        <v>44</v>
      </c>
      <c r="G111" s="35" t="s">
        <v>115</v>
      </c>
      <c r="H111" s="35">
        <v>37</v>
      </c>
      <c r="I111" s="36">
        <v>1287.25</v>
      </c>
      <c r="J111" s="35">
        <v>1490.63</v>
      </c>
      <c r="K111" s="35">
        <v>4019.24</v>
      </c>
      <c r="L111" s="58">
        <f t="shared" si="39"/>
        <v>5991199.7212000005</v>
      </c>
      <c r="M111" s="63" t="s">
        <v>23</v>
      </c>
      <c r="N111" s="64" t="e">
        <v>#N/A</v>
      </c>
      <c r="O111" s="63" t="e">
        <v>#N/A</v>
      </c>
      <c r="P111" s="65" t="e">
        <v>#N/A</v>
      </c>
      <c r="Q111" s="65" t="e">
        <f t="shared" si="49"/>
        <v>#N/A</v>
      </c>
      <c r="R111" s="65" t="e">
        <f t="shared" si="50"/>
        <v>#N/A</v>
      </c>
      <c r="S111" s="65" t="e">
        <f t="shared" si="46"/>
        <v>#N/A</v>
      </c>
      <c r="T111" s="65" t="e">
        <f t="shared" si="47"/>
        <v>#N/A</v>
      </c>
      <c r="U111" s="65" t="e">
        <f t="shared" si="48"/>
        <v>#N/A</v>
      </c>
      <c r="V111" s="65"/>
      <c r="W111" s="65"/>
      <c r="X111" s="39"/>
      <c r="Y111" s="210"/>
      <c r="Z111" s="38">
        <f t="shared" si="61"/>
        <v>5991199.7212000005</v>
      </c>
      <c r="AA111" s="38">
        <f t="shared" si="43"/>
        <v>1490.63</v>
      </c>
      <c r="AB111" s="39" t="str">
        <f>+M111</f>
        <v xml:space="preserve"> 025-SUADQ-CAB-2022 </v>
      </c>
    </row>
    <row r="112" spans="1:28" ht="12" thickBot="1" x14ac:dyDescent="0.3">
      <c r="A112" s="33">
        <v>111</v>
      </c>
      <c r="B112" s="34" t="s">
        <v>269</v>
      </c>
      <c r="C112" s="35">
        <v>44710</v>
      </c>
      <c r="D112" s="35" t="s">
        <v>16</v>
      </c>
      <c r="E112" s="35">
        <v>3974291</v>
      </c>
      <c r="F112" s="35" t="s">
        <v>44</v>
      </c>
      <c r="G112" s="35" t="s">
        <v>190</v>
      </c>
      <c r="H112" s="35">
        <v>81</v>
      </c>
      <c r="I112" s="36">
        <v>1381.97</v>
      </c>
      <c r="J112" s="35">
        <v>1422.74</v>
      </c>
      <c r="K112" s="35">
        <v>4019.24</v>
      </c>
      <c r="L112" s="58">
        <f t="shared" si="39"/>
        <v>5718333.5175999999</v>
      </c>
      <c r="M112" s="63" t="s">
        <v>19</v>
      </c>
      <c r="N112" s="64" t="e">
        <v>#N/A</v>
      </c>
      <c r="O112" s="63" t="e">
        <v>#N/A</v>
      </c>
      <c r="P112" s="65" t="e">
        <v>#N/A</v>
      </c>
      <c r="Q112" s="65" t="e">
        <f t="shared" si="49"/>
        <v>#N/A</v>
      </c>
      <c r="R112" s="65" t="e">
        <f t="shared" si="50"/>
        <v>#N/A</v>
      </c>
      <c r="S112" s="65" t="e">
        <f t="shared" si="46"/>
        <v>#N/A</v>
      </c>
      <c r="T112" s="65" t="e">
        <f t="shared" si="47"/>
        <v>#N/A</v>
      </c>
      <c r="U112" s="65" t="e">
        <f t="shared" si="48"/>
        <v>#N/A</v>
      </c>
      <c r="V112" s="65"/>
      <c r="W112" s="65"/>
      <c r="X112" s="39"/>
      <c r="Y112" s="210"/>
      <c r="Z112" s="38">
        <f t="shared" si="61"/>
        <v>5718333.5175999999</v>
      </c>
      <c r="AA112" s="38">
        <f t="shared" si="43"/>
        <v>1422.74</v>
      </c>
      <c r="AB112" s="39" t="str">
        <f>+M112</f>
        <v xml:space="preserve"> 003-SUADQ-CAB-2024 </v>
      </c>
    </row>
    <row r="113" spans="1:28" ht="23.25" thickBot="1" x14ac:dyDescent="0.3">
      <c r="A113" s="33">
        <v>112</v>
      </c>
      <c r="B113" s="34" t="s">
        <v>270</v>
      </c>
      <c r="C113" s="35">
        <v>44710</v>
      </c>
      <c r="D113" s="35" t="s">
        <v>16</v>
      </c>
      <c r="E113" s="35" t="s">
        <v>271</v>
      </c>
      <c r="F113" s="35" t="s">
        <v>17</v>
      </c>
      <c r="G113" s="35" t="s">
        <v>63</v>
      </c>
      <c r="H113" s="35">
        <v>12</v>
      </c>
      <c r="I113" s="36">
        <v>66.53</v>
      </c>
      <c r="J113" s="35">
        <v>68.489999999999995</v>
      </c>
      <c r="K113" s="35">
        <v>4019.24</v>
      </c>
      <c r="L113" s="58">
        <f t="shared" si="39"/>
        <v>275277.74759999994</v>
      </c>
      <c r="M113" s="63" t="s">
        <v>19</v>
      </c>
      <c r="N113" s="64" t="str">
        <v>10.426.66</v>
      </c>
      <c r="O113" s="63" t="str">
        <v>ENTRADA VIRTUAL MAT. LOA-CO-B-VEB-CAB-2021</v>
      </c>
      <c r="P113" s="70">
        <v>10426.66</v>
      </c>
      <c r="Q113" s="65"/>
      <c r="R113" s="65">
        <f>+P113</f>
        <v>10426.66</v>
      </c>
      <c r="S113" s="65">
        <f t="shared" si="46"/>
        <v>10915.670354</v>
      </c>
      <c r="T113" s="65">
        <f t="shared" si="47"/>
        <v>11790.015549355399</v>
      </c>
      <c r="U113" s="65">
        <f t="shared" si="48"/>
        <v>12278.122193098712</v>
      </c>
      <c r="V113" s="65">
        <f t="shared" si="52"/>
        <v>12640.326797795124</v>
      </c>
      <c r="W113" s="65">
        <f t="shared" si="53"/>
        <v>15800.408497243905</v>
      </c>
      <c r="X113" s="39" t="s">
        <v>36</v>
      </c>
      <c r="Y113" s="211">
        <f>+V113/L113-1</f>
        <v>-0.95408155251196514</v>
      </c>
      <c r="Z113" s="38">
        <f>+MINA(L113,W113)</f>
        <v>15800.408497243905</v>
      </c>
      <c r="AA113" s="38">
        <f t="shared" si="43"/>
        <v>3.9311930855693875</v>
      </c>
      <c r="AB113" s="39" t="str">
        <f>+X113</f>
        <v>ENTRADA VIRTUAL MAT. LOA-CO-B-VEB-CAB-2021</v>
      </c>
    </row>
    <row r="114" spans="1:28" ht="12" thickBot="1" x14ac:dyDescent="0.3">
      <c r="A114" s="33">
        <v>113</v>
      </c>
      <c r="B114" s="34" t="s">
        <v>272</v>
      </c>
      <c r="C114" s="35">
        <v>44710</v>
      </c>
      <c r="D114" s="35" t="s">
        <v>16</v>
      </c>
      <c r="E114" s="35">
        <v>143066</v>
      </c>
      <c r="F114" s="35" t="s">
        <v>17</v>
      </c>
      <c r="G114" s="35" t="s">
        <v>273</v>
      </c>
      <c r="H114" s="35">
        <v>18</v>
      </c>
      <c r="I114" s="36">
        <v>106.62</v>
      </c>
      <c r="J114" s="35">
        <v>123.47</v>
      </c>
      <c r="K114" s="35">
        <v>4019.24</v>
      </c>
      <c r="L114" s="58">
        <f t="shared" si="39"/>
        <v>496255.56279999996</v>
      </c>
      <c r="M114" s="63" t="s">
        <v>23</v>
      </c>
      <c r="N114" s="64" t="e">
        <v>#N/A</v>
      </c>
      <c r="O114" s="63" t="e">
        <v>#N/A</v>
      </c>
      <c r="P114" s="65" t="e">
        <v>#N/A</v>
      </c>
      <c r="Q114" s="65" t="e">
        <f t="shared" si="49"/>
        <v>#N/A</v>
      </c>
      <c r="R114" s="65" t="e">
        <f t="shared" si="50"/>
        <v>#N/A</v>
      </c>
      <c r="S114" s="65" t="e">
        <f t="shared" si="46"/>
        <v>#N/A</v>
      </c>
      <c r="T114" s="65" t="e">
        <f t="shared" si="47"/>
        <v>#N/A</v>
      </c>
      <c r="U114" s="65" t="e">
        <f t="shared" si="48"/>
        <v>#N/A</v>
      </c>
      <c r="V114" s="65"/>
      <c r="W114" s="65"/>
      <c r="X114" s="39"/>
      <c r="Y114" s="210"/>
      <c r="Z114" s="38">
        <f>+L114</f>
        <v>496255.56279999996</v>
      </c>
      <c r="AA114" s="38">
        <f t="shared" si="43"/>
        <v>123.47</v>
      </c>
      <c r="AB114" s="39" t="str">
        <f>+M114</f>
        <v xml:space="preserve"> 025-SUADQ-CAB-2022 </v>
      </c>
    </row>
    <row r="115" spans="1:28" ht="34.5" thickBot="1" x14ac:dyDescent="0.3">
      <c r="A115" s="33">
        <v>114</v>
      </c>
      <c r="B115" s="34" t="s">
        <v>274</v>
      </c>
      <c r="C115" s="35">
        <v>44710</v>
      </c>
      <c r="D115" s="35" t="s">
        <v>16</v>
      </c>
      <c r="E115" s="35" t="s">
        <v>275</v>
      </c>
      <c r="F115" s="35" t="s">
        <v>38</v>
      </c>
      <c r="G115" s="35" t="s">
        <v>276</v>
      </c>
      <c r="H115" s="35">
        <v>11</v>
      </c>
      <c r="I115" s="36">
        <v>286.62</v>
      </c>
      <c r="J115" s="35">
        <v>295.08</v>
      </c>
      <c r="K115" s="35">
        <v>4019.24</v>
      </c>
      <c r="L115" s="58">
        <f t="shared" si="39"/>
        <v>1185997.3391999998</v>
      </c>
      <c r="M115" s="63" t="s">
        <v>19</v>
      </c>
      <c r="N115" s="64" t="str">
        <v>1.023.673.37</v>
      </c>
      <c r="O115" s="63" t="str">
        <v>ENTR. VIRT CONT.025-DIADQ-CAB-2022 REPUESTOS CAB</v>
      </c>
      <c r="P115" s="70">
        <v>1023673.37</v>
      </c>
      <c r="Q115" s="65"/>
      <c r="R115" s="65"/>
      <c r="S115" s="65">
        <f>+P115</f>
        <v>1023673.37</v>
      </c>
      <c r="T115" s="65">
        <f t="shared" si="47"/>
        <v>1105669.6069370001</v>
      </c>
      <c r="U115" s="65">
        <f t="shared" si="48"/>
        <v>1151444.3286641918</v>
      </c>
      <c r="V115" s="65">
        <f t="shared" si="52"/>
        <v>1185411.9363597855</v>
      </c>
      <c r="W115" s="65">
        <f t="shared" si="53"/>
        <v>1481764.9204497319</v>
      </c>
      <c r="X115" s="39" t="s">
        <v>277</v>
      </c>
      <c r="Y115" s="211">
        <f t="shared" ref="Y115:Y116" si="63">+V115/L115-1</f>
        <v>-4.9359540773441513E-4</v>
      </c>
      <c r="Z115" s="72">
        <f>+MIN(L115,V115)</f>
        <v>1185411.9363597855</v>
      </c>
      <c r="AA115" s="38">
        <f t="shared" si="43"/>
        <v>294.9343498670857</v>
      </c>
      <c r="AB115" s="39" t="str">
        <f>+X115</f>
        <v>ENTR. VIRT CONT.025-DIADQ-CAB-2022 REPUESTOS CAB</v>
      </c>
    </row>
    <row r="116" spans="1:28" ht="34.5" thickBot="1" x14ac:dyDescent="0.3">
      <c r="A116" s="33">
        <v>115</v>
      </c>
      <c r="B116" s="34" t="s">
        <v>278</v>
      </c>
      <c r="C116" s="35">
        <v>44710</v>
      </c>
      <c r="D116" s="35" t="s">
        <v>16</v>
      </c>
      <c r="E116" s="35" t="s">
        <v>279</v>
      </c>
      <c r="F116" s="35" t="s">
        <v>38</v>
      </c>
      <c r="G116" s="35" t="s">
        <v>280</v>
      </c>
      <c r="H116" s="35">
        <v>15</v>
      </c>
      <c r="I116" s="36">
        <v>6835.36</v>
      </c>
      <c r="J116" s="35">
        <v>7037</v>
      </c>
      <c r="K116" s="35">
        <v>4019.24</v>
      </c>
      <c r="L116" s="58">
        <f t="shared" si="39"/>
        <v>28283391.879999999</v>
      </c>
      <c r="M116" s="63" t="s">
        <v>19</v>
      </c>
      <c r="N116" s="64" t="str">
        <v>25.506.900.42</v>
      </c>
      <c r="O116" s="63" t="str">
        <v>ENTR. VIRT CONT.025-DIADQ-CAB-2022 REPUESTOS CAB</v>
      </c>
      <c r="P116" s="70">
        <v>25506900.420000002</v>
      </c>
      <c r="Q116" s="65"/>
      <c r="R116" s="65"/>
      <c r="S116" s="65">
        <f>+P116</f>
        <v>25506900.420000002</v>
      </c>
      <c r="T116" s="65">
        <f t="shared" si="47"/>
        <v>27550003.143642001</v>
      </c>
      <c r="U116" s="65">
        <f t="shared" si="48"/>
        <v>28690573.27378878</v>
      </c>
      <c r="V116" s="65">
        <f t="shared" si="52"/>
        <v>29536945.18536555</v>
      </c>
      <c r="W116" s="65">
        <f t="shared" si="53"/>
        <v>36921181.48170694</v>
      </c>
      <c r="X116" s="39" t="s">
        <v>277</v>
      </c>
      <c r="Y116" s="211">
        <f t="shared" si="63"/>
        <v>4.4321180100466373E-2</v>
      </c>
      <c r="Z116" s="38">
        <f>+MIN(L116,V116)</f>
        <v>28283391.879999999</v>
      </c>
      <c r="AA116" s="38">
        <f t="shared" si="43"/>
        <v>7037</v>
      </c>
      <c r="AB116" s="39" t="str">
        <f t="shared" ref="AB116:AB123" si="64">+M116</f>
        <v xml:space="preserve"> 003-SUADQ-CAB-2024 </v>
      </c>
    </row>
    <row r="117" spans="1:28" ht="12" thickBot="1" x14ac:dyDescent="0.3">
      <c r="A117" s="33">
        <v>116</v>
      </c>
      <c r="B117" s="34" t="s">
        <v>281</v>
      </c>
      <c r="C117" s="35">
        <v>44710</v>
      </c>
      <c r="D117" s="35" t="s">
        <v>16</v>
      </c>
      <c r="E117" s="35" t="s">
        <v>282</v>
      </c>
      <c r="F117" s="35" t="s">
        <v>38</v>
      </c>
      <c r="G117" s="35" t="s">
        <v>283</v>
      </c>
      <c r="H117" s="35">
        <v>14</v>
      </c>
      <c r="I117" s="36">
        <v>445.2</v>
      </c>
      <c r="J117" s="35">
        <v>458.33</v>
      </c>
      <c r="K117" s="35">
        <v>4019.24</v>
      </c>
      <c r="L117" s="58">
        <f t="shared" si="39"/>
        <v>1842138.2691999997</v>
      </c>
      <c r="M117" s="63" t="s">
        <v>19</v>
      </c>
      <c r="N117" s="64" t="e">
        <v>#N/A</v>
      </c>
      <c r="O117" s="63" t="e">
        <v>#N/A</v>
      </c>
      <c r="P117" s="65" t="e">
        <v>#N/A</v>
      </c>
      <c r="Q117" s="65" t="e">
        <f t="shared" si="49"/>
        <v>#N/A</v>
      </c>
      <c r="R117" s="65" t="e">
        <f t="shared" si="50"/>
        <v>#N/A</v>
      </c>
      <c r="S117" s="65" t="e">
        <f t="shared" si="46"/>
        <v>#N/A</v>
      </c>
      <c r="T117" s="65" t="e">
        <f t="shared" si="47"/>
        <v>#N/A</v>
      </c>
      <c r="U117" s="65" t="e">
        <f t="shared" si="48"/>
        <v>#N/A</v>
      </c>
      <c r="V117" s="65"/>
      <c r="W117" s="65"/>
      <c r="X117" s="39"/>
      <c r="Y117" s="210"/>
      <c r="Z117" s="38">
        <f t="shared" ref="Z117:Z130" si="65">+L117</f>
        <v>1842138.2691999997</v>
      </c>
      <c r="AA117" s="38">
        <f t="shared" si="43"/>
        <v>458.33</v>
      </c>
      <c r="AB117" s="39" t="str">
        <f t="shared" si="64"/>
        <v xml:space="preserve"> 003-SUADQ-CAB-2024 </v>
      </c>
    </row>
    <row r="118" spans="1:28" ht="12" thickBot="1" x14ac:dyDescent="0.3">
      <c r="A118" s="33">
        <v>117</v>
      </c>
      <c r="B118" s="34" t="s">
        <v>284</v>
      </c>
      <c r="C118" s="35">
        <v>44710</v>
      </c>
      <c r="D118" s="35" t="s">
        <v>16</v>
      </c>
      <c r="E118" s="35">
        <v>135362</v>
      </c>
      <c r="F118" s="35" t="s">
        <v>38</v>
      </c>
      <c r="G118" s="35" t="s">
        <v>285</v>
      </c>
      <c r="H118" s="35">
        <v>13</v>
      </c>
      <c r="I118" s="36">
        <v>4066.31</v>
      </c>
      <c r="J118" s="35">
        <v>4186.2700000000004</v>
      </c>
      <c r="K118" s="35">
        <v>4019.24</v>
      </c>
      <c r="L118" s="58">
        <f t="shared" si="39"/>
        <v>16825623.834800001</v>
      </c>
      <c r="M118" s="63" t="s">
        <v>19</v>
      </c>
      <c r="N118" s="64" t="e">
        <v>#N/A</v>
      </c>
      <c r="O118" s="63" t="e">
        <v>#N/A</v>
      </c>
      <c r="P118" s="65" t="e">
        <v>#N/A</v>
      </c>
      <c r="Q118" s="65" t="e">
        <f t="shared" si="49"/>
        <v>#N/A</v>
      </c>
      <c r="R118" s="65" t="e">
        <f t="shared" si="50"/>
        <v>#N/A</v>
      </c>
      <c r="S118" s="65" t="e">
        <f t="shared" si="46"/>
        <v>#N/A</v>
      </c>
      <c r="T118" s="65" t="e">
        <f t="shared" si="47"/>
        <v>#N/A</v>
      </c>
      <c r="U118" s="65" t="e">
        <f t="shared" si="48"/>
        <v>#N/A</v>
      </c>
      <c r="V118" s="65"/>
      <c r="W118" s="65"/>
      <c r="X118" s="39"/>
      <c r="Y118" s="210"/>
      <c r="Z118" s="38">
        <f t="shared" si="65"/>
        <v>16825623.834800001</v>
      </c>
      <c r="AA118" s="38">
        <f t="shared" si="43"/>
        <v>4186.2700000000004</v>
      </c>
      <c r="AB118" s="39" t="str">
        <f t="shared" si="64"/>
        <v xml:space="preserve"> 003-SUADQ-CAB-2024 </v>
      </c>
    </row>
    <row r="119" spans="1:28" ht="12" thickBot="1" x14ac:dyDescent="0.3">
      <c r="A119" s="33">
        <v>118</v>
      </c>
      <c r="B119" s="34" t="s">
        <v>286</v>
      </c>
      <c r="C119" s="35">
        <v>44710</v>
      </c>
      <c r="D119" s="35" t="s">
        <v>16</v>
      </c>
      <c r="E119" s="35">
        <v>129979</v>
      </c>
      <c r="F119" s="35" t="s">
        <v>38</v>
      </c>
      <c r="G119" s="35" t="s">
        <v>250</v>
      </c>
      <c r="H119" s="35">
        <v>135</v>
      </c>
      <c r="I119" s="36">
        <v>5053.57</v>
      </c>
      <c r="J119" s="35">
        <v>5202.6499999999996</v>
      </c>
      <c r="K119" s="35">
        <v>4019.24</v>
      </c>
      <c r="L119" s="58">
        <f t="shared" si="39"/>
        <v>20910698.985999998</v>
      </c>
      <c r="M119" s="63" t="s">
        <v>19</v>
      </c>
      <c r="N119" s="64" t="e">
        <v>#N/A</v>
      </c>
      <c r="O119" s="63" t="e">
        <v>#N/A</v>
      </c>
      <c r="P119" s="65" t="e">
        <v>#N/A</v>
      </c>
      <c r="Q119" s="65" t="e">
        <f t="shared" si="49"/>
        <v>#N/A</v>
      </c>
      <c r="R119" s="65" t="e">
        <f t="shared" si="50"/>
        <v>#N/A</v>
      </c>
      <c r="S119" s="65" t="e">
        <f t="shared" si="46"/>
        <v>#N/A</v>
      </c>
      <c r="T119" s="65" t="e">
        <f t="shared" si="47"/>
        <v>#N/A</v>
      </c>
      <c r="U119" s="65" t="e">
        <f t="shared" si="48"/>
        <v>#N/A</v>
      </c>
      <c r="V119" s="65"/>
      <c r="W119" s="65"/>
      <c r="X119" s="39"/>
      <c r="Y119" s="210"/>
      <c r="Z119" s="38">
        <f t="shared" si="65"/>
        <v>20910698.985999998</v>
      </c>
      <c r="AA119" s="38">
        <f t="shared" si="43"/>
        <v>5202.6499999999996</v>
      </c>
      <c r="AB119" s="39" t="str">
        <f t="shared" si="64"/>
        <v xml:space="preserve"> 003-SUADQ-CAB-2024 </v>
      </c>
    </row>
    <row r="120" spans="1:28" ht="12" thickBot="1" x14ac:dyDescent="0.3">
      <c r="A120" s="33">
        <v>119</v>
      </c>
      <c r="B120" s="34" t="s">
        <v>287</v>
      </c>
      <c r="C120" s="35">
        <v>44710</v>
      </c>
      <c r="D120" s="35" t="s">
        <v>16</v>
      </c>
      <c r="E120" s="35">
        <v>3802825</v>
      </c>
      <c r="F120" s="35" t="s">
        <v>38</v>
      </c>
      <c r="G120" s="35" t="s">
        <v>288</v>
      </c>
      <c r="H120" s="35">
        <v>121</v>
      </c>
      <c r="I120" s="36">
        <v>15088.04</v>
      </c>
      <c r="J120" s="35">
        <v>15533.14</v>
      </c>
      <c r="K120" s="35">
        <v>4019.24</v>
      </c>
      <c r="L120" s="58">
        <f t="shared" si="39"/>
        <v>62431417.613599993</v>
      </c>
      <c r="M120" s="63" t="s">
        <v>19</v>
      </c>
      <c r="N120" s="64" t="e">
        <v>#N/A</v>
      </c>
      <c r="O120" s="63" t="e">
        <v>#N/A</v>
      </c>
      <c r="P120" s="65" t="e">
        <v>#N/A</v>
      </c>
      <c r="Q120" s="65" t="e">
        <f t="shared" si="49"/>
        <v>#N/A</v>
      </c>
      <c r="R120" s="65" t="e">
        <f t="shared" si="50"/>
        <v>#N/A</v>
      </c>
      <c r="S120" s="65" t="e">
        <f t="shared" si="46"/>
        <v>#N/A</v>
      </c>
      <c r="T120" s="65" t="e">
        <f t="shared" si="47"/>
        <v>#N/A</v>
      </c>
      <c r="U120" s="65" t="e">
        <f t="shared" si="48"/>
        <v>#N/A</v>
      </c>
      <c r="V120" s="65"/>
      <c r="W120" s="65"/>
      <c r="X120" s="39"/>
      <c r="Y120" s="210"/>
      <c r="Z120" s="38">
        <f t="shared" si="65"/>
        <v>62431417.613599993</v>
      </c>
      <c r="AA120" s="38">
        <f t="shared" si="43"/>
        <v>15533.14</v>
      </c>
      <c r="AB120" s="39" t="str">
        <f t="shared" si="64"/>
        <v xml:space="preserve"> 003-SUADQ-CAB-2024 </v>
      </c>
    </row>
    <row r="121" spans="1:28" ht="12" thickBot="1" x14ac:dyDescent="0.3">
      <c r="A121" s="33">
        <v>120</v>
      </c>
      <c r="B121" s="34" t="s">
        <v>289</v>
      </c>
      <c r="C121" s="35">
        <v>44710</v>
      </c>
      <c r="D121" s="35" t="s">
        <v>16</v>
      </c>
      <c r="E121" s="35">
        <v>3911941</v>
      </c>
      <c r="F121" s="35" t="s">
        <v>38</v>
      </c>
      <c r="G121" s="35" t="s">
        <v>288</v>
      </c>
      <c r="H121" s="35">
        <v>122</v>
      </c>
      <c r="I121" s="36">
        <v>580</v>
      </c>
      <c r="J121" s="35">
        <v>597.11</v>
      </c>
      <c r="K121" s="35">
        <v>4019.24</v>
      </c>
      <c r="L121" s="58">
        <f t="shared" si="39"/>
        <v>2399928.3964</v>
      </c>
      <c r="M121" s="63" t="s">
        <v>19</v>
      </c>
      <c r="N121" s="64" t="e">
        <v>#N/A</v>
      </c>
      <c r="O121" s="63" t="e">
        <v>#N/A</v>
      </c>
      <c r="P121" s="65" t="e">
        <v>#N/A</v>
      </c>
      <c r="Q121" s="65" t="e">
        <f t="shared" si="49"/>
        <v>#N/A</v>
      </c>
      <c r="R121" s="65" t="e">
        <f t="shared" si="50"/>
        <v>#N/A</v>
      </c>
      <c r="S121" s="65" t="e">
        <f t="shared" si="46"/>
        <v>#N/A</v>
      </c>
      <c r="T121" s="65" t="e">
        <f t="shared" si="47"/>
        <v>#N/A</v>
      </c>
      <c r="U121" s="65" t="e">
        <f t="shared" si="48"/>
        <v>#N/A</v>
      </c>
      <c r="V121" s="65"/>
      <c r="W121" s="65"/>
      <c r="X121" s="39"/>
      <c r="Y121" s="210"/>
      <c r="Z121" s="38">
        <f t="shared" si="65"/>
        <v>2399928.3964</v>
      </c>
      <c r="AA121" s="38">
        <f t="shared" si="43"/>
        <v>597.11</v>
      </c>
      <c r="AB121" s="39" t="str">
        <f t="shared" si="64"/>
        <v xml:space="preserve"> 003-SUADQ-CAB-2024 </v>
      </c>
    </row>
    <row r="122" spans="1:28" ht="12" thickBot="1" x14ac:dyDescent="0.3">
      <c r="A122" s="33">
        <v>121</v>
      </c>
      <c r="B122" s="34" t="s">
        <v>290</v>
      </c>
      <c r="C122" s="35">
        <v>44710</v>
      </c>
      <c r="D122" s="35" t="s">
        <v>16</v>
      </c>
      <c r="E122" s="35">
        <v>131501</v>
      </c>
      <c r="F122" s="35" t="s">
        <v>38</v>
      </c>
      <c r="G122" s="35" t="s">
        <v>291</v>
      </c>
      <c r="H122" s="35">
        <v>39</v>
      </c>
      <c r="I122" s="36">
        <v>22871.78</v>
      </c>
      <c r="J122" s="35">
        <v>23546.5</v>
      </c>
      <c r="K122" s="35">
        <v>4019.24</v>
      </c>
      <c r="L122" s="58">
        <f t="shared" si="39"/>
        <v>94639034.659999996</v>
      </c>
      <c r="M122" s="63" t="s">
        <v>19</v>
      </c>
      <c r="N122" s="64" t="e">
        <v>#N/A</v>
      </c>
      <c r="O122" s="63" t="e">
        <v>#N/A</v>
      </c>
      <c r="P122" s="65" t="e">
        <v>#N/A</v>
      </c>
      <c r="Q122" s="65" t="e">
        <f t="shared" si="49"/>
        <v>#N/A</v>
      </c>
      <c r="R122" s="65" t="e">
        <f t="shared" si="50"/>
        <v>#N/A</v>
      </c>
      <c r="S122" s="65" t="e">
        <f t="shared" si="46"/>
        <v>#N/A</v>
      </c>
      <c r="T122" s="65" t="e">
        <f t="shared" si="47"/>
        <v>#N/A</v>
      </c>
      <c r="U122" s="65" t="e">
        <f t="shared" si="48"/>
        <v>#N/A</v>
      </c>
      <c r="V122" s="65"/>
      <c r="W122" s="65"/>
      <c r="X122" s="39"/>
      <c r="Y122" s="210"/>
      <c r="Z122" s="38">
        <f t="shared" si="65"/>
        <v>94639034.659999996</v>
      </c>
      <c r="AA122" s="38">
        <f t="shared" si="43"/>
        <v>23546.5</v>
      </c>
      <c r="AB122" s="39" t="str">
        <f t="shared" si="64"/>
        <v xml:space="preserve"> 003-SUADQ-CAB-2024 </v>
      </c>
    </row>
    <row r="123" spans="1:28" ht="12" thickBot="1" x14ac:dyDescent="0.3">
      <c r="A123" s="33">
        <v>122</v>
      </c>
      <c r="B123" s="34" t="s">
        <v>292</v>
      </c>
      <c r="C123" s="35">
        <v>44710</v>
      </c>
      <c r="D123" s="35" t="s">
        <v>16</v>
      </c>
      <c r="E123" s="35">
        <v>135475</v>
      </c>
      <c r="F123" s="35" t="s">
        <v>38</v>
      </c>
      <c r="G123" s="35" t="s">
        <v>209</v>
      </c>
      <c r="H123" s="35">
        <v>9</v>
      </c>
      <c r="I123" s="36">
        <v>967.41</v>
      </c>
      <c r="J123" s="35">
        <v>995.95</v>
      </c>
      <c r="K123" s="35">
        <v>4019.24</v>
      </c>
      <c r="L123" s="58">
        <f t="shared" si="39"/>
        <v>4002962.0779999997</v>
      </c>
      <c r="M123" s="63" t="s">
        <v>19</v>
      </c>
      <c r="N123" s="64" t="e">
        <v>#N/A</v>
      </c>
      <c r="O123" s="63" t="e">
        <v>#N/A</v>
      </c>
      <c r="P123" s="65" t="e">
        <v>#N/A</v>
      </c>
      <c r="Q123" s="65" t="e">
        <f t="shared" si="49"/>
        <v>#N/A</v>
      </c>
      <c r="R123" s="65" t="e">
        <f t="shared" si="50"/>
        <v>#N/A</v>
      </c>
      <c r="S123" s="65" t="e">
        <f t="shared" si="46"/>
        <v>#N/A</v>
      </c>
      <c r="T123" s="65" t="e">
        <f t="shared" si="47"/>
        <v>#N/A</v>
      </c>
      <c r="U123" s="65" t="e">
        <f t="shared" si="48"/>
        <v>#N/A</v>
      </c>
      <c r="V123" s="65"/>
      <c r="W123" s="65"/>
      <c r="X123" s="39"/>
      <c r="Y123" s="210"/>
      <c r="Z123" s="38">
        <f t="shared" si="65"/>
        <v>4002962.0779999997</v>
      </c>
      <c r="AA123" s="38">
        <f t="shared" si="43"/>
        <v>995.95</v>
      </c>
      <c r="AB123" s="39" t="str">
        <f t="shared" si="64"/>
        <v xml:space="preserve"> 003-SUADQ-CAB-2024 </v>
      </c>
    </row>
    <row r="124" spans="1:28" ht="12" thickBot="1" x14ac:dyDescent="0.3">
      <c r="A124" s="33">
        <v>123</v>
      </c>
      <c r="B124" s="34" t="s">
        <v>293</v>
      </c>
      <c r="C124" s="35">
        <v>44710</v>
      </c>
      <c r="D124" s="35" t="s">
        <v>16</v>
      </c>
      <c r="E124" s="35">
        <v>12480726</v>
      </c>
      <c r="F124" s="35" t="s">
        <v>38</v>
      </c>
      <c r="G124" s="35" t="s">
        <v>220</v>
      </c>
      <c r="H124" s="35">
        <v>5</v>
      </c>
      <c r="I124" s="36"/>
      <c r="J124" s="35"/>
      <c r="K124" s="35">
        <v>4019.24</v>
      </c>
      <c r="L124" s="58"/>
      <c r="M124" s="63"/>
      <c r="N124" s="64" t="e">
        <v>#N/A</v>
      </c>
      <c r="O124" s="63" t="e">
        <v>#N/A</v>
      </c>
      <c r="P124" s="65" t="e">
        <v>#N/A</v>
      </c>
      <c r="Q124" s="65" t="e">
        <f t="shared" si="49"/>
        <v>#N/A</v>
      </c>
      <c r="R124" s="65" t="e">
        <f t="shared" si="50"/>
        <v>#N/A</v>
      </c>
      <c r="S124" s="65" t="e">
        <f t="shared" si="46"/>
        <v>#N/A</v>
      </c>
      <c r="T124" s="65" t="e">
        <f t="shared" si="47"/>
        <v>#N/A</v>
      </c>
      <c r="U124" s="65" t="e">
        <f t="shared" si="48"/>
        <v>#N/A</v>
      </c>
      <c r="V124" s="65"/>
      <c r="W124" s="65"/>
      <c r="X124" s="39"/>
      <c r="Y124" s="210"/>
      <c r="Z124" s="38"/>
      <c r="AA124" s="38">
        <f t="shared" si="43"/>
        <v>0</v>
      </c>
      <c r="AB124" s="39"/>
    </row>
    <row r="125" spans="1:28" ht="12" thickBot="1" x14ac:dyDescent="0.3">
      <c r="A125" s="33">
        <v>124</v>
      </c>
      <c r="B125" s="43" t="s">
        <v>294</v>
      </c>
      <c r="C125" s="35">
        <v>44710</v>
      </c>
      <c r="D125" s="35" t="s">
        <v>16</v>
      </c>
      <c r="E125" s="35">
        <v>12480725</v>
      </c>
      <c r="F125" s="35" t="s">
        <v>38</v>
      </c>
      <c r="G125" s="35" t="s">
        <v>220</v>
      </c>
      <c r="H125" s="35">
        <v>6</v>
      </c>
      <c r="I125" s="36">
        <v>363.2</v>
      </c>
      <c r="J125" s="35">
        <v>373.91</v>
      </c>
      <c r="K125" s="35">
        <v>4019.24</v>
      </c>
      <c r="L125" s="58">
        <f t="shared" si="39"/>
        <v>1502834.0284</v>
      </c>
      <c r="M125" s="63" t="s">
        <v>19</v>
      </c>
      <c r="N125" s="64" t="e">
        <v>#N/A</v>
      </c>
      <c r="O125" s="63" t="e">
        <v>#N/A</v>
      </c>
      <c r="P125" s="65" t="e">
        <v>#N/A</v>
      </c>
      <c r="Q125" s="65" t="e">
        <f t="shared" si="49"/>
        <v>#N/A</v>
      </c>
      <c r="R125" s="65" t="e">
        <f t="shared" si="50"/>
        <v>#N/A</v>
      </c>
      <c r="S125" s="65" t="e">
        <f t="shared" si="46"/>
        <v>#N/A</v>
      </c>
      <c r="T125" s="65" t="e">
        <f t="shared" si="47"/>
        <v>#N/A</v>
      </c>
      <c r="U125" s="65" t="e">
        <f t="shared" si="48"/>
        <v>#N/A</v>
      </c>
      <c r="V125" s="65"/>
      <c r="W125" s="65"/>
      <c r="X125" s="39"/>
      <c r="Y125" s="210"/>
      <c r="Z125" s="38">
        <f t="shared" si="65"/>
        <v>1502834.0284</v>
      </c>
      <c r="AA125" s="38">
        <f t="shared" si="43"/>
        <v>373.91</v>
      </c>
      <c r="AB125" s="39" t="str">
        <f t="shared" ref="AB125:AB130" si="66">+M125</f>
        <v xml:space="preserve"> 003-SUADQ-CAB-2024 </v>
      </c>
    </row>
    <row r="126" spans="1:28" ht="12" thickBot="1" x14ac:dyDescent="0.3">
      <c r="A126" s="33">
        <v>125</v>
      </c>
      <c r="B126" s="43" t="s">
        <v>295</v>
      </c>
      <c r="C126" s="35">
        <v>44710</v>
      </c>
      <c r="D126" s="35" t="s">
        <v>16</v>
      </c>
      <c r="E126" s="35">
        <v>216885</v>
      </c>
      <c r="F126" s="35" t="s">
        <v>38</v>
      </c>
      <c r="G126" s="35" t="s">
        <v>91</v>
      </c>
      <c r="H126" s="35">
        <v>16</v>
      </c>
      <c r="I126" s="36">
        <v>21363.35</v>
      </c>
      <c r="J126" s="35">
        <v>21993.57</v>
      </c>
      <c r="K126" s="35">
        <v>4019.24</v>
      </c>
      <c r="L126" s="58">
        <f t="shared" si="39"/>
        <v>88397436.286799997</v>
      </c>
      <c r="M126" s="63" t="s">
        <v>19</v>
      </c>
      <c r="N126" s="64" t="e">
        <v>#N/A</v>
      </c>
      <c r="O126" s="63" t="e">
        <v>#N/A</v>
      </c>
      <c r="P126" s="65" t="e">
        <v>#N/A</v>
      </c>
      <c r="Q126" s="65" t="e">
        <f t="shared" si="49"/>
        <v>#N/A</v>
      </c>
      <c r="R126" s="65" t="e">
        <f t="shared" si="50"/>
        <v>#N/A</v>
      </c>
      <c r="S126" s="65" t="e">
        <f t="shared" si="46"/>
        <v>#N/A</v>
      </c>
      <c r="T126" s="65" t="e">
        <f t="shared" si="47"/>
        <v>#N/A</v>
      </c>
      <c r="U126" s="65" t="e">
        <f t="shared" si="48"/>
        <v>#N/A</v>
      </c>
      <c r="V126" s="65"/>
      <c r="W126" s="65"/>
      <c r="X126" s="39"/>
      <c r="Y126" s="210"/>
      <c r="Z126" s="38">
        <f t="shared" si="65"/>
        <v>88397436.286799997</v>
      </c>
      <c r="AA126" s="38">
        <f t="shared" si="43"/>
        <v>21993.57</v>
      </c>
      <c r="AB126" s="39" t="str">
        <f t="shared" si="66"/>
        <v xml:space="preserve"> 003-SUADQ-CAB-2024 </v>
      </c>
    </row>
    <row r="127" spans="1:28" ht="12" thickBot="1" x14ac:dyDescent="0.3">
      <c r="A127" s="33">
        <v>126</v>
      </c>
      <c r="B127" s="43" t="s">
        <v>296</v>
      </c>
      <c r="C127" s="35">
        <v>44710</v>
      </c>
      <c r="D127" s="35" t="s">
        <v>16</v>
      </c>
      <c r="E127" s="35">
        <v>142036</v>
      </c>
      <c r="F127" s="35" t="s">
        <v>38</v>
      </c>
      <c r="G127" s="35" t="s">
        <v>266</v>
      </c>
      <c r="H127" s="35">
        <v>5</v>
      </c>
      <c r="I127" s="36">
        <v>2815.87</v>
      </c>
      <c r="J127" s="35">
        <v>2898.94</v>
      </c>
      <c r="K127" s="35">
        <v>4019.24</v>
      </c>
      <c r="L127" s="58">
        <f t="shared" si="39"/>
        <v>11651535.605599999</v>
      </c>
      <c r="M127" s="63" t="s">
        <v>19</v>
      </c>
      <c r="N127" s="64" t="e">
        <v>#N/A</v>
      </c>
      <c r="O127" s="63" t="e">
        <v>#N/A</v>
      </c>
      <c r="P127" s="65" t="e">
        <v>#N/A</v>
      </c>
      <c r="Q127" s="65" t="e">
        <f t="shared" si="49"/>
        <v>#N/A</v>
      </c>
      <c r="R127" s="65" t="e">
        <f t="shared" si="50"/>
        <v>#N/A</v>
      </c>
      <c r="S127" s="65" t="e">
        <f t="shared" si="46"/>
        <v>#N/A</v>
      </c>
      <c r="T127" s="65" t="e">
        <f t="shared" si="47"/>
        <v>#N/A</v>
      </c>
      <c r="U127" s="65" t="e">
        <f t="shared" si="48"/>
        <v>#N/A</v>
      </c>
      <c r="V127" s="65"/>
      <c r="W127" s="65"/>
      <c r="X127" s="39"/>
      <c r="Y127" s="210"/>
      <c r="Z127" s="38">
        <f t="shared" si="65"/>
        <v>11651535.605599999</v>
      </c>
      <c r="AA127" s="38">
        <f t="shared" si="43"/>
        <v>2898.94</v>
      </c>
      <c r="AB127" s="39" t="str">
        <f t="shared" si="66"/>
        <v xml:space="preserve"> 003-SUADQ-CAB-2024 </v>
      </c>
    </row>
    <row r="128" spans="1:28" ht="12" thickBot="1" x14ac:dyDescent="0.3">
      <c r="A128" s="33">
        <v>127</v>
      </c>
      <c r="B128" s="43" t="s">
        <v>297</v>
      </c>
      <c r="C128" s="35">
        <v>44710</v>
      </c>
      <c r="D128" s="35" t="s">
        <v>16</v>
      </c>
      <c r="E128" s="35" t="s">
        <v>298</v>
      </c>
      <c r="F128" s="35" t="s">
        <v>38</v>
      </c>
      <c r="G128" s="35" t="s">
        <v>299</v>
      </c>
      <c r="H128" s="35">
        <v>9</v>
      </c>
      <c r="I128" s="36">
        <v>1076.96</v>
      </c>
      <c r="J128" s="35">
        <v>1247.1199999999999</v>
      </c>
      <c r="K128" s="35">
        <v>4019.24</v>
      </c>
      <c r="L128" s="58">
        <f t="shared" si="39"/>
        <v>5012474.5887999991</v>
      </c>
      <c r="M128" s="63" t="s">
        <v>23</v>
      </c>
      <c r="N128" s="64" t="e">
        <v>#N/A</v>
      </c>
      <c r="O128" s="63" t="e">
        <v>#N/A</v>
      </c>
      <c r="P128" s="65" t="e">
        <v>#N/A</v>
      </c>
      <c r="Q128" s="65" t="e">
        <f t="shared" si="49"/>
        <v>#N/A</v>
      </c>
      <c r="R128" s="65" t="e">
        <f t="shared" si="50"/>
        <v>#N/A</v>
      </c>
      <c r="S128" s="65" t="e">
        <f t="shared" si="46"/>
        <v>#N/A</v>
      </c>
      <c r="T128" s="65" t="e">
        <f t="shared" si="47"/>
        <v>#N/A</v>
      </c>
      <c r="U128" s="65" t="e">
        <f t="shared" si="48"/>
        <v>#N/A</v>
      </c>
      <c r="V128" s="65"/>
      <c r="W128" s="65"/>
      <c r="X128" s="39"/>
      <c r="Y128" s="210"/>
      <c r="Z128" s="38">
        <f t="shared" si="65"/>
        <v>5012474.5887999991</v>
      </c>
      <c r="AA128" s="38">
        <f t="shared" si="43"/>
        <v>1247.1199999999999</v>
      </c>
      <c r="AB128" s="39" t="str">
        <f t="shared" si="66"/>
        <v xml:space="preserve"> 025-SUADQ-CAB-2022 </v>
      </c>
    </row>
    <row r="129" spans="1:28" ht="12" thickBot="1" x14ac:dyDescent="0.3">
      <c r="A129" s="33">
        <v>128</v>
      </c>
      <c r="B129" s="43" t="s">
        <v>300</v>
      </c>
      <c r="C129" s="35">
        <v>44710</v>
      </c>
      <c r="D129" s="35" t="s">
        <v>16</v>
      </c>
      <c r="E129" s="35">
        <v>15862001</v>
      </c>
      <c r="F129" s="35" t="s">
        <v>38</v>
      </c>
      <c r="G129" s="35" t="s">
        <v>301</v>
      </c>
      <c r="H129" s="35">
        <v>4</v>
      </c>
      <c r="I129" s="36">
        <v>595.29</v>
      </c>
      <c r="J129" s="35">
        <v>612.85</v>
      </c>
      <c r="K129" s="35">
        <v>4019.24</v>
      </c>
      <c r="L129" s="58">
        <f t="shared" si="39"/>
        <v>2463191.2340000002</v>
      </c>
      <c r="M129" s="63" t="s">
        <v>19</v>
      </c>
      <c r="N129" s="64" t="e">
        <v>#N/A</v>
      </c>
      <c r="O129" s="63" t="e">
        <v>#N/A</v>
      </c>
      <c r="P129" s="65" t="e">
        <v>#N/A</v>
      </c>
      <c r="Q129" s="65" t="e">
        <f t="shared" si="49"/>
        <v>#N/A</v>
      </c>
      <c r="R129" s="65" t="e">
        <f t="shared" si="50"/>
        <v>#N/A</v>
      </c>
      <c r="S129" s="65" t="e">
        <f t="shared" si="46"/>
        <v>#N/A</v>
      </c>
      <c r="T129" s="65" t="e">
        <f t="shared" si="47"/>
        <v>#N/A</v>
      </c>
      <c r="U129" s="65" t="e">
        <f t="shared" si="48"/>
        <v>#N/A</v>
      </c>
      <c r="V129" s="65"/>
      <c r="W129" s="65"/>
      <c r="X129" s="39"/>
      <c r="Y129" s="210"/>
      <c r="Z129" s="38">
        <f t="shared" si="65"/>
        <v>2463191.2340000002</v>
      </c>
      <c r="AA129" s="38">
        <f t="shared" si="43"/>
        <v>612.85</v>
      </c>
      <c r="AB129" s="39" t="str">
        <f t="shared" si="66"/>
        <v xml:space="preserve"> 003-SUADQ-CAB-2024 </v>
      </c>
    </row>
    <row r="130" spans="1:28" ht="12" thickBot="1" x14ac:dyDescent="0.3">
      <c r="A130" s="33">
        <v>129</v>
      </c>
      <c r="B130" s="43" t="s">
        <v>302</v>
      </c>
      <c r="C130" s="35">
        <v>44710</v>
      </c>
      <c r="D130" s="35" t="s">
        <v>16</v>
      </c>
      <c r="E130" s="35">
        <v>218490</v>
      </c>
      <c r="F130" s="35" t="s">
        <v>38</v>
      </c>
      <c r="G130" s="35" t="s">
        <v>303</v>
      </c>
      <c r="H130" s="35">
        <v>1</v>
      </c>
      <c r="I130" s="36">
        <v>598.89</v>
      </c>
      <c r="J130" s="35">
        <v>616.55999999999995</v>
      </c>
      <c r="K130" s="35">
        <v>4019.24</v>
      </c>
      <c r="L130" s="58">
        <f t="shared" si="39"/>
        <v>2478102.6143999998</v>
      </c>
      <c r="M130" s="63" t="s">
        <v>19</v>
      </c>
      <c r="N130" s="64" t="e">
        <v>#N/A</v>
      </c>
      <c r="O130" s="63" t="e">
        <v>#N/A</v>
      </c>
      <c r="P130" s="65" t="e">
        <v>#N/A</v>
      </c>
      <c r="Q130" s="65" t="e">
        <f t="shared" si="49"/>
        <v>#N/A</v>
      </c>
      <c r="R130" s="65" t="e">
        <f t="shared" si="50"/>
        <v>#N/A</v>
      </c>
      <c r="S130" s="65" t="e">
        <f t="shared" si="46"/>
        <v>#N/A</v>
      </c>
      <c r="T130" s="65" t="e">
        <f t="shared" si="47"/>
        <v>#N/A</v>
      </c>
      <c r="U130" s="65" t="e">
        <f t="shared" si="48"/>
        <v>#N/A</v>
      </c>
      <c r="V130" s="65"/>
      <c r="W130" s="65"/>
      <c r="X130" s="39"/>
      <c r="Y130" s="210"/>
      <c r="Z130" s="38">
        <f t="shared" si="65"/>
        <v>2478102.6143999998</v>
      </c>
      <c r="AA130" s="38">
        <f t="shared" si="43"/>
        <v>616.55999999999995</v>
      </c>
      <c r="AB130" s="39" t="str">
        <f t="shared" si="66"/>
        <v xml:space="preserve"> 003-SUADQ-CAB-2024 </v>
      </c>
    </row>
    <row r="131" spans="1:28" ht="23.25" thickBot="1" x14ac:dyDescent="0.3">
      <c r="A131" s="33">
        <v>130</v>
      </c>
      <c r="B131" s="43" t="s">
        <v>304</v>
      </c>
      <c r="C131" s="35">
        <v>44710</v>
      </c>
      <c r="D131" s="35" t="s">
        <v>16</v>
      </c>
      <c r="E131" s="35" t="s">
        <v>305</v>
      </c>
      <c r="F131" s="35" t="s">
        <v>38</v>
      </c>
      <c r="G131" s="35" t="s">
        <v>303</v>
      </c>
      <c r="H131" s="35">
        <v>4</v>
      </c>
      <c r="I131" s="36">
        <v>151.28</v>
      </c>
      <c r="J131" s="35">
        <v>155.74</v>
      </c>
      <c r="K131" s="35">
        <v>4019.24</v>
      </c>
      <c r="L131" s="58">
        <f t="shared" ref="L131:L184" si="67">+J131*K131</f>
        <v>625956.43759999995</v>
      </c>
      <c r="M131" s="63" t="s">
        <v>19</v>
      </c>
      <c r="N131" s="64" t="str">
        <v>22.946.39</v>
      </c>
      <c r="O131" s="63" t="str">
        <v>ENTRADA VIRTUAL MAT. LOA-CO-B-VEB-CAB-2021</v>
      </c>
      <c r="P131" s="70">
        <v>22946.39</v>
      </c>
      <c r="Q131" s="65"/>
      <c r="R131" s="65">
        <f>+P131</f>
        <v>22946.39</v>
      </c>
      <c r="S131" s="65">
        <f t="shared" si="46"/>
        <v>24022.575690999998</v>
      </c>
      <c r="T131" s="65">
        <f t="shared" si="47"/>
        <v>25946.784003849098</v>
      </c>
      <c r="U131" s="65">
        <f t="shared" si="48"/>
        <v>27020.980861608452</v>
      </c>
      <c r="V131" s="65">
        <f t="shared" si="52"/>
        <v>27818.099797025901</v>
      </c>
      <c r="W131" s="65">
        <f t="shared" si="53"/>
        <v>34772.624746282374</v>
      </c>
      <c r="X131" s="39" t="s">
        <v>36</v>
      </c>
      <c r="Y131" s="211">
        <f>+V131/L131-1</f>
        <v>-0.95555904832022465</v>
      </c>
      <c r="Z131" s="38">
        <f>+MINA(L131,W131)</f>
        <v>34772.624746282374</v>
      </c>
      <c r="AA131" s="38">
        <f t="shared" ref="AA131:AA194" si="68">+Z131/4019.24</f>
        <v>8.651542268260263</v>
      </c>
      <c r="AB131" s="39" t="str">
        <f>+X131</f>
        <v>ENTRADA VIRTUAL MAT. LOA-CO-B-VEB-CAB-2021</v>
      </c>
    </row>
    <row r="132" spans="1:28" ht="12" thickBot="1" x14ac:dyDescent="0.3">
      <c r="A132" s="33">
        <v>131</v>
      </c>
      <c r="B132" s="43" t="s">
        <v>306</v>
      </c>
      <c r="C132" s="35">
        <v>44710</v>
      </c>
      <c r="D132" s="35" t="s">
        <v>16</v>
      </c>
      <c r="E132" s="35">
        <v>136670</v>
      </c>
      <c r="F132" s="35" t="s">
        <v>38</v>
      </c>
      <c r="G132" s="35" t="s">
        <v>220</v>
      </c>
      <c r="H132" s="35">
        <v>19</v>
      </c>
      <c r="I132" s="36">
        <v>659.65</v>
      </c>
      <c r="J132" s="35">
        <v>679.11</v>
      </c>
      <c r="K132" s="35">
        <v>4019.24</v>
      </c>
      <c r="L132" s="58">
        <f t="shared" si="67"/>
        <v>2729506.0764000001</v>
      </c>
      <c r="M132" s="63" t="s">
        <v>19</v>
      </c>
      <c r="N132" s="64" t="e">
        <v>#N/A</v>
      </c>
      <c r="O132" s="63" t="e">
        <v>#N/A</v>
      </c>
      <c r="P132" s="65" t="e">
        <v>#N/A</v>
      </c>
      <c r="Q132" s="65" t="e">
        <f t="shared" si="49"/>
        <v>#N/A</v>
      </c>
      <c r="R132" s="65" t="e">
        <f t="shared" si="50"/>
        <v>#N/A</v>
      </c>
      <c r="S132" s="65" t="e">
        <f t="shared" si="46"/>
        <v>#N/A</v>
      </c>
      <c r="T132" s="65" t="e">
        <f t="shared" si="47"/>
        <v>#N/A</v>
      </c>
      <c r="U132" s="65" t="e">
        <f t="shared" si="48"/>
        <v>#N/A</v>
      </c>
      <c r="V132" s="65"/>
      <c r="W132" s="65"/>
      <c r="X132" s="39"/>
      <c r="Y132" s="210"/>
      <c r="Z132" s="38">
        <f t="shared" ref="Z132:Z139" si="69">+L132</f>
        <v>2729506.0764000001</v>
      </c>
      <c r="AA132" s="38">
        <f t="shared" si="68"/>
        <v>679.11000000000013</v>
      </c>
      <c r="AB132" s="39" t="str">
        <f>+M132</f>
        <v xml:space="preserve"> 003-SUADQ-CAB-2024 </v>
      </c>
    </row>
    <row r="133" spans="1:28" ht="12" thickBot="1" x14ac:dyDescent="0.3">
      <c r="A133" s="33">
        <v>132</v>
      </c>
      <c r="B133" s="43" t="s">
        <v>307</v>
      </c>
      <c r="C133" s="35">
        <v>44710</v>
      </c>
      <c r="D133" s="35" t="s">
        <v>16</v>
      </c>
      <c r="E133" s="35">
        <v>136671</v>
      </c>
      <c r="F133" s="35" t="s">
        <v>38</v>
      </c>
      <c r="G133" s="35" t="s">
        <v>220</v>
      </c>
      <c r="H133" s="35">
        <v>18</v>
      </c>
      <c r="I133" s="36">
        <v>663.64</v>
      </c>
      <c r="J133" s="35">
        <v>683.22</v>
      </c>
      <c r="K133" s="35">
        <v>4019.24</v>
      </c>
      <c r="L133" s="58">
        <f t="shared" si="67"/>
        <v>2746025.1527999998</v>
      </c>
      <c r="M133" s="63" t="s">
        <v>19</v>
      </c>
      <c r="N133" s="64" t="e">
        <v>#N/A</v>
      </c>
      <c r="O133" s="63" t="e">
        <v>#N/A</v>
      </c>
      <c r="P133" s="65" t="e">
        <v>#N/A</v>
      </c>
      <c r="Q133" s="65" t="e">
        <f t="shared" si="49"/>
        <v>#N/A</v>
      </c>
      <c r="R133" s="65" t="e">
        <f t="shared" si="50"/>
        <v>#N/A</v>
      </c>
      <c r="S133" s="65" t="e">
        <f t="shared" si="46"/>
        <v>#N/A</v>
      </c>
      <c r="T133" s="65" t="e">
        <f t="shared" si="47"/>
        <v>#N/A</v>
      </c>
      <c r="U133" s="65" t="e">
        <f t="shared" si="48"/>
        <v>#N/A</v>
      </c>
      <c r="V133" s="65"/>
      <c r="W133" s="65"/>
      <c r="X133" s="39"/>
      <c r="Y133" s="210"/>
      <c r="Z133" s="38">
        <f t="shared" si="69"/>
        <v>2746025.1527999998</v>
      </c>
      <c r="AA133" s="38">
        <f t="shared" si="68"/>
        <v>683.22</v>
      </c>
      <c r="AB133" s="39" t="str">
        <f>+M133</f>
        <v xml:space="preserve"> 003-SUADQ-CAB-2024 </v>
      </c>
    </row>
    <row r="134" spans="1:28" ht="12" thickBot="1" x14ac:dyDescent="0.3">
      <c r="A134" s="33">
        <v>133</v>
      </c>
      <c r="B134" s="43" t="s">
        <v>308</v>
      </c>
      <c r="C134" s="35">
        <v>44710</v>
      </c>
      <c r="D134" s="35" t="s">
        <v>16</v>
      </c>
      <c r="E134" s="35" t="s">
        <v>309</v>
      </c>
      <c r="F134" s="35" t="s">
        <v>38</v>
      </c>
      <c r="G134" s="35" t="s">
        <v>310</v>
      </c>
      <c r="H134" s="35">
        <v>30</v>
      </c>
      <c r="I134" s="36">
        <v>20.49</v>
      </c>
      <c r="J134" s="35">
        <v>21.09</v>
      </c>
      <c r="K134" s="35">
        <v>4019.24</v>
      </c>
      <c r="L134" s="58">
        <f t="shared" si="67"/>
        <v>84765.771599999993</v>
      </c>
      <c r="M134" s="63" t="s">
        <v>19</v>
      </c>
      <c r="N134" s="64" t="e">
        <v>#N/A</v>
      </c>
      <c r="O134" s="63" t="e">
        <v>#N/A</v>
      </c>
      <c r="P134" s="65" t="e">
        <v>#N/A</v>
      </c>
      <c r="Q134" s="65" t="e">
        <f t="shared" si="49"/>
        <v>#N/A</v>
      </c>
      <c r="R134" s="65" t="e">
        <f t="shared" si="50"/>
        <v>#N/A</v>
      </c>
      <c r="S134" s="65" t="e">
        <f t="shared" si="46"/>
        <v>#N/A</v>
      </c>
      <c r="T134" s="65" t="e">
        <f t="shared" si="47"/>
        <v>#N/A</v>
      </c>
      <c r="U134" s="65" t="e">
        <f t="shared" si="48"/>
        <v>#N/A</v>
      </c>
      <c r="V134" s="65"/>
      <c r="W134" s="65"/>
      <c r="X134" s="39"/>
      <c r="Y134" s="210"/>
      <c r="Z134" s="38">
        <f t="shared" si="69"/>
        <v>84765.771599999993</v>
      </c>
      <c r="AA134" s="38">
        <f t="shared" si="68"/>
        <v>21.09</v>
      </c>
      <c r="AB134" s="39" t="str">
        <f>+M134</f>
        <v xml:space="preserve"> 003-SUADQ-CAB-2024 </v>
      </c>
    </row>
    <row r="135" spans="1:28" ht="12" thickBot="1" x14ac:dyDescent="0.3">
      <c r="A135" s="33">
        <v>134</v>
      </c>
      <c r="B135" s="43" t="s">
        <v>311</v>
      </c>
      <c r="C135" s="35">
        <v>44710</v>
      </c>
      <c r="D135" s="35" t="s">
        <v>16</v>
      </c>
      <c r="E135" s="35">
        <v>1741</v>
      </c>
      <c r="F135" s="35" t="s">
        <v>38</v>
      </c>
      <c r="G135" s="35" t="s">
        <v>190</v>
      </c>
      <c r="H135" s="35">
        <v>96</v>
      </c>
      <c r="I135" s="36">
        <v>398.44</v>
      </c>
      <c r="J135" s="35">
        <v>410.19</v>
      </c>
      <c r="K135" s="35">
        <v>4019.24</v>
      </c>
      <c r="L135" s="58">
        <f t="shared" si="67"/>
        <v>1648652.0555999998</v>
      </c>
      <c r="M135" s="63" t="s">
        <v>19</v>
      </c>
      <c r="N135" s="64" t="e">
        <v>#N/A</v>
      </c>
      <c r="O135" s="63" t="e">
        <v>#N/A</v>
      </c>
      <c r="P135" s="65" t="e">
        <v>#N/A</v>
      </c>
      <c r="Q135" s="65" t="e">
        <f t="shared" si="49"/>
        <v>#N/A</v>
      </c>
      <c r="R135" s="65" t="e">
        <f t="shared" si="50"/>
        <v>#N/A</v>
      </c>
      <c r="S135" s="65" t="e">
        <f t="shared" ref="S135:S197" si="70">+(R135*4.69%)+R135</f>
        <v>#N/A</v>
      </c>
      <c r="T135" s="65" t="e">
        <f t="shared" ref="T135:T197" si="71">+(S135*8.01%)+S135</f>
        <v>#N/A</v>
      </c>
      <c r="U135" s="65" t="e">
        <f t="shared" ref="U135:U197" si="72">+(T135*4.14%)+T135</f>
        <v>#N/A</v>
      </c>
      <c r="V135" s="65"/>
      <c r="W135" s="65"/>
      <c r="X135" s="39"/>
      <c r="Y135" s="210"/>
      <c r="Z135" s="38">
        <f t="shared" si="69"/>
        <v>1648652.0555999998</v>
      </c>
      <c r="AA135" s="38">
        <f t="shared" si="68"/>
        <v>410.19</v>
      </c>
      <c r="AB135" s="39" t="str">
        <f>+M135</f>
        <v xml:space="preserve"> 003-SUADQ-CAB-2024 </v>
      </c>
    </row>
    <row r="136" spans="1:28" ht="12" thickBot="1" x14ac:dyDescent="0.3">
      <c r="A136" s="33">
        <v>135</v>
      </c>
      <c r="B136" s="43" t="s">
        <v>312</v>
      </c>
      <c r="C136" s="35">
        <v>44710</v>
      </c>
      <c r="D136" s="35" t="s">
        <v>16</v>
      </c>
      <c r="E136" s="35" t="s">
        <v>313</v>
      </c>
      <c r="F136" s="35" t="s">
        <v>17</v>
      </c>
      <c r="G136" s="35">
        <v>2651</v>
      </c>
      <c r="H136" s="35">
        <v>5</v>
      </c>
      <c r="I136" s="36">
        <v>90.1</v>
      </c>
      <c r="J136" s="35">
        <v>92.76</v>
      </c>
      <c r="K136" s="35">
        <v>4019.24</v>
      </c>
      <c r="L136" s="58">
        <f t="shared" si="67"/>
        <v>372824.70240000001</v>
      </c>
      <c r="M136" s="63" t="s">
        <v>19</v>
      </c>
      <c r="N136" s="64" t="e">
        <v>#N/A</v>
      </c>
      <c r="O136" s="63" t="e">
        <v>#N/A</v>
      </c>
      <c r="P136" s="65" t="e">
        <v>#N/A</v>
      </c>
      <c r="Q136" s="65" t="e">
        <f t="shared" ref="Q136:Q197" si="73">+(P136*1.81%)+P136</f>
        <v>#N/A</v>
      </c>
      <c r="R136" s="65" t="e">
        <f t="shared" ref="R136:R197" si="74">+(Q136*1.24%)+Q136</f>
        <v>#N/A</v>
      </c>
      <c r="S136" s="65" t="e">
        <f t="shared" si="70"/>
        <v>#N/A</v>
      </c>
      <c r="T136" s="65" t="e">
        <f t="shared" si="71"/>
        <v>#N/A</v>
      </c>
      <c r="U136" s="65" t="e">
        <f t="shared" si="72"/>
        <v>#N/A</v>
      </c>
      <c r="V136" s="65"/>
      <c r="W136" s="65"/>
      <c r="X136" s="39"/>
      <c r="Y136" s="210"/>
      <c r="Z136" s="38">
        <f t="shared" si="69"/>
        <v>372824.70240000001</v>
      </c>
      <c r="AA136" s="38">
        <f t="shared" si="68"/>
        <v>92.76</v>
      </c>
      <c r="AB136" s="39" t="str">
        <f>+M136</f>
        <v xml:space="preserve"> 003-SUADQ-CAB-2024 </v>
      </c>
    </row>
    <row r="137" spans="1:28" ht="12" thickBot="1" x14ac:dyDescent="0.3">
      <c r="A137" s="33">
        <v>136</v>
      </c>
      <c r="B137" s="43" t="s">
        <v>314</v>
      </c>
      <c r="C137" s="35">
        <v>44710</v>
      </c>
      <c r="D137" s="35" t="s">
        <v>16</v>
      </c>
      <c r="E137" s="35">
        <v>208950</v>
      </c>
      <c r="F137" s="35" t="s">
        <v>17</v>
      </c>
      <c r="G137" s="35" t="s">
        <v>315</v>
      </c>
      <c r="H137" s="35">
        <v>1.6</v>
      </c>
      <c r="I137" s="36"/>
      <c r="J137" s="35"/>
      <c r="K137" s="35">
        <v>4019.24</v>
      </c>
      <c r="L137" s="58"/>
      <c r="M137" s="63"/>
      <c r="N137" s="64" t="e">
        <v>#N/A</v>
      </c>
      <c r="O137" s="63" t="e">
        <v>#N/A</v>
      </c>
      <c r="P137" s="65" t="e">
        <v>#N/A</v>
      </c>
      <c r="Q137" s="65" t="e">
        <f t="shared" si="73"/>
        <v>#N/A</v>
      </c>
      <c r="R137" s="65" t="e">
        <f t="shared" si="74"/>
        <v>#N/A</v>
      </c>
      <c r="S137" s="65" t="e">
        <f t="shared" si="70"/>
        <v>#N/A</v>
      </c>
      <c r="T137" s="65" t="e">
        <f t="shared" si="71"/>
        <v>#N/A</v>
      </c>
      <c r="U137" s="65" t="e">
        <f t="shared" si="72"/>
        <v>#N/A</v>
      </c>
      <c r="V137" s="65"/>
      <c r="W137" s="65"/>
      <c r="X137" s="39"/>
      <c r="Y137" s="210"/>
      <c r="Z137" s="38"/>
      <c r="AA137" s="38">
        <f t="shared" si="68"/>
        <v>0</v>
      </c>
      <c r="AB137" s="39"/>
    </row>
    <row r="138" spans="1:28" ht="12" thickBot="1" x14ac:dyDescent="0.3">
      <c r="A138" s="33">
        <v>137</v>
      </c>
      <c r="B138" s="43" t="s">
        <v>316</v>
      </c>
      <c r="C138" s="35">
        <v>44710</v>
      </c>
      <c r="D138" s="35" t="s">
        <v>16</v>
      </c>
      <c r="E138" s="35">
        <v>479729</v>
      </c>
      <c r="F138" s="35" t="s">
        <v>17</v>
      </c>
      <c r="G138" s="35" t="s">
        <v>317</v>
      </c>
      <c r="H138" s="35">
        <v>3</v>
      </c>
      <c r="I138" s="36">
        <v>100.62</v>
      </c>
      <c r="J138" s="35">
        <v>103.59</v>
      </c>
      <c r="K138" s="35">
        <v>4019.24</v>
      </c>
      <c r="L138" s="58">
        <f t="shared" si="67"/>
        <v>416353.07159999997</v>
      </c>
      <c r="M138" s="63" t="s">
        <v>19</v>
      </c>
      <c r="N138" s="64" t="e">
        <v>#N/A</v>
      </c>
      <c r="O138" s="63" t="e">
        <v>#N/A</v>
      </c>
      <c r="P138" s="65" t="e">
        <v>#N/A</v>
      </c>
      <c r="Q138" s="65" t="e">
        <f t="shared" si="73"/>
        <v>#N/A</v>
      </c>
      <c r="R138" s="65" t="e">
        <f t="shared" si="74"/>
        <v>#N/A</v>
      </c>
      <c r="S138" s="65" t="e">
        <f t="shared" si="70"/>
        <v>#N/A</v>
      </c>
      <c r="T138" s="65" t="e">
        <f t="shared" si="71"/>
        <v>#N/A</v>
      </c>
      <c r="U138" s="65" t="e">
        <f t="shared" si="72"/>
        <v>#N/A</v>
      </c>
      <c r="V138" s="65"/>
      <c r="W138" s="65"/>
      <c r="X138" s="39"/>
      <c r="Y138" s="210"/>
      <c r="Z138" s="38">
        <f t="shared" si="69"/>
        <v>416353.07159999997</v>
      </c>
      <c r="AA138" s="38">
        <f t="shared" si="68"/>
        <v>103.59</v>
      </c>
      <c r="AB138" s="39" t="str">
        <f>+M138</f>
        <v xml:space="preserve"> 003-SUADQ-CAB-2024 </v>
      </c>
    </row>
    <row r="139" spans="1:28" ht="12" thickBot="1" x14ac:dyDescent="0.3">
      <c r="A139" s="33">
        <v>138</v>
      </c>
      <c r="B139" s="43" t="s">
        <v>318</v>
      </c>
      <c r="C139" s="35">
        <v>44710</v>
      </c>
      <c r="D139" s="35" t="s">
        <v>16</v>
      </c>
      <c r="E139" s="35" t="s">
        <v>319</v>
      </c>
      <c r="F139" s="35" t="s">
        <v>38</v>
      </c>
      <c r="G139" s="35" t="s">
        <v>320</v>
      </c>
      <c r="H139" s="35">
        <v>48</v>
      </c>
      <c r="I139" s="36">
        <v>96.89</v>
      </c>
      <c r="J139" s="35">
        <v>99.75</v>
      </c>
      <c r="K139" s="35">
        <v>4019.24</v>
      </c>
      <c r="L139" s="58">
        <f t="shared" si="67"/>
        <v>400919.19</v>
      </c>
      <c r="M139" s="63" t="s">
        <v>19</v>
      </c>
      <c r="N139" s="64" t="e">
        <v>#N/A</v>
      </c>
      <c r="O139" s="63" t="e">
        <v>#N/A</v>
      </c>
      <c r="P139" s="65" t="e">
        <v>#N/A</v>
      </c>
      <c r="Q139" s="65" t="e">
        <f t="shared" si="73"/>
        <v>#N/A</v>
      </c>
      <c r="R139" s="65" t="e">
        <f t="shared" si="74"/>
        <v>#N/A</v>
      </c>
      <c r="S139" s="65" t="e">
        <f t="shared" si="70"/>
        <v>#N/A</v>
      </c>
      <c r="T139" s="65" t="e">
        <f t="shared" si="71"/>
        <v>#N/A</v>
      </c>
      <c r="U139" s="65" t="e">
        <f t="shared" si="72"/>
        <v>#N/A</v>
      </c>
      <c r="V139" s="65"/>
      <c r="W139" s="65"/>
      <c r="X139" s="39"/>
      <c r="Y139" s="210"/>
      <c r="Z139" s="38">
        <f t="shared" si="69"/>
        <v>400919.19</v>
      </c>
      <c r="AA139" s="38">
        <f t="shared" si="68"/>
        <v>99.75</v>
      </c>
      <c r="AB139" s="39" t="str">
        <f>+M139</f>
        <v xml:space="preserve"> 003-SUADQ-CAB-2024 </v>
      </c>
    </row>
    <row r="140" spans="1:28" ht="34.5" thickBot="1" x14ac:dyDescent="0.3">
      <c r="A140" s="33">
        <v>139</v>
      </c>
      <c r="B140" s="43" t="s">
        <v>321</v>
      </c>
      <c r="C140" s="35">
        <v>44710</v>
      </c>
      <c r="D140" s="35" t="s">
        <v>16</v>
      </c>
      <c r="E140" s="35" t="s">
        <v>322</v>
      </c>
      <c r="F140" s="35" t="s">
        <v>17</v>
      </c>
      <c r="G140" s="35" t="s">
        <v>323</v>
      </c>
      <c r="H140" s="35">
        <v>6</v>
      </c>
      <c r="I140" s="36">
        <v>0</v>
      </c>
      <c r="J140" s="35">
        <v>0</v>
      </c>
      <c r="K140" s="35">
        <v>4019.24</v>
      </c>
      <c r="L140" s="58"/>
      <c r="M140" s="63"/>
      <c r="N140" s="64" t="str">
        <v>28.161.50</v>
      </c>
      <c r="O140" s="63" t="str">
        <v>ENTRADA VIRTUAL REPUESTOS LOA CO-B-BOD CABALLERIA</v>
      </c>
      <c r="P140" s="70">
        <v>28161.5</v>
      </c>
      <c r="Q140" s="65">
        <f t="shared" si="73"/>
        <v>28671.223150000002</v>
      </c>
      <c r="R140" s="65">
        <f t="shared" si="74"/>
        <v>29026.746317060002</v>
      </c>
      <c r="S140" s="65">
        <f t="shared" si="70"/>
        <v>30388.100719330116</v>
      </c>
      <c r="T140" s="65">
        <f t="shared" si="71"/>
        <v>32822.187586948457</v>
      </c>
      <c r="U140" s="65">
        <f t="shared" si="72"/>
        <v>34181.026153048122</v>
      </c>
      <c r="V140" s="65">
        <f t="shared" ref="V140:V172" si="75">+(U140*2.95%)+U140</f>
        <v>35189.366424563043</v>
      </c>
      <c r="W140" s="65">
        <f t="shared" ref="W140:W170" si="76">+(V140*25%)+V140</f>
        <v>43986.708030703805</v>
      </c>
      <c r="X140" s="39" t="s">
        <v>324</v>
      </c>
      <c r="Y140" s="211" t="e">
        <f>+V140/L140-1</f>
        <v>#DIV/0!</v>
      </c>
      <c r="Z140" s="38">
        <f>+MINA(L140,W140)</f>
        <v>43986.708030703805</v>
      </c>
      <c r="AA140" s="38">
        <f t="shared" si="68"/>
        <v>10.944036193584809</v>
      </c>
      <c r="AB140" s="39" t="str">
        <f>+X140</f>
        <v>ENTRADA VIRTUAL REPUESTOS LOA CO-B-BOD CABALLERIA</v>
      </c>
    </row>
    <row r="141" spans="1:28" ht="12" thickBot="1" x14ac:dyDescent="0.3">
      <c r="A141" s="33">
        <v>140</v>
      </c>
      <c r="B141" s="43" t="s">
        <v>325</v>
      </c>
      <c r="C141" s="35">
        <v>44710</v>
      </c>
      <c r="D141" s="35" t="s">
        <v>16</v>
      </c>
      <c r="E141" s="35">
        <v>216202</v>
      </c>
      <c r="F141" s="35" t="s">
        <v>38</v>
      </c>
      <c r="G141" s="35" t="s">
        <v>195</v>
      </c>
      <c r="H141" s="35">
        <v>1</v>
      </c>
      <c r="I141" s="36">
        <v>13577.3</v>
      </c>
      <c r="J141" s="35">
        <v>13977.83</v>
      </c>
      <c r="K141" s="35">
        <v>4019.24</v>
      </c>
      <c r="L141" s="58">
        <f t="shared" si="67"/>
        <v>56180253.449199997</v>
      </c>
      <c r="M141" s="63" t="s">
        <v>19</v>
      </c>
      <c r="N141" s="64" t="e">
        <v>#N/A</v>
      </c>
      <c r="O141" s="63" t="e">
        <v>#N/A</v>
      </c>
      <c r="P141" s="65" t="e">
        <v>#N/A</v>
      </c>
      <c r="Q141" s="65" t="e">
        <f t="shared" si="73"/>
        <v>#N/A</v>
      </c>
      <c r="R141" s="65" t="e">
        <f t="shared" si="74"/>
        <v>#N/A</v>
      </c>
      <c r="S141" s="65" t="e">
        <f t="shared" si="70"/>
        <v>#N/A</v>
      </c>
      <c r="T141" s="65" t="e">
        <f t="shared" si="71"/>
        <v>#N/A</v>
      </c>
      <c r="U141" s="65" t="e">
        <f t="shared" si="72"/>
        <v>#N/A</v>
      </c>
      <c r="V141" s="65"/>
      <c r="W141" s="65"/>
      <c r="X141" s="39"/>
      <c r="Y141" s="210"/>
      <c r="Z141" s="38">
        <f>+L141</f>
        <v>56180253.449199997</v>
      </c>
      <c r="AA141" s="38">
        <f t="shared" si="68"/>
        <v>13977.83</v>
      </c>
      <c r="AB141" s="39" t="str">
        <f>+M141</f>
        <v xml:space="preserve"> 003-SUADQ-CAB-2024 </v>
      </c>
    </row>
    <row r="142" spans="1:28" ht="23.25" thickBot="1" x14ac:dyDescent="0.3">
      <c r="A142" s="33">
        <v>141</v>
      </c>
      <c r="B142" s="43" t="s">
        <v>326</v>
      </c>
      <c r="C142" s="35">
        <v>44710</v>
      </c>
      <c r="D142" s="35" t="s">
        <v>16</v>
      </c>
      <c r="E142" s="35" t="s">
        <v>327</v>
      </c>
      <c r="F142" s="35" t="s">
        <v>17</v>
      </c>
      <c r="G142" s="35" t="s">
        <v>328</v>
      </c>
      <c r="H142" s="35">
        <v>43</v>
      </c>
      <c r="I142" s="36">
        <v>379.9</v>
      </c>
      <c r="J142" s="35">
        <v>391.11</v>
      </c>
      <c r="K142" s="35">
        <v>4019.24</v>
      </c>
      <c r="L142" s="58">
        <f t="shared" si="67"/>
        <v>1571964.9564</v>
      </c>
      <c r="M142" s="63" t="s">
        <v>19</v>
      </c>
      <c r="N142" s="64" t="str">
        <v>1.137.767.90</v>
      </c>
      <c r="O142" s="63" t="str">
        <v>ENTRADA VIRTUAL MAT. CTO 051-SUADQ-CAB-2020</v>
      </c>
      <c r="P142" s="70">
        <v>1137767.8999999999</v>
      </c>
      <c r="Q142" s="65">
        <f>+P142</f>
        <v>1137767.8999999999</v>
      </c>
      <c r="R142" s="65">
        <f t="shared" si="74"/>
        <v>1151876.22196</v>
      </c>
      <c r="S142" s="65">
        <f t="shared" si="70"/>
        <v>1205899.2167699239</v>
      </c>
      <c r="T142" s="65">
        <f t="shared" si="71"/>
        <v>1302491.7440331948</v>
      </c>
      <c r="U142" s="65">
        <f t="shared" si="72"/>
        <v>1356414.9022361692</v>
      </c>
      <c r="V142" s="65">
        <f t="shared" si="75"/>
        <v>1396429.1418521362</v>
      </c>
      <c r="W142" s="65"/>
      <c r="X142" s="39" t="s">
        <v>133</v>
      </c>
      <c r="Y142" s="211">
        <f t="shared" ref="Y142:Y144" si="77">+V142/L142-1</f>
        <v>-0.11166649347569624</v>
      </c>
      <c r="Z142" s="38">
        <f>+MIN(L142,V142)</f>
        <v>1396429.1418521362</v>
      </c>
      <c r="AA142" s="38">
        <f t="shared" si="68"/>
        <v>347.43611773672046</v>
      </c>
      <c r="AB142" s="39" t="str">
        <f>+X142</f>
        <v>ENTRADA VIRTUAL MAT. CTO 051-SUADQ-CAB-2020</v>
      </c>
    </row>
    <row r="143" spans="1:28" ht="23.25" thickBot="1" x14ac:dyDescent="0.3">
      <c r="A143" s="33">
        <v>142</v>
      </c>
      <c r="B143" s="43" t="s">
        <v>329</v>
      </c>
      <c r="C143" s="35">
        <v>44710</v>
      </c>
      <c r="D143" s="35" t="s">
        <v>16</v>
      </c>
      <c r="E143" s="35" t="s">
        <v>330</v>
      </c>
      <c r="F143" s="35" t="s">
        <v>17</v>
      </c>
      <c r="G143" s="35" t="s">
        <v>331</v>
      </c>
      <c r="H143" s="35">
        <v>6</v>
      </c>
      <c r="I143" s="36">
        <v>50.35</v>
      </c>
      <c r="J143" s="35">
        <v>51.84</v>
      </c>
      <c r="K143" s="35">
        <v>4019.24</v>
      </c>
      <c r="L143" s="58">
        <f t="shared" si="67"/>
        <v>208357.40160000001</v>
      </c>
      <c r="M143" s="63" t="s">
        <v>19</v>
      </c>
      <c r="N143" s="64" t="str">
        <v>87.519.49</v>
      </c>
      <c r="O143" s="63" t="str">
        <v>ENTRADA VIRTUAL MAT. CTO 066-SUADQ-CAB-2019</v>
      </c>
      <c r="P143" s="70">
        <v>87519.49</v>
      </c>
      <c r="Q143" s="65">
        <f t="shared" si="73"/>
        <v>89103.59276900001</v>
      </c>
      <c r="R143" s="65">
        <f t="shared" si="74"/>
        <v>90208.477319335609</v>
      </c>
      <c r="S143" s="65">
        <f t="shared" si="70"/>
        <v>94439.254905612455</v>
      </c>
      <c r="T143" s="65">
        <f t="shared" si="71"/>
        <v>102003.83922355202</v>
      </c>
      <c r="U143" s="65">
        <f t="shared" si="72"/>
        <v>106226.79816740708</v>
      </c>
      <c r="V143" s="65">
        <f t="shared" si="75"/>
        <v>109360.48871334558</v>
      </c>
      <c r="W143" s="65"/>
      <c r="X143" s="39" t="s">
        <v>78</v>
      </c>
      <c r="Y143" s="211">
        <f t="shared" si="77"/>
        <v>-0.47513029115570626</v>
      </c>
      <c r="Z143" s="38">
        <f t="shared" ref="Z143:Z144" si="78">+MIN(L143,V143)</f>
        <v>109360.48871334558</v>
      </c>
      <c r="AA143" s="38">
        <f t="shared" si="68"/>
        <v>27.209245706488186</v>
      </c>
      <c r="AB143" s="39" t="str">
        <f t="shared" ref="AB143:AB144" si="79">+X143</f>
        <v>ENTRADA VIRTUAL MAT. CTO 066-SUADQ-CAB-2019</v>
      </c>
    </row>
    <row r="144" spans="1:28" ht="34.5" thickBot="1" x14ac:dyDescent="0.3">
      <c r="A144" s="33">
        <v>143</v>
      </c>
      <c r="B144" s="43" t="s">
        <v>332</v>
      </c>
      <c r="C144" s="35">
        <v>44710</v>
      </c>
      <c r="D144" s="35" t="s">
        <v>16</v>
      </c>
      <c r="E144" s="35" t="s">
        <v>333</v>
      </c>
      <c r="F144" s="35" t="s">
        <v>17</v>
      </c>
      <c r="G144" s="35" t="s">
        <v>334</v>
      </c>
      <c r="H144" s="35">
        <v>14</v>
      </c>
      <c r="I144" s="36">
        <v>173.52</v>
      </c>
      <c r="J144" s="35">
        <v>178.64</v>
      </c>
      <c r="K144" s="35">
        <v>4019.24</v>
      </c>
      <c r="L144" s="58">
        <f t="shared" si="67"/>
        <v>717997.03359999985</v>
      </c>
      <c r="M144" s="63" t="s">
        <v>19</v>
      </c>
      <c r="N144" s="64" t="str">
        <v>366.047.19</v>
      </c>
      <c r="O144" s="63" t="str">
        <v>ENTRADA VIRTUAL MAT.ADIC 1 CTO 038 SUADQ CAB 2019</v>
      </c>
      <c r="P144" s="70">
        <v>366047.19</v>
      </c>
      <c r="Q144" s="65">
        <f t="shared" si="73"/>
        <v>372672.64413899998</v>
      </c>
      <c r="R144" s="65">
        <f t="shared" si="74"/>
        <v>377293.78492632357</v>
      </c>
      <c r="S144" s="65">
        <f t="shared" si="70"/>
        <v>394988.86343936814</v>
      </c>
      <c r="T144" s="65">
        <f t="shared" si="71"/>
        <v>426627.47140086151</v>
      </c>
      <c r="U144" s="65">
        <f t="shared" si="72"/>
        <v>444289.8487168572</v>
      </c>
      <c r="V144" s="65">
        <f t="shared" si="75"/>
        <v>457396.39925400447</v>
      </c>
      <c r="W144" s="65"/>
      <c r="X144" s="39" t="s">
        <v>32</v>
      </c>
      <c r="Y144" s="211">
        <f t="shared" si="77"/>
        <v>-0.36295502926990841</v>
      </c>
      <c r="Z144" s="38">
        <f t="shared" si="78"/>
        <v>457396.39925400447</v>
      </c>
      <c r="AA144" s="38">
        <f t="shared" si="68"/>
        <v>113.80171357122354</v>
      </c>
      <c r="AB144" s="39" t="str">
        <f t="shared" si="79"/>
        <v>ENTRADA VIRTUAL MAT.ADIC 1 CTO 038 SUADQ CAB 2019</v>
      </c>
    </row>
    <row r="145" spans="1:28" ht="12" thickBot="1" x14ac:dyDescent="0.3">
      <c r="A145" s="33">
        <v>144</v>
      </c>
      <c r="B145" s="43" t="s">
        <v>312</v>
      </c>
      <c r="C145" s="35">
        <v>44710</v>
      </c>
      <c r="D145" s="35" t="s">
        <v>16</v>
      </c>
      <c r="E145" s="35" t="s">
        <v>335</v>
      </c>
      <c r="F145" s="35" t="s">
        <v>17</v>
      </c>
      <c r="G145" s="35" t="s">
        <v>336</v>
      </c>
      <c r="H145" s="35">
        <v>5</v>
      </c>
      <c r="I145" s="36">
        <v>375.41</v>
      </c>
      <c r="J145" s="35">
        <v>434.72</v>
      </c>
      <c r="K145" s="35">
        <v>4019.24</v>
      </c>
      <c r="L145" s="58">
        <f t="shared" si="67"/>
        <v>1747244.0127999999</v>
      </c>
      <c r="M145" s="63" t="s">
        <v>23</v>
      </c>
      <c r="N145" s="64" t="e">
        <v>#N/A</v>
      </c>
      <c r="O145" s="63" t="e">
        <v>#N/A</v>
      </c>
      <c r="P145" s="65" t="e">
        <v>#N/A</v>
      </c>
      <c r="Q145" s="65" t="e">
        <f t="shared" si="73"/>
        <v>#N/A</v>
      </c>
      <c r="R145" s="65" t="e">
        <f t="shared" si="74"/>
        <v>#N/A</v>
      </c>
      <c r="S145" s="65" t="e">
        <f t="shared" si="70"/>
        <v>#N/A</v>
      </c>
      <c r="T145" s="65" t="e">
        <f t="shared" si="71"/>
        <v>#N/A</v>
      </c>
      <c r="U145" s="65" t="e">
        <f t="shared" si="72"/>
        <v>#N/A</v>
      </c>
      <c r="V145" s="65"/>
      <c r="W145" s="65"/>
      <c r="X145" s="39"/>
      <c r="Y145" s="210"/>
      <c r="Z145" s="38">
        <f>+L145</f>
        <v>1747244.0127999999</v>
      </c>
      <c r="AA145" s="38">
        <f t="shared" si="68"/>
        <v>434.72</v>
      </c>
      <c r="AB145" s="39" t="str">
        <f>+M145</f>
        <v xml:space="preserve"> 025-SUADQ-CAB-2022 </v>
      </c>
    </row>
    <row r="146" spans="1:28" ht="23.25" thickBot="1" x14ac:dyDescent="0.3">
      <c r="A146" s="33">
        <v>145</v>
      </c>
      <c r="B146" s="43" t="s">
        <v>337</v>
      </c>
      <c r="C146" s="35">
        <v>44710</v>
      </c>
      <c r="D146" s="35" t="s">
        <v>16</v>
      </c>
      <c r="E146" s="35" t="s">
        <v>338</v>
      </c>
      <c r="F146" s="35" t="s">
        <v>17</v>
      </c>
      <c r="G146" s="35" t="s">
        <v>339</v>
      </c>
      <c r="H146" s="35">
        <v>2</v>
      </c>
      <c r="I146" s="36">
        <v>404.58</v>
      </c>
      <c r="J146" s="35">
        <v>416.52</v>
      </c>
      <c r="K146" s="35">
        <v>4019.24</v>
      </c>
      <c r="L146" s="58">
        <f t="shared" si="67"/>
        <v>1674093.8447999998</v>
      </c>
      <c r="M146" s="63" t="s">
        <v>19</v>
      </c>
      <c r="N146" s="64" t="str">
        <v>877.126.87</v>
      </c>
      <c r="O146" s="63" t="str">
        <v>ENTRADA VIRTUAL MAT.  CTO 038 SUADQ CAB 2019</v>
      </c>
      <c r="P146" s="70">
        <v>877126.87</v>
      </c>
      <c r="Q146" s="65">
        <f t="shared" si="73"/>
        <v>893002.866347</v>
      </c>
      <c r="R146" s="65">
        <f t="shared" si="74"/>
        <v>904076.10188970284</v>
      </c>
      <c r="S146" s="65">
        <f t="shared" si="70"/>
        <v>946477.27106832992</v>
      </c>
      <c r="T146" s="65">
        <f t="shared" si="71"/>
        <v>1022290.1004809032</v>
      </c>
      <c r="U146" s="65">
        <f t="shared" si="72"/>
        <v>1064612.9106408125</v>
      </c>
      <c r="V146" s="65">
        <f t="shared" si="75"/>
        <v>1096018.9915047165</v>
      </c>
      <c r="W146" s="65"/>
      <c r="X146" s="39" t="s">
        <v>69</v>
      </c>
      <c r="Y146" s="211">
        <f>+V146/L146-1</f>
        <v>-0.34530612193030596</v>
      </c>
      <c r="Z146" s="38">
        <f>+MIN(L146,V146)</f>
        <v>1096018.9915047165</v>
      </c>
      <c r="AA146" s="38">
        <f t="shared" si="68"/>
        <v>272.69309409358897</v>
      </c>
      <c r="AB146" s="39" t="str">
        <f>+X146</f>
        <v>ENTRADA VIRTUAL MAT.  CTO 038 SUADQ CAB 2019</v>
      </c>
    </row>
    <row r="147" spans="1:28" ht="12" thickBot="1" x14ac:dyDescent="0.3">
      <c r="A147" s="33">
        <v>146</v>
      </c>
      <c r="B147" s="43" t="s">
        <v>340</v>
      </c>
      <c r="C147" s="35">
        <v>44710</v>
      </c>
      <c r="D147" s="35" t="s">
        <v>16</v>
      </c>
      <c r="E147" s="35">
        <v>29548988</v>
      </c>
      <c r="F147" s="35" t="s">
        <v>17</v>
      </c>
      <c r="G147" s="35" t="s">
        <v>18</v>
      </c>
      <c r="H147" s="35">
        <v>7</v>
      </c>
      <c r="I147" s="36"/>
      <c r="J147" s="35"/>
      <c r="K147" s="35">
        <v>4019.24</v>
      </c>
      <c r="L147" s="58"/>
      <c r="M147" s="63"/>
      <c r="N147" s="64" t="e">
        <v>#N/A</v>
      </c>
      <c r="O147" s="63" t="e">
        <v>#N/A</v>
      </c>
      <c r="P147" s="65" t="e">
        <v>#N/A</v>
      </c>
      <c r="Q147" s="65" t="e">
        <f t="shared" si="73"/>
        <v>#N/A</v>
      </c>
      <c r="R147" s="65" t="e">
        <f t="shared" si="74"/>
        <v>#N/A</v>
      </c>
      <c r="S147" s="65" t="e">
        <f t="shared" si="70"/>
        <v>#N/A</v>
      </c>
      <c r="T147" s="65" t="e">
        <f t="shared" si="71"/>
        <v>#N/A</v>
      </c>
      <c r="U147" s="65" t="e">
        <f t="shared" si="72"/>
        <v>#N/A</v>
      </c>
      <c r="V147" s="65"/>
      <c r="W147" s="65"/>
      <c r="X147" s="39"/>
      <c r="Y147" s="210"/>
      <c r="Z147" s="38"/>
      <c r="AA147" s="38">
        <f t="shared" si="68"/>
        <v>0</v>
      </c>
      <c r="AB147" s="39"/>
    </row>
    <row r="148" spans="1:28" ht="23.25" thickBot="1" x14ac:dyDescent="0.3">
      <c r="A148" s="33">
        <v>147</v>
      </c>
      <c r="B148" s="43" t="s">
        <v>341</v>
      </c>
      <c r="C148" s="35">
        <v>44710</v>
      </c>
      <c r="D148" s="35" t="s">
        <v>16</v>
      </c>
      <c r="E148" s="35" t="s">
        <v>342</v>
      </c>
      <c r="F148" s="35" t="s">
        <v>17</v>
      </c>
      <c r="G148" s="35" t="s">
        <v>343</v>
      </c>
      <c r="H148" s="35">
        <v>15</v>
      </c>
      <c r="I148" s="36">
        <v>33.880000000000003</v>
      </c>
      <c r="J148" s="35">
        <v>34.880000000000003</v>
      </c>
      <c r="K148" s="35">
        <v>4019.24</v>
      </c>
      <c r="L148" s="58">
        <f t="shared" si="67"/>
        <v>140191.0912</v>
      </c>
      <c r="M148" s="63" t="s">
        <v>19</v>
      </c>
      <c r="N148" s="64" t="str">
        <v>317.024.15</v>
      </c>
      <c r="O148" s="63" t="str">
        <v>ENTRADA VIRTUAL MAT. LOA-CO-B-VEB-CAB-2021</v>
      </c>
      <c r="P148" s="70">
        <v>317024.15000000002</v>
      </c>
      <c r="Q148" s="65"/>
      <c r="R148" s="65">
        <f>+P148</f>
        <v>317024.15000000002</v>
      </c>
      <c r="S148" s="65">
        <f t="shared" si="70"/>
        <v>331892.582635</v>
      </c>
      <c r="T148" s="65">
        <f t="shared" si="71"/>
        <v>358477.17850406351</v>
      </c>
      <c r="U148" s="65">
        <f t="shared" si="72"/>
        <v>373318.13369413174</v>
      </c>
      <c r="V148" s="65">
        <f t="shared" si="75"/>
        <v>384331.01863810862</v>
      </c>
      <c r="W148" s="65">
        <f t="shared" si="76"/>
        <v>480413.77329763578</v>
      </c>
      <c r="X148" s="39" t="s">
        <v>36</v>
      </c>
      <c r="Y148" s="211">
        <f>+V148/L148-1</f>
        <v>1.7414796143487656</v>
      </c>
      <c r="Z148" s="72">
        <f>+MINA(L148,W148)</f>
        <v>140191.0912</v>
      </c>
      <c r="AA148" s="38">
        <f t="shared" si="68"/>
        <v>34.880000000000003</v>
      </c>
      <c r="AB148" s="39" t="str">
        <f>+X148</f>
        <v>ENTRADA VIRTUAL MAT. LOA-CO-B-VEB-CAB-2021</v>
      </c>
    </row>
    <row r="149" spans="1:28" ht="12" thickBot="1" x14ac:dyDescent="0.3">
      <c r="A149" s="33">
        <v>148</v>
      </c>
      <c r="B149" s="43" t="s">
        <v>344</v>
      </c>
      <c r="C149" s="35">
        <v>44710</v>
      </c>
      <c r="D149" s="35" t="s">
        <v>16</v>
      </c>
      <c r="E149" s="35">
        <v>218102</v>
      </c>
      <c r="F149" s="35" t="s">
        <v>17</v>
      </c>
      <c r="G149" s="35" t="s">
        <v>345</v>
      </c>
      <c r="H149" s="35">
        <v>6</v>
      </c>
      <c r="I149" s="36">
        <v>260.5</v>
      </c>
      <c r="J149" s="35">
        <v>279.29000000000002</v>
      </c>
      <c r="K149" s="35">
        <v>4019.24</v>
      </c>
      <c r="L149" s="58">
        <f t="shared" si="67"/>
        <v>1122533.5396</v>
      </c>
      <c r="M149" s="63" t="s">
        <v>48</v>
      </c>
      <c r="N149" s="64" t="e">
        <v>#N/A</v>
      </c>
      <c r="O149" s="63" t="e">
        <v>#N/A</v>
      </c>
      <c r="P149" s="65" t="e">
        <v>#N/A</v>
      </c>
      <c r="Q149" s="65" t="e">
        <f t="shared" si="73"/>
        <v>#N/A</v>
      </c>
      <c r="R149" s="65" t="e">
        <f t="shared" si="74"/>
        <v>#N/A</v>
      </c>
      <c r="S149" s="65" t="e">
        <f t="shared" si="70"/>
        <v>#N/A</v>
      </c>
      <c r="T149" s="65" t="e">
        <f t="shared" si="71"/>
        <v>#N/A</v>
      </c>
      <c r="U149" s="65" t="e">
        <f t="shared" si="72"/>
        <v>#N/A</v>
      </c>
      <c r="V149" s="65"/>
      <c r="W149" s="65"/>
      <c r="X149" s="39"/>
      <c r="Y149" s="210"/>
      <c r="Z149" s="38">
        <f t="shared" ref="Z149:Z155" si="80">+L149</f>
        <v>1122533.5396</v>
      </c>
      <c r="AA149" s="38">
        <f t="shared" si="68"/>
        <v>279.29000000000002</v>
      </c>
      <c r="AB149" s="39" t="str">
        <f>+M149</f>
        <v xml:space="preserve"> 021-SUADQ-CAB-2023 </v>
      </c>
    </row>
    <row r="150" spans="1:28" ht="12" thickBot="1" x14ac:dyDescent="0.3">
      <c r="A150" s="33">
        <v>149</v>
      </c>
      <c r="B150" s="43" t="s">
        <v>346</v>
      </c>
      <c r="C150" s="35">
        <v>44710</v>
      </c>
      <c r="D150" s="35" t="s">
        <v>16</v>
      </c>
      <c r="E150" s="35" t="s">
        <v>347</v>
      </c>
      <c r="F150" s="35" t="s">
        <v>38</v>
      </c>
      <c r="G150" s="35" t="s">
        <v>348</v>
      </c>
      <c r="H150" s="35">
        <v>32</v>
      </c>
      <c r="I150" s="36">
        <v>216.93</v>
      </c>
      <c r="J150" s="35">
        <v>223.33</v>
      </c>
      <c r="K150" s="35">
        <v>4019.24</v>
      </c>
      <c r="L150" s="58">
        <f t="shared" si="67"/>
        <v>897616.86919999996</v>
      </c>
      <c r="M150" s="63" t="s">
        <v>19</v>
      </c>
      <c r="N150" s="64" t="e">
        <v>#N/A</v>
      </c>
      <c r="O150" s="63" t="e">
        <v>#N/A</v>
      </c>
      <c r="P150" s="65" t="e">
        <v>#N/A</v>
      </c>
      <c r="Q150" s="65" t="e">
        <f t="shared" si="73"/>
        <v>#N/A</v>
      </c>
      <c r="R150" s="65" t="e">
        <f t="shared" si="74"/>
        <v>#N/A</v>
      </c>
      <c r="S150" s="65" t="e">
        <f t="shared" si="70"/>
        <v>#N/A</v>
      </c>
      <c r="T150" s="65" t="e">
        <f t="shared" si="71"/>
        <v>#N/A</v>
      </c>
      <c r="U150" s="65" t="e">
        <f t="shared" si="72"/>
        <v>#N/A</v>
      </c>
      <c r="V150" s="65"/>
      <c r="W150" s="65"/>
      <c r="X150" s="39"/>
      <c r="Y150" s="210"/>
      <c r="Z150" s="38">
        <f t="shared" si="80"/>
        <v>897616.86919999996</v>
      </c>
      <c r="AA150" s="38">
        <f t="shared" si="68"/>
        <v>223.33</v>
      </c>
      <c r="AB150" s="39" t="str">
        <f>+M150</f>
        <v xml:space="preserve"> 003-SUADQ-CAB-2024 </v>
      </c>
    </row>
    <row r="151" spans="1:28" ht="12" thickBot="1" x14ac:dyDescent="0.3">
      <c r="A151" s="33">
        <v>150</v>
      </c>
      <c r="B151" s="43" t="s">
        <v>349</v>
      </c>
      <c r="C151" s="35">
        <v>44710</v>
      </c>
      <c r="D151" s="35" t="s">
        <v>16</v>
      </c>
      <c r="E151" s="35" t="s">
        <v>350</v>
      </c>
      <c r="F151" s="35" t="s">
        <v>38</v>
      </c>
      <c r="G151" s="35" t="s">
        <v>351</v>
      </c>
      <c r="H151" s="35">
        <v>11</v>
      </c>
      <c r="I151" s="36">
        <v>123.71</v>
      </c>
      <c r="J151" s="35">
        <v>127.36</v>
      </c>
      <c r="K151" s="35">
        <v>4019.24</v>
      </c>
      <c r="L151" s="58">
        <f t="shared" si="67"/>
        <v>511890.40639999998</v>
      </c>
      <c r="M151" s="63" t="s">
        <v>19</v>
      </c>
      <c r="N151" s="64" t="e">
        <v>#N/A</v>
      </c>
      <c r="O151" s="63" t="e">
        <v>#N/A</v>
      </c>
      <c r="P151" s="65" t="e">
        <v>#N/A</v>
      </c>
      <c r="Q151" s="65" t="e">
        <f t="shared" si="73"/>
        <v>#N/A</v>
      </c>
      <c r="R151" s="65" t="e">
        <f t="shared" si="74"/>
        <v>#N/A</v>
      </c>
      <c r="S151" s="65" t="e">
        <f t="shared" si="70"/>
        <v>#N/A</v>
      </c>
      <c r="T151" s="65" t="e">
        <f t="shared" si="71"/>
        <v>#N/A</v>
      </c>
      <c r="U151" s="65" t="e">
        <f t="shared" si="72"/>
        <v>#N/A</v>
      </c>
      <c r="V151" s="65"/>
      <c r="W151" s="65"/>
      <c r="X151" s="39"/>
      <c r="Y151" s="210"/>
      <c r="Z151" s="38">
        <f t="shared" si="80"/>
        <v>511890.40639999998</v>
      </c>
      <c r="AA151" s="38">
        <f t="shared" si="68"/>
        <v>127.36</v>
      </c>
      <c r="AB151" s="39" t="str">
        <f>+M151</f>
        <v xml:space="preserve"> 003-SUADQ-CAB-2024 </v>
      </c>
    </row>
    <row r="152" spans="1:28" ht="12" thickBot="1" x14ac:dyDescent="0.3">
      <c r="A152" s="33">
        <v>151</v>
      </c>
      <c r="B152" s="43" t="s">
        <v>352</v>
      </c>
      <c r="C152" s="35">
        <v>44710</v>
      </c>
      <c r="D152" s="35" t="s">
        <v>16</v>
      </c>
      <c r="E152" s="35">
        <v>217158</v>
      </c>
      <c r="F152" s="35" t="s">
        <v>17</v>
      </c>
      <c r="G152" s="35" t="s">
        <v>353</v>
      </c>
      <c r="H152" s="35">
        <v>4</v>
      </c>
      <c r="I152" s="36"/>
      <c r="J152" s="35"/>
      <c r="K152" s="35">
        <v>4019.24</v>
      </c>
      <c r="L152" s="58"/>
      <c r="M152" s="63"/>
      <c r="N152" s="64" t="e">
        <v>#N/A</v>
      </c>
      <c r="O152" s="63" t="e">
        <v>#N/A</v>
      </c>
      <c r="P152" s="65" t="e">
        <v>#N/A</v>
      </c>
      <c r="Q152" s="65" t="e">
        <f t="shared" si="73"/>
        <v>#N/A</v>
      </c>
      <c r="R152" s="65" t="e">
        <f t="shared" si="74"/>
        <v>#N/A</v>
      </c>
      <c r="S152" s="65" t="e">
        <f t="shared" si="70"/>
        <v>#N/A</v>
      </c>
      <c r="T152" s="65" t="e">
        <f t="shared" si="71"/>
        <v>#N/A</v>
      </c>
      <c r="U152" s="65" t="e">
        <f t="shared" si="72"/>
        <v>#N/A</v>
      </c>
      <c r="V152" s="65"/>
      <c r="W152" s="65"/>
      <c r="X152" s="39"/>
      <c r="Y152" s="210"/>
      <c r="Z152" s="38"/>
      <c r="AA152" s="38">
        <f t="shared" si="68"/>
        <v>0</v>
      </c>
      <c r="AB152" s="39"/>
    </row>
    <row r="153" spans="1:28" ht="12" thickBot="1" x14ac:dyDescent="0.3">
      <c r="A153" s="33">
        <v>152</v>
      </c>
      <c r="B153" s="43" t="s">
        <v>354</v>
      </c>
      <c r="C153" s="35">
        <v>44710</v>
      </c>
      <c r="D153" s="35" t="s">
        <v>16</v>
      </c>
      <c r="E153" s="35">
        <v>131107</v>
      </c>
      <c r="F153" s="35" t="s">
        <v>17</v>
      </c>
      <c r="G153" s="35" t="s">
        <v>355</v>
      </c>
      <c r="H153" s="35">
        <v>16</v>
      </c>
      <c r="I153" s="36"/>
      <c r="J153" s="35"/>
      <c r="K153" s="35">
        <v>4019.24</v>
      </c>
      <c r="L153" s="58"/>
      <c r="M153" s="63"/>
      <c r="N153" s="64" t="e">
        <v>#N/A</v>
      </c>
      <c r="O153" s="63" t="e">
        <v>#N/A</v>
      </c>
      <c r="P153" s="65" t="e">
        <v>#N/A</v>
      </c>
      <c r="Q153" s="65" t="e">
        <f t="shared" si="73"/>
        <v>#N/A</v>
      </c>
      <c r="R153" s="65" t="e">
        <f t="shared" si="74"/>
        <v>#N/A</v>
      </c>
      <c r="S153" s="65" t="e">
        <f t="shared" si="70"/>
        <v>#N/A</v>
      </c>
      <c r="T153" s="65" t="e">
        <f t="shared" si="71"/>
        <v>#N/A</v>
      </c>
      <c r="U153" s="65" t="e">
        <f t="shared" si="72"/>
        <v>#N/A</v>
      </c>
      <c r="V153" s="65"/>
      <c r="W153" s="65"/>
      <c r="X153" s="39"/>
      <c r="Y153" s="210"/>
      <c r="Z153" s="38"/>
      <c r="AA153" s="38">
        <f t="shared" si="68"/>
        <v>0</v>
      </c>
      <c r="AB153" s="39"/>
    </row>
    <row r="154" spans="1:28" ht="12" thickBot="1" x14ac:dyDescent="0.3">
      <c r="A154" s="33">
        <v>153</v>
      </c>
      <c r="B154" s="43" t="s">
        <v>356</v>
      </c>
      <c r="C154" s="35">
        <v>44710</v>
      </c>
      <c r="D154" s="35" t="s">
        <v>16</v>
      </c>
      <c r="E154" s="35">
        <v>12338611</v>
      </c>
      <c r="F154" s="35" t="s">
        <v>17</v>
      </c>
      <c r="G154" s="35" t="s">
        <v>81</v>
      </c>
      <c r="H154" s="35">
        <v>14</v>
      </c>
      <c r="I154" s="36">
        <v>671.31</v>
      </c>
      <c r="J154" s="35">
        <v>691.11</v>
      </c>
      <c r="K154" s="35">
        <v>4019.24</v>
      </c>
      <c r="L154" s="58">
        <f t="shared" si="67"/>
        <v>2777736.9564</v>
      </c>
      <c r="M154" s="63" t="s">
        <v>19</v>
      </c>
      <c r="N154" s="64" t="e">
        <v>#N/A</v>
      </c>
      <c r="O154" s="63" t="e">
        <v>#N/A</v>
      </c>
      <c r="P154" s="65" t="e">
        <v>#N/A</v>
      </c>
      <c r="Q154" s="65" t="e">
        <f t="shared" si="73"/>
        <v>#N/A</v>
      </c>
      <c r="R154" s="65" t="e">
        <f t="shared" si="74"/>
        <v>#N/A</v>
      </c>
      <c r="S154" s="65" t="e">
        <f t="shared" si="70"/>
        <v>#N/A</v>
      </c>
      <c r="T154" s="65" t="e">
        <f t="shared" si="71"/>
        <v>#N/A</v>
      </c>
      <c r="U154" s="65" t="e">
        <f t="shared" si="72"/>
        <v>#N/A</v>
      </c>
      <c r="V154" s="65"/>
      <c r="W154" s="65"/>
      <c r="X154" s="39"/>
      <c r="Y154" s="210"/>
      <c r="Z154" s="38">
        <f t="shared" si="80"/>
        <v>2777736.9564</v>
      </c>
      <c r="AA154" s="38">
        <f t="shared" si="68"/>
        <v>691.11</v>
      </c>
      <c r="AB154" s="39" t="str">
        <f>+M154</f>
        <v xml:space="preserve"> 003-SUADQ-CAB-2024 </v>
      </c>
    </row>
    <row r="155" spans="1:28" ht="23.25" thickBot="1" x14ac:dyDescent="0.3">
      <c r="A155" s="33">
        <v>154</v>
      </c>
      <c r="B155" s="43" t="s">
        <v>357</v>
      </c>
      <c r="C155" s="35">
        <v>44710</v>
      </c>
      <c r="D155" s="35" t="s">
        <v>16</v>
      </c>
      <c r="E155" s="35">
        <v>8741491</v>
      </c>
      <c r="F155" s="35" t="s">
        <v>17</v>
      </c>
      <c r="G155" s="35" t="s">
        <v>358</v>
      </c>
      <c r="H155" s="35">
        <v>2</v>
      </c>
      <c r="I155" s="36">
        <v>31.19</v>
      </c>
      <c r="J155" s="35">
        <v>36.119999999999997</v>
      </c>
      <c r="K155" s="35">
        <v>4019.24</v>
      </c>
      <c r="L155" s="58">
        <f t="shared" si="67"/>
        <v>145174.94879999998</v>
      </c>
      <c r="M155" s="63" t="s">
        <v>23</v>
      </c>
      <c r="N155" s="64" t="e">
        <v>#N/A</v>
      </c>
      <c r="O155" s="63" t="e">
        <v>#N/A</v>
      </c>
      <c r="P155" s="65" t="e">
        <v>#N/A</v>
      </c>
      <c r="Q155" s="65" t="e">
        <f t="shared" si="73"/>
        <v>#N/A</v>
      </c>
      <c r="R155" s="65" t="e">
        <f t="shared" si="74"/>
        <v>#N/A</v>
      </c>
      <c r="S155" s="65" t="e">
        <f t="shared" si="70"/>
        <v>#N/A</v>
      </c>
      <c r="T155" s="65" t="e">
        <f t="shared" si="71"/>
        <v>#N/A</v>
      </c>
      <c r="U155" s="65" t="e">
        <f t="shared" si="72"/>
        <v>#N/A</v>
      </c>
      <c r="V155" s="65"/>
      <c r="W155" s="65"/>
      <c r="X155" s="39"/>
      <c r="Y155" s="210"/>
      <c r="Z155" s="38">
        <f t="shared" si="80"/>
        <v>145174.94879999998</v>
      </c>
      <c r="AA155" s="38">
        <f t="shared" si="68"/>
        <v>36.119999999999997</v>
      </c>
      <c r="AB155" s="39" t="str">
        <f>+M155</f>
        <v xml:space="preserve"> 025-SUADQ-CAB-2022 </v>
      </c>
    </row>
    <row r="156" spans="1:28" ht="12" thickBot="1" x14ac:dyDescent="0.3">
      <c r="A156" s="33">
        <v>155</v>
      </c>
      <c r="B156" s="43" t="s">
        <v>359</v>
      </c>
      <c r="C156" s="35">
        <v>44710</v>
      </c>
      <c r="D156" s="35" t="s">
        <v>16</v>
      </c>
      <c r="E156" s="35" t="s">
        <v>360</v>
      </c>
      <c r="F156" s="35" t="s">
        <v>17</v>
      </c>
      <c r="G156" s="35" t="s">
        <v>190</v>
      </c>
      <c r="H156" s="35">
        <v>73</v>
      </c>
      <c r="I156" s="36"/>
      <c r="J156" s="35"/>
      <c r="K156" s="35">
        <v>4019.24</v>
      </c>
      <c r="L156" s="58"/>
      <c r="M156" s="63"/>
      <c r="N156" s="64" t="e">
        <v>#N/A</v>
      </c>
      <c r="O156" s="63" t="e">
        <v>#N/A</v>
      </c>
      <c r="P156" s="65" t="e">
        <v>#N/A</v>
      </c>
      <c r="Q156" s="65" t="e">
        <f t="shared" si="73"/>
        <v>#N/A</v>
      </c>
      <c r="R156" s="65" t="e">
        <f t="shared" si="74"/>
        <v>#N/A</v>
      </c>
      <c r="S156" s="65" t="e">
        <f t="shared" si="70"/>
        <v>#N/A</v>
      </c>
      <c r="T156" s="65" t="e">
        <f t="shared" si="71"/>
        <v>#N/A</v>
      </c>
      <c r="U156" s="65" t="e">
        <f t="shared" si="72"/>
        <v>#N/A</v>
      </c>
      <c r="V156" s="65"/>
      <c r="W156" s="65"/>
      <c r="X156" s="39"/>
      <c r="Y156" s="210"/>
      <c r="Z156" s="38"/>
      <c r="AA156" s="38">
        <f t="shared" si="68"/>
        <v>0</v>
      </c>
      <c r="AB156" s="39"/>
    </row>
    <row r="157" spans="1:28" ht="23.25" thickBot="1" x14ac:dyDescent="0.3">
      <c r="A157" s="33">
        <v>156</v>
      </c>
      <c r="B157" s="43" t="s">
        <v>361</v>
      </c>
      <c r="C157" s="35">
        <v>44710</v>
      </c>
      <c r="D157" s="35" t="s">
        <v>16</v>
      </c>
      <c r="E157" s="35" t="s">
        <v>362</v>
      </c>
      <c r="F157" s="35" t="s">
        <v>17</v>
      </c>
      <c r="G157" s="35" t="s">
        <v>186</v>
      </c>
      <c r="H157" s="35">
        <v>25</v>
      </c>
      <c r="I157" s="36">
        <v>1039.2</v>
      </c>
      <c r="J157" s="35">
        <v>1203.3900000000001</v>
      </c>
      <c r="K157" s="35">
        <v>4019.24</v>
      </c>
      <c r="L157" s="58">
        <f t="shared" si="67"/>
        <v>4836713.2236000001</v>
      </c>
      <c r="M157" s="63" t="s">
        <v>23</v>
      </c>
      <c r="N157" s="64" t="str">
        <v>4.021.043.80</v>
      </c>
      <c r="O157" s="63" t="str">
        <v>ENTRADA VIRTUAL MAT. CTO 051-SUADQ-CAB-2020</v>
      </c>
      <c r="P157" s="70">
        <v>4021043.8</v>
      </c>
      <c r="Q157" s="65">
        <f>+P157</f>
        <v>4021043.8</v>
      </c>
      <c r="R157" s="65">
        <f t="shared" si="74"/>
        <v>4070904.7431199998</v>
      </c>
      <c r="S157" s="65">
        <f t="shared" si="70"/>
        <v>4261830.1755723273</v>
      </c>
      <c r="T157" s="65">
        <f t="shared" si="71"/>
        <v>4603202.7726356704</v>
      </c>
      <c r="U157" s="65">
        <f t="shared" si="72"/>
        <v>4793775.3674227875</v>
      </c>
      <c r="V157" s="65">
        <f t="shared" si="75"/>
        <v>4935191.7407617597</v>
      </c>
      <c r="W157" s="65"/>
      <c r="X157" s="39" t="s">
        <v>133</v>
      </c>
      <c r="Y157" s="211">
        <f>+V157/L157-1</f>
        <v>2.0360627684363974E-2</v>
      </c>
      <c r="Z157" s="38">
        <f>+MIN(L157,V157)</f>
        <v>4836713.2236000001</v>
      </c>
      <c r="AA157" s="38">
        <f t="shared" si="68"/>
        <v>1203.3900000000001</v>
      </c>
      <c r="AB157" s="39" t="str">
        <f>+X157</f>
        <v>ENTRADA VIRTUAL MAT. CTO 051-SUADQ-CAB-2020</v>
      </c>
    </row>
    <row r="158" spans="1:28" ht="12" thickBot="1" x14ac:dyDescent="0.3">
      <c r="A158" s="33">
        <v>157</v>
      </c>
      <c r="B158" s="43" t="s">
        <v>363</v>
      </c>
      <c r="C158" s="35">
        <v>44710</v>
      </c>
      <c r="D158" s="35" t="s">
        <v>16</v>
      </c>
      <c r="E158" s="35" t="s">
        <v>364</v>
      </c>
      <c r="F158" s="35" t="s">
        <v>38</v>
      </c>
      <c r="G158" s="35" t="s">
        <v>365</v>
      </c>
      <c r="H158" s="35">
        <v>7</v>
      </c>
      <c r="I158" s="36"/>
      <c r="J158" s="35"/>
      <c r="K158" s="35">
        <v>4019.24</v>
      </c>
      <c r="L158" s="58"/>
      <c r="M158" s="63"/>
      <c r="N158" s="64" t="e">
        <v>#N/A</v>
      </c>
      <c r="O158" s="63" t="e">
        <v>#N/A</v>
      </c>
      <c r="P158" s="65" t="e">
        <v>#N/A</v>
      </c>
      <c r="Q158" s="65" t="e">
        <f t="shared" si="73"/>
        <v>#N/A</v>
      </c>
      <c r="R158" s="65" t="e">
        <f t="shared" si="74"/>
        <v>#N/A</v>
      </c>
      <c r="S158" s="65" t="e">
        <f t="shared" si="70"/>
        <v>#N/A</v>
      </c>
      <c r="T158" s="65" t="e">
        <f t="shared" si="71"/>
        <v>#N/A</v>
      </c>
      <c r="U158" s="65" t="e">
        <f t="shared" si="72"/>
        <v>#N/A</v>
      </c>
      <c r="V158" s="65"/>
      <c r="W158" s="65"/>
      <c r="X158" s="39"/>
      <c r="Y158" s="210"/>
      <c r="Z158" s="38"/>
      <c r="AA158" s="38">
        <f t="shared" si="68"/>
        <v>0</v>
      </c>
      <c r="AB158" s="39"/>
    </row>
    <row r="159" spans="1:28" ht="12" thickBot="1" x14ac:dyDescent="0.3">
      <c r="A159" s="33">
        <v>158</v>
      </c>
      <c r="B159" s="43" t="s">
        <v>366</v>
      </c>
      <c r="C159" s="35">
        <v>44710</v>
      </c>
      <c r="D159" s="35" t="s">
        <v>16</v>
      </c>
      <c r="E159" s="35">
        <v>82014700</v>
      </c>
      <c r="F159" s="35" t="s">
        <v>17</v>
      </c>
      <c r="G159" s="35" t="s">
        <v>367</v>
      </c>
      <c r="H159" s="35">
        <v>17</v>
      </c>
      <c r="I159" s="36">
        <v>37.04</v>
      </c>
      <c r="J159" s="35">
        <v>39.71</v>
      </c>
      <c r="K159" s="35">
        <v>4019.24</v>
      </c>
      <c r="L159" s="58">
        <f t="shared" si="67"/>
        <v>159604.02040000001</v>
      </c>
      <c r="M159" s="63" t="s">
        <v>48</v>
      </c>
      <c r="N159" s="64" t="e">
        <v>#N/A</v>
      </c>
      <c r="O159" s="63" t="e">
        <v>#N/A</v>
      </c>
      <c r="P159" s="65" t="e">
        <v>#N/A</v>
      </c>
      <c r="Q159" s="65" t="e">
        <f t="shared" si="73"/>
        <v>#N/A</v>
      </c>
      <c r="R159" s="65" t="e">
        <f t="shared" si="74"/>
        <v>#N/A</v>
      </c>
      <c r="S159" s="65" t="e">
        <f t="shared" si="70"/>
        <v>#N/A</v>
      </c>
      <c r="T159" s="65" t="e">
        <f t="shared" si="71"/>
        <v>#N/A</v>
      </c>
      <c r="U159" s="65" t="e">
        <f t="shared" si="72"/>
        <v>#N/A</v>
      </c>
      <c r="V159" s="65"/>
      <c r="W159" s="65"/>
      <c r="X159" s="39"/>
      <c r="Y159" s="210"/>
      <c r="Z159" s="38">
        <f t="shared" ref="Z159:Z161" si="81">+L159</f>
        <v>159604.02040000001</v>
      </c>
      <c r="AA159" s="38">
        <f t="shared" si="68"/>
        <v>39.71</v>
      </c>
      <c r="AB159" s="39" t="str">
        <f>+M159</f>
        <v xml:space="preserve"> 021-SUADQ-CAB-2023 </v>
      </c>
    </row>
    <row r="160" spans="1:28" ht="12" thickBot="1" x14ac:dyDescent="0.3">
      <c r="A160" s="33">
        <v>159</v>
      </c>
      <c r="B160" s="43" t="s">
        <v>368</v>
      </c>
      <c r="C160" s="35">
        <v>44710</v>
      </c>
      <c r="D160" s="35" t="s">
        <v>16</v>
      </c>
      <c r="E160" s="35">
        <v>676693</v>
      </c>
      <c r="F160" s="35" t="s">
        <v>17</v>
      </c>
      <c r="G160" s="35" t="s">
        <v>152</v>
      </c>
      <c r="H160" s="35">
        <v>18</v>
      </c>
      <c r="I160" s="36"/>
      <c r="J160" s="35"/>
      <c r="K160" s="35">
        <v>4019.24</v>
      </c>
      <c r="L160" s="58"/>
      <c r="M160" s="63"/>
      <c r="N160" s="64" t="e">
        <v>#N/A</v>
      </c>
      <c r="O160" s="63" t="e">
        <v>#N/A</v>
      </c>
      <c r="P160" s="65" t="e">
        <v>#N/A</v>
      </c>
      <c r="Q160" s="65" t="e">
        <f t="shared" si="73"/>
        <v>#N/A</v>
      </c>
      <c r="R160" s="65" t="e">
        <f t="shared" si="74"/>
        <v>#N/A</v>
      </c>
      <c r="S160" s="65" t="e">
        <f t="shared" si="70"/>
        <v>#N/A</v>
      </c>
      <c r="T160" s="65" t="e">
        <f t="shared" si="71"/>
        <v>#N/A</v>
      </c>
      <c r="U160" s="65" t="e">
        <f t="shared" si="72"/>
        <v>#N/A</v>
      </c>
      <c r="V160" s="65"/>
      <c r="W160" s="65"/>
      <c r="X160" s="39"/>
      <c r="Y160" s="210"/>
      <c r="Z160" s="38"/>
      <c r="AA160" s="38">
        <f t="shared" si="68"/>
        <v>0</v>
      </c>
      <c r="AB160" s="39"/>
    </row>
    <row r="161" spans="1:28" ht="12" thickBot="1" x14ac:dyDescent="0.3">
      <c r="A161" s="33">
        <v>160</v>
      </c>
      <c r="B161" s="43" t="s">
        <v>369</v>
      </c>
      <c r="C161" s="35">
        <v>44710</v>
      </c>
      <c r="D161" s="35" t="s">
        <v>16</v>
      </c>
      <c r="E161" s="35">
        <v>136825</v>
      </c>
      <c r="F161" s="35" t="s">
        <v>38</v>
      </c>
      <c r="G161" s="35" t="s">
        <v>199</v>
      </c>
      <c r="H161" s="35">
        <v>37</v>
      </c>
      <c r="I161" s="36">
        <v>557.21</v>
      </c>
      <c r="J161" s="35">
        <v>645.25</v>
      </c>
      <c r="K161" s="35">
        <v>4019.24</v>
      </c>
      <c r="L161" s="58">
        <f t="shared" si="67"/>
        <v>2593414.61</v>
      </c>
      <c r="M161" s="63" t="s">
        <v>23</v>
      </c>
      <c r="N161" s="64" t="e">
        <v>#N/A</v>
      </c>
      <c r="O161" s="63" t="e">
        <v>#N/A</v>
      </c>
      <c r="P161" s="65" t="e">
        <v>#N/A</v>
      </c>
      <c r="Q161" s="65" t="e">
        <f t="shared" si="73"/>
        <v>#N/A</v>
      </c>
      <c r="R161" s="65" t="e">
        <f t="shared" si="74"/>
        <v>#N/A</v>
      </c>
      <c r="S161" s="65" t="e">
        <f t="shared" si="70"/>
        <v>#N/A</v>
      </c>
      <c r="T161" s="65" t="e">
        <f t="shared" si="71"/>
        <v>#N/A</v>
      </c>
      <c r="U161" s="65" t="e">
        <f t="shared" si="72"/>
        <v>#N/A</v>
      </c>
      <c r="V161" s="65"/>
      <c r="W161" s="65"/>
      <c r="X161" s="39"/>
      <c r="Y161" s="210"/>
      <c r="Z161" s="38">
        <f t="shared" si="81"/>
        <v>2593414.61</v>
      </c>
      <c r="AA161" s="38">
        <f t="shared" si="68"/>
        <v>645.25</v>
      </c>
      <c r="AB161" s="39" t="str">
        <f>+M161</f>
        <v xml:space="preserve"> 025-SUADQ-CAB-2022 </v>
      </c>
    </row>
    <row r="162" spans="1:28" ht="23.25" thickBot="1" x14ac:dyDescent="0.3">
      <c r="A162" s="33">
        <v>161</v>
      </c>
      <c r="B162" s="43" t="s">
        <v>370</v>
      </c>
      <c r="C162" s="35">
        <v>44710</v>
      </c>
      <c r="D162" s="35" t="s">
        <v>16</v>
      </c>
      <c r="E162" s="35" t="s">
        <v>371</v>
      </c>
      <c r="F162" s="35" t="s">
        <v>17</v>
      </c>
      <c r="G162" s="35" t="s">
        <v>288</v>
      </c>
      <c r="H162" s="35">
        <v>111</v>
      </c>
      <c r="I162" s="36"/>
      <c r="J162" s="35"/>
      <c r="K162" s="35">
        <v>4019.24</v>
      </c>
      <c r="L162" s="58"/>
      <c r="M162" s="63"/>
      <c r="N162" s="64" t="e">
        <v>#N/A</v>
      </c>
      <c r="O162" s="63" t="e">
        <v>#N/A</v>
      </c>
      <c r="P162" s="65" t="e">
        <v>#N/A</v>
      </c>
      <c r="Q162" s="65" t="e">
        <f t="shared" si="73"/>
        <v>#N/A</v>
      </c>
      <c r="R162" s="65" t="e">
        <f t="shared" si="74"/>
        <v>#N/A</v>
      </c>
      <c r="S162" s="65" t="e">
        <f t="shared" si="70"/>
        <v>#N/A</v>
      </c>
      <c r="T162" s="65" t="e">
        <f t="shared" si="71"/>
        <v>#N/A</v>
      </c>
      <c r="U162" s="65" t="e">
        <f t="shared" si="72"/>
        <v>#N/A</v>
      </c>
      <c r="V162" s="65"/>
      <c r="W162" s="65"/>
      <c r="X162" s="39"/>
      <c r="Y162" s="210"/>
      <c r="Z162" s="38"/>
      <c r="AA162" s="38">
        <f t="shared" si="68"/>
        <v>0</v>
      </c>
      <c r="AB162" s="39"/>
    </row>
    <row r="163" spans="1:28" ht="23.25" thickBot="1" x14ac:dyDescent="0.3">
      <c r="A163" s="33">
        <v>162</v>
      </c>
      <c r="B163" s="43" t="s">
        <v>372</v>
      </c>
      <c r="C163" s="35">
        <v>44710</v>
      </c>
      <c r="D163" s="35" t="s">
        <v>16</v>
      </c>
      <c r="E163" s="35" t="s">
        <v>373</v>
      </c>
      <c r="F163" s="35" t="s">
        <v>17</v>
      </c>
      <c r="G163" s="35" t="s">
        <v>250</v>
      </c>
      <c r="H163" s="35">
        <v>141</v>
      </c>
      <c r="I163" s="36"/>
      <c r="J163" s="35"/>
      <c r="K163" s="35">
        <v>4019.24</v>
      </c>
      <c r="L163" s="58"/>
      <c r="M163" s="63"/>
      <c r="N163" s="64" t="e">
        <v>#N/A</v>
      </c>
      <c r="O163" s="63" t="e">
        <v>#N/A</v>
      </c>
      <c r="P163" s="65" t="e">
        <v>#N/A</v>
      </c>
      <c r="Q163" s="65" t="e">
        <f t="shared" si="73"/>
        <v>#N/A</v>
      </c>
      <c r="R163" s="65" t="e">
        <f t="shared" si="74"/>
        <v>#N/A</v>
      </c>
      <c r="S163" s="65" t="e">
        <f t="shared" si="70"/>
        <v>#N/A</v>
      </c>
      <c r="T163" s="65" t="e">
        <f t="shared" si="71"/>
        <v>#N/A</v>
      </c>
      <c r="U163" s="65" t="e">
        <f t="shared" si="72"/>
        <v>#N/A</v>
      </c>
      <c r="V163" s="65"/>
      <c r="W163" s="65"/>
      <c r="X163" s="39"/>
      <c r="Y163" s="210"/>
      <c r="Z163" s="38"/>
      <c r="AA163" s="38">
        <f t="shared" si="68"/>
        <v>0</v>
      </c>
      <c r="AB163" s="39"/>
    </row>
    <row r="164" spans="1:28" ht="23.25" thickBot="1" x14ac:dyDescent="0.3">
      <c r="A164" s="33">
        <v>163</v>
      </c>
      <c r="B164" s="43" t="s">
        <v>374</v>
      </c>
      <c r="C164" s="35">
        <v>44710</v>
      </c>
      <c r="D164" s="35" t="s">
        <v>16</v>
      </c>
      <c r="E164" s="35">
        <v>131546</v>
      </c>
      <c r="F164" s="35" t="s">
        <v>17</v>
      </c>
      <c r="G164" s="35" t="s">
        <v>375</v>
      </c>
      <c r="H164" s="35">
        <v>5</v>
      </c>
      <c r="I164" s="36"/>
      <c r="J164" s="35"/>
      <c r="K164" s="35">
        <v>4019.24</v>
      </c>
      <c r="L164" s="58"/>
      <c r="M164" s="63"/>
      <c r="N164" s="64" t="e">
        <v>#N/A</v>
      </c>
      <c r="O164" s="63" t="e">
        <v>#N/A</v>
      </c>
      <c r="P164" s="65" t="e">
        <v>#N/A</v>
      </c>
      <c r="Q164" s="65" t="e">
        <f t="shared" si="73"/>
        <v>#N/A</v>
      </c>
      <c r="R164" s="65" t="e">
        <f t="shared" si="74"/>
        <v>#N/A</v>
      </c>
      <c r="S164" s="65" t="e">
        <f t="shared" si="70"/>
        <v>#N/A</v>
      </c>
      <c r="T164" s="65" t="e">
        <f t="shared" si="71"/>
        <v>#N/A</v>
      </c>
      <c r="U164" s="65" t="e">
        <f t="shared" si="72"/>
        <v>#N/A</v>
      </c>
      <c r="V164" s="65"/>
      <c r="W164" s="65"/>
      <c r="X164" s="39"/>
      <c r="Y164" s="210"/>
      <c r="Z164" s="38"/>
      <c r="AA164" s="38">
        <f t="shared" si="68"/>
        <v>0</v>
      </c>
      <c r="AB164" s="39"/>
    </row>
    <row r="165" spans="1:28" ht="23.25" thickBot="1" x14ac:dyDescent="0.3">
      <c r="A165" s="33">
        <v>164</v>
      </c>
      <c r="B165" s="43" t="s">
        <v>376</v>
      </c>
      <c r="C165" s="35">
        <v>44710</v>
      </c>
      <c r="D165" s="35" t="s">
        <v>16</v>
      </c>
      <c r="E165" s="35">
        <v>217066</v>
      </c>
      <c r="F165" s="35" t="s">
        <v>17</v>
      </c>
      <c r="G165" s="35" t="s">
        <v>375</v>
      </c>
      <c r="H165" s="35">
        <v>6</v>
      </c>
      <c r="I165" s="36"/>
      <c r="J165" s="35"/>
      <c r="K165" s="35">
        <v>4019.24</v>
      </c>
      <c r="L165" s="58"/>
      <c r="M165" s="63"/>
      <c r="N165" s="64" t="e">
        <v>#N/A</v>
      </c>
      <c r="O165" s="63" t="e">
        <v>#N/A</v>
      </c>
      <c r="P165" s="65" t="e">
        <v>#N/A</v>
      </c>
      <c r="Q165" s="65" t="e">
        <f t="shared" si="73"/>
        <v>#N/A</v>
      </c>
      <c r="R165" s="65" t="e">
        <f t="shared" si="74"/>
        <v>#N/A</v>
      </c>
      <c r="S165" s="65" t="e">
        <f t="shared" si="70"/>
        <v>#N/A</v>
      </c>
      <c r="T165" s="65" t="e">
        <f t="shared" si="71"/>
        <v>#N/A</v>
      </c>
      <c r="U165" s="65" t="e">
        <f t="shared" si="72"/>
        <v>#N/A</v>
      </c>
      <c r="V165" s="65"/>
      <c r="W165" s="65"/>
      <c r="X165" s="39"/>
      <c r="Y165" s="210"/>
      <c r="Z165" s="38"/>
      <c r="AA165" s="38">
        <f t="shared" si="68"/>
        <v>0</v>
      </c>
      <c r="AB165" s="39"/>
    </row>
    <row r="166" spans="1:28" ht="23.25" thickBot="1" x14ac:dyDescent="0.3">
      <c r="A166" s="33">
        <v>165</v>
      </c>
      <c r="B166" s="43" t="s">
        <v>377</v>
      </c>
      <c r="C166" s="35">
        <v>44710</v>
      </c>
      <c r="D166" s="35" t="s">
        <v>16</v>
      </c>
      <c r="E166" s="35">
        <v>217029</v>
      </c>
      <c r="F166" s="35" t="s">
        <v>17</v>
      </c>
      <c r="G166" s="35" t="s">
        <v>375</v>
      </c>
      <c r="H166" s="35">
        <v>7</v>
      </c>
      <c r="I166" s="36"/>
      <c r="J166" s="35"/>
      <c r="K166" s="35">
        <v>4019.24</v>
      </c>
      <c r="L166" s="58"/>
      <c r="M166" s="63"/>
      <c r="N166" s="64" t="e">
        <v>#N/A</v>
      </c>
      <c r="O166" s="63" t="e">
        <v>#N/A</v>
      </c>
      <c r="P166" s="65" t="e">
        <v>#N/A</v>
      </c>
      <c r="Q166" s="65" t="e">
        <f t="shared" si="73"/>
        <v>#N/A</v>
      </c>
      <c r="R166" s="65" t="e">
        <f t="shared" si="74"/>
        <v>#N/A</v>
      </c>
      <c r="S166" s="65" t="e">
        <f t="shared" si="70"/>
        <v>#N/A</v>
      </c>
      <c r="T166" s="65" t="e">
        <f t="shared" si="71"/>
        <v>#N/A</v>
      </c>
      <c r="U166" s="65" t="e">
        <f t="shared" si="72"/>
        <v>#N/A</v>
      </c>
      <c r="V166" s="65"/>
      <c r="W166" s="65"/>
      <c r="X166" s="39"/>
      <c r="Y166" s="210"/>
      <c r="Z166" s="38"/>
      <c r="AA166" s="38">
        <f t="shared" si="68"/>
        <v>0</v>
      </c>
      <c r="AB166" s="39"/>
    </row>
    <row r="167" spans="1:28" ht="23.25" thickBot="1" x14ac:dyDescent="0.3">
      <c r="A167" s="33">
        <v>166</v>
      </c>
      <c r="B167" s="43" t="s">
        <v>378</v>
      </c>
      <c r="C167" s="35">
        <v>44710</v>
      </c>
      <c r="D167" s="35" t="s">
        <v>16</v>
      </c>
      <c r="E167" s="35">
        <v>131592</v>
      </c>
      <c r="F167" s="35" t="s">
        <v>17</v>
      </c>
      <c r="G167" s="35" t="s">
        <v>375</v>
      </c>
      <c r="H167" s="35">
        <v>8</v>
      </c>
      <c r="I167" s="36"/>
      <c r="J167" s="35"/>
      <c r="K167" s="35">
        <v>4019.24</v>
      </c>
      <c r="L167" s="58"/>
      <c r="M167" s="63"/>
      <c r="N167" s="64" t="e">
        <v>#N/A</v>
      </c>
      <c r="O167" s="63" t="e">
        <v>#N/A</v>
      </c>
      <c r="P167" s="65" t="e">
        <v>#N/A</v>
      </c>
      <c r="Q167" s="65" t="e">
        <f t="shared" si="73"/>
        <v>#N/A</v>
      </c>
      <c r="R167" s="65" t="e">
        <f t="shared" si="74"/>
        <v>#N/A</v>
      </c>
      <c r="S167" s="65" t="e">
        <f t="shared" si="70"/>
        <v>#N/A</v>
      </c>
      <c r="T167" s="65" t="e">
        <f t="shared" si="71"/>
        <v>#N/A</v>
      </c>
      <c r="U167" s="65" t="e">
        <f t="shared" si="72"/>
        <v>#N/A</v>
      </c>
      <c r="V167" s="65"/>
      <c r="W167" s="65"/>
      <c r="X167" s="39"/>
      <c r="Y167" s="210"/>
      <c r="Z167" s="38"/>
      <c r="AA167" s="38">
        <f t="shared" si="68"/>
        <v>0</v>
      </c>
      <c r="AB167" s="39"/>
    </row>
    <row r="168" spans="1:28" ht="23.25" thickBot="1" x14ac:dyDescent="0.3">
      <c r="A168" s="33">
        <v>167</v>
      </c>
      <c r="B168" s="43" t="s">
        <v>379</v>
      </c>
      <c r="C168" s="35">
        <v>44710</v>
      </c>
      <c r="D168" s="35" t="s">
        <v>16</v>
      </c>
      <c r="E168" s="35" t="s">
        <v>380</v>
      </c>
      <c r="F168" s="35" t="s">
        <v>17</v>
      </c>
      <c r="G168" s="35" t="s">
        <v>99</v>
      </c>
      <c r="H168" s="35">
        <v>28</v>
      </c>
      <c r="I168" s="36"/>
      <c r="J168" s="35"/>
      <c r="K168" s="35">
        <v>4019.24</v>
      </c>
      <c r="L168" s="58"/>
      <c r="M168" s="63"/>
      <c r="N168" s="64" t="e">
        <v>#N/A</v>
      </c>
      <c r="O168" s="63" t="e">
        <v>#N/A</v>
      </c>
      <c r="P168" s="65" t="e">
        <v>#N/A</v>
      </c>
      <c r="Q168" s="65" t="e">
        <f t="shared" si="73"/>
        <v>#N/A</v>
      </c>
      <c r="R168" s="65" t="e">
        <f t="shared" si="74"/>
        <v>#N/A</v>
      </c>
      <c r="S168" s="65" t="e">
        <f t="shared" si="70"/>
        <v>#N/A</v>
      </c>
      <c r="T168" s="65" t="e">
        <f t="shared" si="71"/>
        <v>#N/A</v>
      </c>
      <c r="U168" s="65" t="e">
        <f t="shared" si="72"/>
        <v>#N/A</v>
      </c>
      <c r="V168" s="65"/>
      <c r="W168" s="65"/>
      <c r="X168" s="39"/>
      <c r="Y168" s="210"/>
      <c r="Z168" s="38"/>
      <c r="AA168" s="38">
        <f t="shared" si="68"/>
        <v>0</v>
      </c>
      <c r="AB168" s="39"/>
    </row>
    <row r="169" spans="1:28" ht="34.5" thickBot="1" x14ac:dyDescent="0.3">
      <c r="A169" s="33">
        <v>168</v>
      </c>
      <c r="B169" s="43" t="s">
        <v>381</v>
      </c>
      <c r="C169" s="35">
        <v>44710</v>
      </c>
      <c r="D169" s="35" t="s">
        <v>16</v>
      </c>
      <c r="E169" s="35" t="s">
        <v>382</v>
      </c>
      <c r="F169" s="35" t="s">
        <v>17</v>
      </c>
      <c r="G169" s="35" t="s">
        <v>383</v>
      </c>
      <c r="H169" s="35" t="s">
        <v>384</v>
      </c>
      <c r="I169" s="36">
        <v>0</v>
      </c>
      <c r="J169" s="35">
        <v>0</v>
      </c>
      <c r="K169" s="35">
        <v>4019.24</v>
      </c>
      <c r="L169" s="58"/>
      <c r="M169" s="63"/>
      <c r="N169" s="64" t="str">
        <v>1.006.066.66</v>
      </c>
      <c r="O169" s="63" t="str">
        <v>ENTRADA VIRTUAL REPUESTOS LOA CO-B-BOD CABALLERIA</v>
      </c>
      <c r="P169" s="70">
        <v>1006066.66</v>
      </c>
      <c r="Q169" s="65">
        <f t="shared" si="73"/>
        <v>1024276.466546</v>
      </c>
      <c r="R169" s="65">
        <f t="shared" si="74"/>
        <v>1036977.4947311704</v>
      </c>
      <c r="S169" s="65">
        <f t="shared" si="70"/>
        <v>1085611.7392340621</v>
      </c>
      <c r="T169" s="65">
        <f t="shared" si="71"/>
        <v>1172569.2395467106</v>
      </c>
      <c r="U169" s="65">
        <f t="shared" si="72"/>
        <v>1221113.6060639445</v>
      </c>
      <c r="V169" s="65">
        <f t="shared" si="75"/>
        <v>1257136.4574428308</v>
      </c>
      <c r="W169" s="65">
        <f t="shared" si="76"/>
        <v>1571420.5718035386</v>
      </c>
      <c r="X169" s="39" t="s">
        <v>324</v>
      </c>
      <c r="Y169" s="211" t="e">
        <f t="shared" ref="Y169:Y170" si="82">+V169/L169-1</f>
        <v>#DIV/0!</v>
      </c>
      <c r="Z169" s="38">
        <f t="shared" ref="Z169:Z170" si="83">+MINA(L169,W169)</f>
        <v>1571420.5718035386</v>
      </c>
      <c r="AA169" s="38">
        <f t="shared" si="68"/>
        <v>390.97455533970071</v>
      </c>
      <c r="AB169" s="39" t="str">
        <f t="shared" ref="AB169:AB170" si="84">+X169</f>
        <v>ENTRADA VIRTUAL REPUESTOS LOA CO-B-BOD CABALLERIA</v>
      </c>
    </row>
    <row r="170" spans="1:28" ht="23.25" thickBot="1" x14ac:dyDescent="0.3">
      <c r="A170" s="33">
        <v>169</v>
      </c>
      <c r="B170" s="43" t="s">
        <v>385</v>
      </c>
      <c r="C170" s="35">
        <v>44710</v>
      </c>
      <c r="D170" s="35" t="s">
        <v>16</v>
      </c>
      <c r="E170" s="35" t="s">
        <v>386</v>
      </c>
      <c r="F170" s="35" t="s">
        <v>17</v>
      </c>
      <c r="G170" s="35" t="s">
        <v>152</v>
      </c>
      <c r="H170" s="35">
        <v>2</v>
      </c>
      <c r="I170" s="36">
        <v>104.5</v>
      </c>
      <c r="J170" s="35">
        <v>121.01</v>
      </c>
      <c r="K170" s="35">
        <v>4019.24</v>
      </c>
      <c r="L170" s="58">
        <f t="shared" si="67"/>
        <v>486368.23239999998</v>
      </c>
      <c r="M170" s="63" t="s">
        <v>23</v>
      </c>
      <c r="N170" s="64" t="str">
        <v>50.236.54</v>
      </c>
      <c r="O170" s="63" t="str">
        <v>ENTRADA VIRTUAL MAT. LOA-CO-B-VEB-CAB-2021</v>
      </c>
      <c r="P170" s="70">
        <v>50236.54</v>
      </c>
      <c r="Q170" s="65"/>
      <c r="R170" s="65">
        <f>+P170</f>
        <v>50236.54</v>
      </c>
      <c r="S170" s="65">
        <f t="shared" si="70"/>
        <v>52592.633726</v>
      </c>
      <c r="T170" s="65">
        <f t="shared" si="71"/>
        <v>56805.303687452601</v>
      </c>
      <c r="U170" s="65">
        <f t="shared" si="72"/>
        <v>59157.04326011314</v>
      </c>
      <c r="V170" s="65">
        <f t="shared" si="75"/>
        <v>60902.176036286481</v>
      </c>
      <c r="W170" s="65">
        <f t="shared" si="76"/>
        <v>76127.720045358103</v>
      </c>
      <c r="X170" s="39" t="s">
        <v>36</v>
      </c>
      <c r="Y170" s="211">
        <f t="shared" si="82"/>
        <v>-0.87478175592233343</v>
      </c>
      <c r="Z170" s="38">
        <f t="shared" si="83"/>
        <v>76127.720045358103</v>
      </c>
      <c r="AA170" s="38">
        <f t="shared" si="68"/>
        <v>18.940824644798049</v>
      </c>
      <c r="AB170" s="39" t="str">
        <f t="shared" si="84"/>
        <v>ENTRADA VIRTUAL MAT. LOA-CO-B-VEB-CAB-2021</v>
      </c>
    </row>
    <row r="171" spans="1:28" ht="23.25" thickBot="1" x14ac:dyDescent="0.3">
      <c r="A171" s="33">
        <v>170</v>
      </c>
      <c r="B171" s="34" t="s">
        <v>387</v>
      </c>
      <c r="C171" s="35">
        <v>44710</v>
      </c>
      <c r="D171" s="35" t="s">
        <v>16</v>
      </c>
      <c r="E171" s="35" t="s">
        <v>388</v>
      </c>
      <c r="F171" s="35" t="s">
        <v>38</v>
      </c>
      <c r="G171" s="35" t="s">
        <v>91</v>
      </c>
      <c r="H171" s="35">
        <v>16</v>
      </c>
      <c r="I171" s="36"/>
      <c r="J171" s="35"/>
      <c r="K171" s="35">
        <v>4019.24</v>
      </c>
      <c r="L171" s="58"/>
      <c r="M171" s="63"/>
      <c r="N171" s="64" t="e">
        <v>#N/A</v>
      </c>
      <c r="O171" s="63" t="e">
        <v>#N/A</v>
      </c>
      <c r="P171" s="65" t="e">
        <v>#N/A</v>
      </c>
      <c r="Q171" s="65" t="e">
        <f t="shared" si="73"/>
        <v>#N/A</v>
      </c>
      <c r="R171" s="65" t="e">
        <f t="shared" si="74"/>
        <v>#N/A</v>
      </c>
      <c r="S171" s="65" t="e">
        <f t="shared" si="70"/>
        <v>#N/A</v>
      </c>
      <c r="T171" s="65" t="e">
        <f t="shared" si="71"/>
        <v>#N/A</v>
      </c>
      <c r="U171" s="65" t="e">
        <f t="shared" si="72"/>
        <v>#N/A</v>
      </c>
      <c r="V171" s="65"/>
      <c r="W171" s="65"/>
      <c r="X171" s="39"/>
      <c r="Y171" s="210"/>
      <c r="Z171" s="38"/>
      <c r="AA171" s="38">
        <f t="shared" si="68"/>
        <v>0</v>
      </c>
      <c r="AB171" s="39"/>
    </row>
    <row r="172" spans="1:28" ht="23.25" thickBot="1" x14ac:dyDescent="0.3">
      <c r="A172" s="33">
        <v>171</v>
      </c>
      <c r="B172" s="34" t="s">
        <v>389</v>
      </c>
      <c r="C172" s="35">
        <v>44710</v>
      </c>
      <c r="D172" s="35" t="s">
        <v>16</v>
      </c>
      <c r="E172" s="35" t="s">
        <v>390</v>
      </c>
      <c r="F172" s="35" t="s">
        <v>38</v>
      </c>
      <c r="G172" s="35" t="s">
        <v>91</v>
      </c>
      <c r="H172" s="35">
        <v>17</v>
      </c>
      <c r="I172" s="36">
        <v>230.86</v>
      </c>
      <c r="J172" s="35">
        <v>237.67</v>
      </c>
      <c r="K172" s="35">
        <v>4019.24</v>
      </c>
      <c r="L172" s="58">
        <f t="shared" si="67"/>
        <v>955252.77079999994</v>
      </c>
      <c r="M172" s="63" t="s">
        <v>19</v>
      </c>
      <c r="N172" s="64" t="str">
        <v>724.006.68</v>
      </c>
      <c r="O172" s="63" t="str">
        <v>ENTRADA VIRTUAL MAT. CTO 051-SUADQ-CAB-2020</v>
      </c>
      <c r="P172" s="70">
        <v>724006.68</v>
      </c>
      <c r="Q172" s="65">
        <f>+P172</f>
        <v>724006.68</v>
      </c>
      <c r="R172" s="65">
        <f>+(Q172*1.24%)+Q172</f>
        <v>732984.36283200001</v>
      </c>
      <c r="S172" s="65">
        <f t="shared" si="70"/>
        <v>767361.32944882079</v>
      </c>
      <c r="T172" s="65">
        <f t="shared" si="71"/>
        <v>828826.9719376713</v>
      </c>
      <c r="U172" s="65">
        <f t="shared" si="72"/>
        <v>863140.40857589094</v>
      </c>
      <c r="V172" s="65">
        <f t="shared" si="75"/>
        <v>888603.05062887969</v>
      </c>
      <c r="W172" s="65"/>
      <c r="X172" s="39" t="s">
        <v>133</v>
      </c>
      <c r="Y172" s="211">
        <f>+V172/L172-1</f>
        <v>-6.9771815595261577E-2</v>
      </c>
      <c r="Z172" s="38">
        <f>+MIN(L172,V172)</f>
        <v>888603.05062887969</v>
      </c>
      <c r="AA172" s="38">
        <f t="shared" si="68"/>
        <v>221.08733258747418</v>
      </c>
      <c r="AB172" s="39" t="str">
        <f>+X172</f>
        <v>ENTRADA VIRTUAL MAT. CTO 051-SUADQ-CAB-2020</v>
      </c>
    </row>
    <row r="173" spans="1:28" ht="12" thickBot="1" x14ac:dyDescent="0.3">
      <c r="A173" s="33">
        <v>172</v>
      </c>
      <c r="B173" s="42" t="s">
        <v>391</v>
      </c>
      <c r="C173" s="35">
        <v>44710</v>
      </c>
      <c r="D173" s="35" t="s">
        <v>16</v>
      </c>
      <c r="E173" s="35" t="s">
        <v>392</v>
      </c>
      <c r="F173" s="35" t="s">
        <v>38</v>
      </c>
      <c r="G173" s="35" t="s">
        <v>393</v>
      </c>
      <c r="H173" s="35">
        <v>35</v>
      </c>
      <c r="I173" s="36"/>
      <c r="J173" s="35"/>
      <c r="K173" s="35">
        <v>4019.24</v>
      </c>
      <c r="L173" s="58"/>
      <c r="M173" s="63"/>
      <c r="N173" s="64" t="e">
        <v>#N/A</v>
      </c>
      <c r="O173" s="63" t="e">
        <v>#N/A</v>
      </c>
      <c r="P173" s="65" t="e">
        <v>#N/A</v>
      </c>
      <c r="Q173" s="65" t="e">
        <f t="shared" si="73"/>
        <v>#N/A</v>
      </c>
      <c r="R173" s="65" t="e">
        <f t="shared" si="74"/>
        <v>#N/A</v>
      </c>
      <c r="S173" s="65" t="e">
        <f t="shared" si="70"/>
        <v>#N/A</v>
      </c>
      <c r="T173" s="65" t="e">
        <f t="shared" si="71"/>
        <v>#N/A</v>
      </c>
      <c r="U173" s="65" t="e">
        <f t="shared" si="72"/>
        <v>#N/A</v>
      </c>
      <c r="V173" s="65"/>
      <c r="W173" s="65"/>
      <c r="X173" s="39"/>
      <c r="Y173" s="210"/>
      <c r="Z173" s="38"/>
      <c r="AA173" s="38">
        <f t="shared" si="68"/>
        <v>0</v>
      </c>
      <c r="AB173" s="39"/>
    </row>
    <row r="174" spans="1:28" ht="12" thickBot="1" x14ac:dyDescent="0.3">
      <c r="A174" s="33">
        <v>173</v>
      </c>
      <c r="B174" s="42" t="s">
        <v>394</v>
      </c>
      <c r="C174" s="35">
        <v>44710</v>
      </c>
      <c r="D174" s="35" t="s">
        <v>16</v>
      </c>
      <c r="E174" s="35" t="s">
        <v>395</v>
      </c>
      <c r="F174" s="35" t="s">
        <v>38</v>
      </c>
      <c r="G174" s="35" t="s">
        <v>393</v>
      </c>
      <c r="H174" s="35">
        <v>34</v>
      </c>
      <c r="I174" s="36"/>
      <c r="J174" s="35"/>
      <c r="K174" s="35">
        <v>4019.24</v>
      </c>
      <c r="L174" s="58"/>
      <c r="M174" s="63"/>
      <c r="N174" s="64" t="e">
        <v>#N/A</v>
      </c>
      <c r="O174" s="63" t="e">
        <v>#N/A</v>
      </c>
      <c r="P174" s="65" t="e">
        <v>#N/A</v>
      </c>
      <c r="Q174" s="65" t="e">
        <f t="shared" si="73"/>
        <v>#N/A</v>
      </c>
      <c r="R174" s="65" t="e">
        <f t="shared" si="74"/>
        <v>#N/A</v>
      </c>
      <c r="S174" s="65" t="e">
        <f t="shared" si="70"/>
        <v>#N/A</v>
      </c>
      <c r="T174" s="65" t="e">
        <f t="shared" si="71"/>
        <v>#N/A</v>
      </c>
      <c r="U174" s="65" t="e">
        <f t="shared" si="72"/>
        <v>#N/A</v>
      </c>
      <c r="V174" s="65"/>
      <c r="W174" s="65"/>
      <c r="X174" s="39"/>
      <c r="Y174" s="210"/>
      <c r="Z174" s="38"/>
      <c r="AA174" s="38">
        <f t="shared" si="68"/>
        <v>0</v>
      </c>
      <c r="AB174" s="39"/>
    </row>
    <row r="175" spans="1:28" ht="12" thickBot="1" x14ac:dyDescent="0.3">
      <c r="A175" s="33">
        <v>174</v>
      </c>
      <c r="B175" s="42" t="s">
        <v>391</v>
      </c>
      <c r="C175" s="35">
        <v>44710</v>
      </c>
      <c r="D175" s="35" t="s">
        <v>16</v>
      </c>
      <c r="E175" s="35" t="s">
        <v>396</v>
      </c>
      <c r="F175" s="35" t="s">
        <v>38</v>
      </c>
      <c r="G175" s="35" t="s">
        <v>250</v>
      </c>
      <c r="H175" s="35">
        <v>16</v>
      </c>
      <c r="I175" s="36"/>
      <c r="J175" s="35"/>
      <c r="K175" s="35">
        <v>4019.24</v>
      </c>
      <c r="L175" s="58"/>
      <c r="M175" s="63"/>
      <c r="N175" s="64" t="e">
        <v>#N/A</v>
      </c>
      <c r="O175" s="63" t="e">
        <v>#N/A</v>
      </c>
      <c r="P175" s="65" t="e">
        <v>#N/A</v>
      </c>
      <c r="Q175" s="65" t="e">
        <f t="shared" si="73"/>
        <v>#N/A</v>
      </c>
      <c r="R175" s="65" t="e">
        <f t="shared" si="74"/>
        <v>#N/A</v>
      </c>
      <c r="S175" s="65" t="e">
        <f t="shared" si="70"/>
        <v>#N/A</v>
      </c>
      <c r="T175" s="65" t="e">
        <f t="shared" si="71"/>
        <v>#N/A</v>
      </c>
      <c r="U175" s="65" t="e">
        <f t="shared" si="72"/>
        <v>#N/A</v>
      </c>
      <c r="V175" s="65"/>
      <c r="W175" s="65"/>
      <c r="X175" s="39"/>
      <c r="Y175" s="210"/>
      <c r="Z175" s="38"/>
      <c r="AA175" s="38">
        <f t="shared" si="68"/>
        <v>0</v>
      </c>
      <c r="AB175" s="39"/>
    </row>
    <row r="176" spans="1:28" ht="12" thickBot="1" x14ac:dyDescent="0.3">
      <c r="A176" s="33">
        <v>175</v>
      </c>
      <c r="B176" s="42" t="s">
        <v>397</v>
      </c>
      <c r="C176" s="35">
        <v>44710</v>
      </c>
      <c r="D176" s="35" t="s">
        <v>16</v>
      </c>
      <c r="E176" s="35">
        <v>132270</v>
      </c>
      <c r="F176" s="35" t="s">
        <v>38</v>
      </c>
      <c r="G176" s="35" t="s">
        <v>86</v>
      </c>
      <c r="H176" s="35">
        <v>19</v>
      </c>
      <c r="I176" s="36"/>
      <c r="J176" s="35"/>
      <c r="K176" s="35">
        <v>4019.24</v>
      </c>
      <c r="L176" s="58"/>
      <c r="M176" s="63"/>
      <c r="N176" s="64" t="e">
        <v>#N/A</v>
      </c>
      <c r="O176" s="63" t="e">
        <v>#N/A</v>
      </c>
      <c r="P176" s="65" t="e">
        <v>#N/A</v>
      </c>
      <c r="Q176" s="65" t="e">
        <f t="shared" si="73"/>
        <v>#N/A</v>
      </c>
      <c r="R176" s="65" t="e">
        <f t="shared" si="74"/>
        <v>#N/A</v>
      </c>
      <c r="S176" s="65" t="e">
        <f t="shared" si="70"/>
        <v>#N/A</v>
      </c>
      <c r="T176" s="65" t="e">
        <f t="shared" si="71"/>
        <v>#N/A</v>
      </c>
      <c r="U176" s="65" t="e">
        <f t="shared" si="72"/>
        <v>#N/A</v>
      </c>
      <c r="V176" s="65"/>
      <c r="W176" s="65"/>
      <c r="X176" s="39"/>
      <c r="Y176" s="210"/>
      <c r="Z176" s="38"/>
      <c r="AA176" s="38">
        <f t="shared" si="68"/>
        <v>0</v>
      </c>
      <c r="AB176" s="39"/>
    </row>
    <row r="177" spans="1:28" ht="12" thickBot="1" x14ac:dyDescent="0.3">
      <c r="A177" s="33">
        <v>176</v>
      </c>
      <c r="B177" s="42" t="s">
        <v>398</v>
      </c>
      <c r="C177" s="35">
        <v>44710</v>
      </c>
      <c r="D177" s="35" t="s">
        <v>16</v>
      </c>
      <c r="E177" s="35">
        <v>136821</v>
      </c>
      <c r="F177" s="35" t="s">
        <v>38</v>
      </c>
      <c r="G177" s="35" t="s">
        <v>61</v>
      </c>
      <c r="H177" s="35">
        <v>18</v>
      </c>
      <c r="I177" s="36"/>
      <c r="J177" s="35"/>
      <c r="K177" s="35">
        <v>4019.24</v>
      </c>
      <c r="L177" s="58"/>
      <c r="M177" s="63"/>
      <c r="N177" s="64" t="e">
        <v>#N/A</v>
      </c>
      <c r="O177" s="63" t="e">
        <v>#N/A</v>
      </c>
      <c r="P177" s="65" t="e">
        <v>#N/A</v>
      </c>
      <c r="Q177" s="65" t="e">
        <f t="shared" si="73"/>
        <v>#N/A</v>
      </c>
      <c r="R177" s="65" t="e">
        <f t="shared" si="74"/>
        <v>#N/A</v>
      </c>
      <c r="S177" s="65" t="e">
        <f t="shared" si="70"/>
        <v>#N/A</v>
      </c>
      <c r="T177" s="65" t="e">
        <f t="shared" si="71"/>
        <v>#N/A</v>
      </c>
      <c r="U177" s="65" t="e">
        <f t="shared" si="72"/>
        <v>#N/A</v>
      </c>
      <c r="V177" s="65"/>
      <c r="W177" s="65"/>
      <c r="X177" s="39"/>
      <c r="Y177" s="210"/>
      <c r="Z177" s="38"/>
      <c r="AA177" s="38">
        <f t="shared" si="68"/>
        <v>0</v>
      </c>
      <c r="AB177" s="39"/>
    </row>
    <row r="178" spans="1:28" ht="12" thickBot="1" x14ac:dyDescent="0.3">
      <c r="A178" s="33">
        <v>177</v>
      </c>
      <c r="B178" s="43" t="s">
        <v>399</v>
      </c>
      <c r="C178" s="35">
        <v>44710</v>
      </c>
      <c r="D178" s="35" t="s">
        <v>16</v>
      </c>
      <c r="E178" s="35" t="s">
        <v>400</v>
      </c>
      <c r="F178" s="35" t="s">
        <v>17</v>
      </c>
      <c r="G178" s="35" t="s">
        <v>152</v>
      </c>
      <c r="H178" s="35">
        <v>6</v>
      </c>
      <c r="I178" s="36"/>
      <c r="J178" s="35"/>
      <c r="K178" s="35">
        <v>4019.24</v>
      </c>
      <c r="L178" s="58"/>
      <c r="M178" s="63"/>
      <c r="N178" s="64" t="e">
        <v>#N/A</v>
      </c>
      <c r="O178" s="63" t="e">
        <v>#N/A</v>
      </c>
      <c r="P178" s="65" t="e">
        <v>#N/A</v>
      </c>
      <c r="Q178" s="65" t="e">
        <f t="shared" si="73"/>
        <v>#N/A</v>
      </c>
      <c r="R178" s="65" t="e">
        <f t="shared" si="74"/>
        <v>#N/A</v>
      </c>
      <c r="S178" s="65" t="e">
        <f t="shared" si="70"/>
        <v>#N/A</v>
      </c>
      <c r="T178" s="65" t="e">
        <f t="shared" si="71"/>
        <v>#N/A</v>
      </c>
      <c r="U178" s="65" t="e">
        <f t="shared" si="72"/>
        <v>#N/A</v>
      </c>
      <c r="V178" s="65"/>
      <c r="W178" s="65"/>
      <c r="X178" s="39"/>
      <c r="Y178" s="210"/>
      <c r="Z178" s="38"/>
      <c r="AA178" s="38">
        <f t="shared" si="68"/>
        <v>0</v>
      </c>
      <c r="AB178" s="39"/>
    </row>
    <row r="179" spans="1:28" ht="12" thickBot="1" x14ac:dyDescent="0.3">
      <c r="A179" s="33">
        <v>178</v>
      </c>
      <c r="B179" s="43" t="s">
        <v>401</v>
      </c>
      <c r="C179" s="35">
        <v>44710</v>
      </c>
      <c r="D179" s="35" t="s">
        <v>16</v>
      </c>
      <c r="E179" s="35" t="s">
        <v>402</v>
      </c>
      <c r="F179" s="35" t="s">
        <v>17</v>
      </c>
      <c r="G179" s="35" t="s">
        <v>403</v>
      </c>
      <c r="H179" s="35" t="s">
        <v>404</v>
      </c>
      <c r="I179" s="36"/>
      <c r="J179" s="35"/>
      <c r="K179" s="35">
        <v>4019.24</v>
      </c>
      <c r="L179" s="58"/>
      <c r="M179" s="63"/>
      <c r="N179" s="64" t="e">
        <v>#N/A</v>
      </c>
      <c r="O179" s="63" t="e">
        <v>#N/A</v>
      </c>
      <c r="P179" s="65" t="e">
        <v>#N/A</v>
      </c>
      <c r="Q179" s="65" t="e">
        <f t="shared" si="73"/>
        <v>#N/A</v>
      </c>
      <c r="R179" s="65" t="e">
        <f t="shared" si="74"/>
        <v>#N/A</v>
      </c>
      <c r="S179" s="65" t="e">
        <f t="shared" si="70"/>
        <v>#N/A</v>
      </c>
      <c r="T179" s="65" t="e">
        <f t="shared" si="71"/>
        <v>#N/A</v>
      </c>
      <c r="U179" s="65" t="e">
        <f t="shared" si="72"/>
        <v>#N/A</v>
      </c>
      <c r="V179" s="65"/>
      <c r="W179" s="65"/>
      <c r="X179" s="39"/>
      <c r="Y179" s="210"/>
      <c r="Z179" s="38"/>
      <c r="AA179" s="38">
        <f t="shared" si="68"/>
        <v>0</v>
      </c>
      <c r="AB179" s="39"/>
    </row>
    <row r="180" spans="1:28" ht="12" thickBot="1" x14ac:dyDescent="0.3">
      <c r="A180" s="33">
        <v>179</v>
      </c>
      <c r="B180" s="34" t="s">
        <v>405</v>
      </c>
      <c r="C180" s="35">
        <v>44710</v>
      </c>
      <c r="D180" s="35" t="s">
        <v>16</v>
      </c>
      <c r="E180" s="35" t="s">
        <v>406</v>
      </c>
      <c r="F180" s="35" t="s">
        <v>17</v>
      </c>
      <c r="G180" s="35" t="s">
        <v>285</v>
      </c>
      <c r="H180" s="35">
        <v>18</v>
      </c>
      <c r="I180" s="36"/>
      <c r="J180" s="35"/>
      <c r="K180" s="35">
        <v>4019.24</v>
      </c>
      <c r="L180" s="58"/>
      <c r="M180" s="63"/>
      <c r="N180" s="64" t="e">
        <v>#N/A</v>
      </c>
      <c r="O180" s="63" t="e">
        <v>#N/A</v>
      </c>
      <c r="P180" s="65" t="e">
        <v>#N/A</v>
      </c>
      <c r="Q180" s="65" t="e">
        <f t="shared" si="73"/>
        <v>#N/A</v>
      </c>
      <c r="R180" s="65" t="e">
        <f t="shared" si="74"/>
        <v>#N/A</v>
      </c>
      <c r="S180" s="65" t="e">
        <f t="shared" si="70"/>
        <v>#N/A</v>
      </c>
      <c r="T180" s="65" t="e">
        <f t="shared" si="71"/>
        <v>#N/A</v>
      </c>
      <c r="U180" s="65" t="e">
        <f t="shared" si="72"/>
        <v>#N/A</v>
      </c>
      <c r="V180" s="65"/>
      <c r="W180" s="65"/>
      <c r="X180" s="39"/>
      <c r="Y180" s="210"/>
      <c r="Z180" s="38"/>
      <c r="AA180" s="38">
        <f t="shared" si="68"/>
        <v>0</v>
      </c>
      <c r="AB180" s="39"/>
    </row>
    <row r="181" spans="1:28" ht="12" thickBot="1" x14ac:dyDescent="0.3">
      <c r="A181" s="33">
        <v>180</v>
      </c>
      <c r="B181" s="43" t="s">
        <v>407</v>
      </c>
      <c r="C181" s="35">
        <v>44710</v>
      </c>
      <c r="D181" s="35" t="s">
        <v>16</v>
      </c>
      <c r="E181" s="35" t="s">
        <v>408</v>
      </c>
      <c r="F181" s="35" t="s">
        <v>38</v>
      </c>
      <c r="G181" s="35" t="s">
        <v>393</v>
      </c>
      <c r="H181" s="35">
        <v>33</v>
      </c>
      <c r="I181" s="36"/>
      <c r="J181" s="35"/>
      <c r="K181" s="35">
        <v>4019.24</v>
      </c>
      <c r="L181" s="58"/>
      <c r="M181" s="63"/>
      <c r="N181" s="64" t="e">
        <v>#N/A</v>
      </c>
      <c r="O181" s="63" t="e">
        <v>#N/A</v>
      </c>
      <c r="P181" s="65" t="e">
        <v>#N/A</v>
      </c>
      <c r="Q181" s="65" t="e">
        <f t="shared" si="73"/>
        <v>#N/A</v>
      </c>
      <c r="R181" s="65" t="e">
        <f t="shared" si="74"/>
        <v>#N/A</v>
      </c>
      <c r="S181" s="65" t="e">
        <f t="shared" si="70"/>
        <v>#N/A</v>
      </c>
      <c r="T181" s="65" t="e">
        <f t="shared" si="71"/>
        <v>#N/A</v>
      </c>
      <c r="U181" s="65" t="e">
        <f t="shared" si="72"/>
        <v>#N/A</v>
      </c>
      <c r="V181" s="65"/>
      <c r="W181" s="65"/>
      <c r="X181" s="39"/>
      <c r="Y181" s="210"/>
      <c r="Z181" s="38"/>
      <c r="AA181" s="38">
        <f t="shared" si="68"/>
        <v>0</v>
      </c>
      <c r="AB181" s="39"/>
    </row>
    <row r="182" spans="1:28" ht="12" thickBot="1" x14ac:dyDescent="0.3">
      <c r="A182" s="33">
        <v>181</v>
      </c>
      <c r="B182" s="43" t="s">
        <v>409</v>
      </c>
      <c r="C182" s="35">
        <v>44710</v>
      </c>
      <c r="D182" s="35" t="s">
        <v>16</v>
      </c>
      <c r="E182" s="35">
        <v>135183</v>
      </c>
      <c r="F182" s="35" t="s">
        <v>17</v>
      </c>
      <c r="G182" s="35" t="s">
        <v>242</v>
      </c>
      <c r="H182" s="35">
        <v>9</v>
      </c>
      <c r="I182" s="36"/>
      <c r="J182" s="35"/>
      <c r="K182" s="35">
        <v>4019.24</v>
      </c>
      <c r="L182" s="58"/>
      <c r="M182" s="63"/>
      <c r="N182" s="64" t="e">
        <v>#N/A</v>
      </c>
      <c r="O182" s="63" t="e">
        <v>#N/A</v>
      </c>
      <c r="P182" s="65" t="e">
        <v>#N/A</v>
      </c>
      <c r="Q182" s="65" t="e">
        <f t="shared" si="73"/>
        <v>#N/A</v>
      </c>
      <c r="R182" s="65" t="e">
        <f t="shared" si="74"/>
        <v>#N/A</v>
      </c>
      <c r="S182" s="65" t="e">
        <f t="shared" si="70"/>
        <v>#N/A</v>
      </c>
      <c r="T182" s="65" t="e">
        <f t="shared" si="71"/>
        <v>#N/A</v>
      </c>
      <c r="U182" s="65" t="e">
        <f t="shared" si="72"/>
        <v>#N/A</v>
      </c>
      <c r="V182" s="65"/>
      <c r="W182" s="65"/>
      <c r="X182" s="39"/>
      <c r="Y182" s="210"/>
      <c r="Z182" s="38"/>
      <c r="AA182" s="38">
        <f t="shared" si="68"/>
        <v>0</v>
      </c>
      <c r="AB182" s="39"/>
    </row>
    <row r="183" spans="1:28" ht="12" thickBot="1" x14ac:dyDescent="0.3">
      <c r="A183" s="33">
        <v>182</v>
      </c>
      <c r="B183" s="43" t="s">
        <v>410</v>
      </c>
      <c r="C183" s="35">
        <v>44710</v>
      </c>
      <c r="D183" s="35" t="s">
        <v>16</v>
      </c>
      <c r="E183" s="35">
        <v>3903475</v>
      </c>
      <c r="F183" s="35" t="s">
        <v>17</v>
      </c>
      <c r="G183" s="35" t="s">
        <v>190</v>
      </c>
      <c r="H183" s="35">
        <v>13</v>
      </c>
      <c r="I183" s="36">
        <v>91.93</v>
      </c>
      <c r="J183" s="35">
        <v>94.64</v>
      </c>
      <c r="K183" s="35">
        <v>4019.24</v>
      </c>
      <c r="L183" s="58">
        <f t="shared" si="67"/>
        <v>380380.87359999999</v>
      </c>
      <c r="M183" s="63" t="s">
        <v>19</v>
      </c>
      <c r="N183" s="64" t="e">
        <v>#N/A</v>
      </c>
      <c r="O183" s="63" t="e">
        <v>#N/A</v>
      </c>
      <c r="P183" s="65" t="e">
        <v>#N/A</v>
      </c>
      <c r="Q183" s="65" t="e">
        <f t="shared" si="73"/>
        <v>#N/A</v>
      </c>
      <c r="R183" s="65" t="e">
        <f t="shared" si="74"/>
        <v>#N/A</v>
      </c>
      <c r="S183" s="65" t="e">
        <f t="shared" si="70"/>
        <v>#N/A</v>
      </c>
      <c r="T183" s="65" t="e">
        <f t="shared" si="71"/>
        <v>#N/A</v>
      </c>
      <c r="U183" s="65" t="e">
        <f t="shared" si="72"/>
        <v>#N/A</v>
      </c>
      <c r="V183" s="65"/>
      <c r="W183" s="65"/>
      <c r="X183" s="39"/>
      <c r="Y183" s="210"/>
      <c r="Z183" s="38">
        <f t="shared" ref="Z183:Z184" si="85">+L183</f>
        <v>380380.87359999999</v>
      </c>
      <c r="AA183" s="38">
        <f t="shared" si="68"/>
        <v>94.64</v>
      </c>
      <c r="AB183" s="39" t="str">
        <f>+M183</f>
        <v xml:space="preserve"> 003-SUADQ-CAB-2024 </v>
      </c>
    </row>
    <row r="184" spans="1:28" ht="12" thickBot="1" x14ac:dyDescent="0.3">
      <c r="A184" s="33">
        <v>183</v>
      </c>
      <c r="B184" s="43" t="s">
        <v>410</v>
      </c>
      <c r="C184" s="35">
        <v>44710</v>
      </c>
      <c r="D184" s="35" t="s">
        <v>16</v>
      </c>
      <c r="E184" s="35">
        <v>3973509</v>
      </c>
      <c r="F184" s="35" t="s">
        <v>17</v>
      </c>
      <c r="G184" s="35" t="s">
        <v>411</v>
      </c>
      <c r="H184" s="35">
        <v>6</v>
      </c>
      <c r="I184" s="36">
        <v>1012.12</v>
      </c>
      <c r="J184" s="35">
        <v>1041.98</v>
      </c>
      <c r="K184" s="35">
        <v>4019.24</v>
      </c>
      <c r="L184" s="58">
        <f t="shared" si="67"/>
        <v>4187967.6952</v>
      </c>
      <c r="M184" s="63" t="s">
        <v>19</v>
      </c>
      <c r="N184" s="64" t="e">
        <v>#N/A</v>
      </c>
      <c r="O184" s="63" t="e">
        <v>#N/A</v>
      </c>
      <c r="P184" s="65" t="e">
        <v>#N/A</v>
      </c>
      <c r="Q184" s="65" t="e">
        <f t="shared" si="73"/>
        <v>#N/A</v>
      </c>
      <c r="R184" s="65" t="e">
        <f t="shared" si="74"/>
        <v>#N/A</v>
      </c>
      <c r="S184" s="65" t="e">
        <f t="shared" si="70"/>
        <v>#N/A</v>
      </c>
      <c r="T184" s="65" t="e">
        <f t="shared" si="71"/>
        <v>#N/A</v>
      </c>
      <c r="U184" s="65" t="e">
        <f t="shared" si="72"/>
        <v>#N/A</v>
      </c>
      <c r="V184" s="65"/>
      <c r="W184" s="65"/>
      <c r="X184" s="39"/>
      <c r="Y184" s="210"/>
      <c r="Z184" s="38">
        <f t="shared" si="85"/>
        <v>4187967.6952</v>
      </c>
      <c r="AA184" s="38">
        <f t="shared" si="68"/>
        <v>1041.98</v>
      </c>
      <c r="AB184" s="39" t="str">
        <f>+M184</f>
        <v xml:space="preserve"> 003-SUADQ-CAB-2024 </v>
      </c>
    </row>
    <row r="185" spans="1:28" ht="12" thickBot="1" x14ac:dyDescent="0.3">
      <c r="A185" s="33">
        <v>184</v>
      </c>
      <c r="B185" s="43" t="s">
        <v>412</v>
      </c>
      <c r="C185" s="35">
        <v>44710</v>
      </c>
      <c r="D185" s="35" t="s">
        <v>16</v>
      </c>
      <c r="E185" s="35">
        <v>401650</v>
      </c>
      <c r="F185" s="35" t="s">
        <v>413</v>
      </c>
      <c r="G185" s="35">
        <v>11</v>
      </c>
      <c r="H185" s="35">
        <v>36</v>
      </c>
      <c r="I185" s="36"/>
      <c r="J185" s="35"/>
      <c r="K185" s="35">
        <v>4019.24</v>
      </c>
      <c r="L185" s="58"/>
      <c r="M185" s="63"/>
      <c r="N185" s="64" t="e">
        <v>#N/A</v>
      </c>
      <c r="O185" s="63" t="e">
        <v>#N/A</v>
      </c>
      <c r="P185" s="65" t="e">
        <v>#N/A</v>
      </c>
      <c r="Q185" s="65" t="e">
        <f t="shared" si="73"/>
        <v>#N/A</v>
      </c>
      <c r="R185" s="65" t="e">
        <f t="shared" si="74"/>
        <v>#N/A</v>
      </c>
      <c r="S185" s="65" t="e">
        <f t="shared" si="70"/>
        <v>#N/A</v>
      </c>
      <c r="T185" s="65" t="e">
        <f t="shared" si="71"/>
        <v>#N/A</v>
      </c>
      <c r="U185" s="65" t="e">
        <f t="shared" si="72"/>
        <v>#N/A</v>
      </c>
      <c r="V185" s="65"/>
      <c r="W185" s="65"/>
      <c r="X185" s="39"/>
      <c r="Y185" s="210"/>
      <c r="Z185" s="38"/>
      <c r="AA185" s="38">
        <f t="shared" si="68"/>
        <v>0</v>
      </c>
      <c r="AB185" s="39"/>
    </row>
    <row r="186" spans="1:28" ht="12" thickBot="1" x14ac:dyDescent="0.3">
      <c r="A186" s="33">
        <v>185</v>
      </c>
      <c r="B186" s="43" t="s">
        <v>412</v>
      </c>
      <c r="C186" s="35">
        <v>44710</v>
      </c>
      <c r="D186" s="35" t="s">
        <v>16</v>
      </c>
      <c r="E186" s="35">
        <v>401685</v>
      </c>
      <c r="F186" s="35" t="s">
        <v>413</v>
      </c>
      <c r="G186" s="35">
        <v>11</v>
      </c>
      <c r="H186" s="35">
        <v>36</v>
      </c>
      <c r="I186" s="36"/>
      <c r="J186" s="35"/>
      <c r="K186" s="35">
        <v>4019.24</v>
      </c>
      <c r="L186" s="58"/>
      <c r="M186" s="63"/>
      <c r="N186" s="64" t="e">
        <v>#N/A</v>
      </c>
      <c r="O186" s="63" t="e">
        <v>#N/A</v>
      </c>
      <c r="P186" s="65" t="e">
        <v>#N/A</v>
      </c>
      <c r="Q186" s="65" t="e">
        <f t="shared" si="73"/>
        <v>#N/A</v>
      </c>
      <c r="R186" s="65" t="e">
        <f t="shared" si="74"/>
        <v>#N/A</v>
      </c>
      <c r="S186" s="65" t="e">
        <f t="shared" si="70"/>
        <v>#N/A</v>
      </c>
      <c r="T186" s="65" t="e">
        <f t="shared" si="71"/>
        <v>#N/A</v>
      </c>
      <c r="U186" s="65" t="e">
        <f t="shared" si="72"/>
        <v>#N/A</v>
      </c>
      <c r="V186" s="65"/>
      <c r="W186" s="65"/>
      <c r="X186" s="39"/>
      <c r="Y186" s="210"/>
      <c r="Z186" s="38"/>
      <c r="AA186" s="38">
        <f t="shared" si="68"/>
        <v>0</v>
      </c>
      <c r="AB186" s="39"/>
    </row>
    <row r="187" spans="1:28" ht="12" thickBot="1" x14ac:dyDescent="0.3">
      <c r="A187" s="33">
        <v>186</v>
      </c>
      <c r="B187" s="43" t="s">
        <v>414</v>
      </c>
      <c r="C187" s="35">
        <v>44710</v>
      </c>
      <c r="D187" s="35" t="s">
        <v>16</v>
      </c>
      <c r="E187" s="35">
        <v>71033</v>
      </c>
      <c r="F187" s="35" t="s">
        <v>413</v>
      </c>
      <c r="G187" s="35">
        <v>11</v>
      </c>
      <c r="H187" s="35">
        <v>37</v>
      </c>
      <c r="I187" s="36"/>
      <c r="J187" s="35"/>
      <c r="K187" s="35">
        <v>4019.24</v>
      </c>
      <c r="L187" s="58"/>
      <c r="M187" s="63"/>
      <c r="N187" s="64" t="e">
        <v>#N/A</v>
      </c>
      <c r="O187" s="63" t="e">
        <v>#N/A</v>
      </c>
      <c r="P187" s="65" t="e">
        <v>#N/A</v>
      </c>
      <c r="Q187" s="65" t="e">
        <f t="shared" si="73"/>
        <v>#N/A</v>
      </c>
      <c r="R187" s="65" t="e">
        <f t="shared" si="74"/>
        <v>#N/A</v>
      </c>
      <c r="S187" s="65" t="e">
        <f t="shared" si="70"/>
        <v>#N/A</v>
      </c>
      <c r="T187" s="65" t="e">
        <f t="shared" si="71"/>
        <v>#N/A</v>
      </c>
      <c r="U187" s="65" t="e">
        <f t="shared" si="72"/>
        <v>#N/A</v>
      </c>
      <c r="V187" s="65"/>
      <c r="W187" s="65"/>
      <c r="X187" s="39"/>
      <c r="Y187" s="210"/>
      <c r="Z187" s="38"/>
      <c r="AA187" s="38">
        <f t="shared" si="68"/>
        <v>0</v>
      </c>
      <c r="AB187" s="39"/>
    </row>
    <row r="188" spans="1:28" ht="12" thickBot="1" x14ac:dyDescent="0.3">
      <c r="A188" s="33">
        <v>187</v>
      </c>
      <c r="B188" s="43" t="s">
        <v>414</v>
      </c>
      <c r="C188" s="35">
        <v>44710</v>
      </c>
      <c r="D188" s="35" t="s">
        <v>16</v>
      </c>
      <c r="E188" s="35">
        <v>72004</v>
      </c>
      <c r="F188" s="35" t="s">
        <v>413</v>
      </c>
      <c r="G188" s="35">
        <v>11</v>
      </c>
      <c r="H188" s="35">
        <v>37</v>
      </c>
      <c r="I188" s="36"/>
      <c r="J188" s="35"/>
      <c r="K188" s="35">
        <v>4019.24</v>
      </c>
      <c r="L188" s="58"/>
      <c r="M188" s="63"/>
      <c r="N188" s="64" t="e">
        <v>#N/A</v>
      </c>
      <c r="O188" s="63" t="e">
        <v>#N/A</v>
      </c>
      <c r="P188" s="65" t="e">
        <v>#N/A</v>
      </c>
      <c r="Q188" s="65" t="e">
        <f t="shared" si="73"/>
        <v>#N/A</v>
      </c>
      <c r="R188" s="65" t="e">
        <f t="shared" si="74"/>
        <v>#N/A</v>
      </c>
      <c r="S188" s="65" t="e">
        <f t="shared" si="70"/>
        <v>#N/A</v>
      </c>
      <c r="T188" s="65" t="e">
        <f t="shared" si="71"/>
        <v>#N/A</v>
      </c>
      <c r="U188" s="65" t="e">
        <f t="shared" si="72"/>
        <v>#N/A</v>
      </c>
      <c r="V188" s="65"/>
      <c r="W188" s="65"/>
      <c r="X188" s="39"/>
      <c r="Y188" s="210"/>
      <c r="Z188" s="38"/>
      <c r="AA188" s="38">
        <f t="shared" si="68"/>
        <v>0</v>
      </c>
      <c r="AB188" s="39"/>
    </row>
    <row r="189" spans="1:28" ht="12" thickBot="1" x14ac:dyDescent="0.3">
      <c r="A189" s="33">
        <v>188</v>
      </c>
      <c r="B189" s="43" t="s">
        <v>415</v>
      </c>
      <c r="C189" s="35">
        <v>44710</v>
      </c>
      <c r="D189" s="35" t="s">
        <v>16</v>
      </c>
      <c r="E189" s="35">
        <v>478041</v>
      </c>
      <c r="F189" s="35" t="s">
        <v>413</v>
      </c>
      <c r="G189" s="35">
        <v>11</v>
      </c>
      <c r="H189" s="35">
        <v>38</v>
      </c>
      <c r="I189" s="36"/>
      <c r="J189" s="35"/>
      <c r="K189" s="35">
        <v>4019.24</v>
      </c>
      <c r="L189" s="58"/>
      <c r="M189" s="63"/>
      <c r="N189" s="64" t="e">
        <v>#N/A</v>
      </c>
      <c r="O189" s="63" t="e">
        <v>#N/A</v>
      </c>
      <c r="P189" s="65" t="e">
        <v>#N/A</v>
      </c>
      <c r="Q189" s="65" t="e">
        <f t="shared" si="73"/>
        <v>#N/A</v>
      </c>
      <c r="R189" s="65" t="e">
        <f t="shared" si="74"/>
        <v>#N/A</v>
      </c>
      <c r="S189" s="65" t="e">
        <f t="shared" si="70"/>
        <v>#N/A</v>
      </c>
      <c r="T189" s="65" t="e">
        <f t="shared" si="71"/>
        <v>#N/A</v>
      </c>
      <c r="U189" s="65" t="e">
        <f t="shared" si="72"/>
        <v>#N/A</v>
      </c>
      <c r="V189" s="65"/>
      <c r="W189" s="65"/>
      <c r="X189" s="39"/>
      <c r="Y189" s="210"/>
      <c r="Z189" s="38"/>
      <c r="AA189" s="38">
        <f t="shared" si="68"/>
        <v>0</v>
      </c>
      <c r="AB189" s="39"/>
    </row>
    <row r="190" spans="1:28" ht="12" thickBot="1" x14ac:dyDescent="0.3">
      <c r="A190" s="33">
        <v>189</v>
      </c>
      <c r="B190" s="43" t="s">
        <v>415</v>
      </c>
      <c r="C190" s="35">
        <v>44710</v>
      </c>
      <c r="D190" s="35" t="s">
        <v>16</v>
      </c>
      <c r="E190" s="35">
        <v>478057</v>
      </c>
      <c r="F190" s="35" t="s">
        <v>413</v>
      </c>
      <c r="G190" s="35">
        <v>11</v>
      </c>
      <c r="H190" s="35">
        <v>38</v>
      </c>
      <c r="I190" s="36"/>
      <c r="J190" s="35"/>
      <c r="K190" s="35">
        <v>4019.24</v>
      </c>
      <c r="L190" s="58"/>
      <c r="M190" s="63"/>
      <c r="N190" s="64" t="e">
        <v>#N/A</v>
      </c>
      <c r="O190" s="63" t="e">
        <v>#N/A</v>
      </c>
      <c r="P190" s="65" t="e">
        <v>#N/A</v>
      </c>
      <c r="Q190" s="65" t="e">
        <f t="shared" si="73"/>
        <v>#N/A</v>
      </c>
      <c r="R190" s="65" t="e">
        <f t="shared" si="74"/>
        <v>#N/A</v>
      </c>
      <c r="S190" s="65" t="e">
        <f t="shared" si="70"/>
        <v>#N/A</v>
      </c>
      <c r="T190" s="65" t="e">
        <f t="shared" si="71"/>
        <v>#N/A</v>
      </c>
      <c r="U190" s="65" t="e">
        <f t="shared" si="72"/>
        <v>#N/A</v>
      </c>
      <c r="V190" s="65"/>
      <c r="W190" s="65"/>
      <c r="X190" s="39"/>
      <c r="Y190" s="210"/>
      <c r="Z190" s="38"/>
      <c r="AA190" s="38">
        <f t="shared" si="68"/>
        <v>0</v>
      </c>
      <c r="AB190" s="39"/>
    </row>
    <row r="191" spans="1:28" ht="12" thickBot="1" x14ac:dyDescent="0.3">
      <c r="A191" s="33">
        <v>190</v>
      </c>
      <c r="B191" s="43" t="s">
        <v>416</v>
      </c>
      <c r="C191" s="35">
        <v>44710</v>
      </c>
      <c r="D191" s="35" t="s">
        <v>16</v>
      </c>
      <c r="E191" s="35">
        <v>478045</v>
      </c>
      <c r="F191" s="35" t="s">
        <v>413</v>
      </c>
      <c r="G191" s="35">
        <v>11</v>
      </c>
      <c r="H191" s="35">
        <v>39</v>
      </c>
      <c r="I191" s="36"/>
      <c r="J191" s="35"/>
      <c r="K191" s="35">
        <v>4019.24</v>
      </c>
      <c r="L191" s="58"/>
      <c r="M191" s="63"/>
      <c r="N191" s="64" t="e">
        <v>#N/A</v>
      </c>
      <c r="O191" s="63" t="e">
        <v>#N/A</v>
      </c>
      <c r="P191" s="65" t="e">
        <v>#N/A</v>
      </c>
      <c r="Q191" s="65" t="e">
        <f t="shared" si="73"/>
        <v>#N/A</v>
      </c>
      <c r="R191" s="65" t="e">
        <f t="shared" si="74"/>
        <v>#N/A</v>
      </c>
      <c r="S191" s="65" t="e">
        <f t="shared" si="70"/>
        <v>#N/A</v>
      </c>
      <c r="T191" s="65" t="e">
        <f t="shared" si="71"/>
        <v>#N/A</v>
      </c>
      <c r="U191" s="65" t="e">
        <f t="shared" si="72"/>
        <v>#N/A</v>
      </c>
      <c r="V191" s="65"/>
      <c r="W191" s="65"/>
      <c r="X191" s="39"/>
      <c r="Y191" s="210"/>
      <c r="Z191" s="38"/>
      <c r="AA191" s="38">
        <f t="shared" si="68"/>
        <v>0</v>
      </c>
      <c r="AB191" s="39"/>
    </row>
    <row r="192" spans="1:28" ht="12" thickBot="1" x14ac:dyDescent="0.3">
      <c r="A192" s="33">
        <v>191</v>
      </c>
      <c r="B192" s="43" t="s">
        <v>416</v>
      </c>
      <c r="C192" s="35">
        <v>44710</v>
      </c>
      <c r="D192" s="35" t="s">
        <v>16</v>
      </c>
      <c r="E192" s="35">
        <v>478059</v>
      </c>
      <c r="F192" s="35" t="s">
        <v>413</v>
      </c>
      <c r="G192" s="35">
        <v>11</v>
      </c>
      <c r="H192" s="35">
        <v>39</v>
      </c>
      <c r="I192" s="36"/>
      <c r="J192" s="35"/>
      <c r="K192" s="35">
        <v>4019.24</v>
      </c>
      <c r="L192" s="58"/>
      <c r="M192" s="63"/>
      <c r="N192" s="64" t="e">
        <v>#N/A</v>
      </c>
      <c r="O192" s="63" t="e">
        <v>#N/A</v>
      </c>
      <c r="P192" s="65" t="e">
        <v>#N/A</v>
      </c>
      <c r="Q192" s="65" t="e">
        <f t="shared" si="73"/>
        <v>#N/A</v>
      </c>
      <c r="R192" s="65" t="e">
        <f t="shared" si="74"/>
        <v>#N/A</v>
      </c>
      <c r="S192" s="65" t="e">
        <f t="shared" si="70"/>
        <v>#N/A</v>
      </c>
      <c r="T192" s="65" t="e">
        <f t="shared" si="71"/>
        <v>#N/A</v>
      </c>
      <c r="U192" s="65" t="e">
        <f t="shared" si="72"/>
        <v>#N/A</v>
      </c>
      <c r="V192" s="65"/>
      <c r="W192" s="65"/>
      <c r="X192" s="39"/>
      <c r="Y192" s="210"/>
      <c r="Z192" s="38"/>
      <c r="AA192" s="38">
        <f t="shared" si="68"/>
        <v>0</v>
      </c>
      <c r="AB192" s="39"/>
    </row>
    <row r="193" spans="1:28" ht="12" thickBot="1" x14ac:dyDescent="0.3">
      <c r="A193" s="33">
        <v>192</v>
      </c>
      <c r="B193" s="43" t="s">
        <v>417</v>
      </c>
      <c r="C193" s="35">
        <v>44710</v>
      </c>
      <c r="D193" s="35" t="s">
        <v>16</v>
      </c>
      <c r="E193" s="35" t="s">
        <v>418</v>
      </c>
      <c r="F193" s="35" t="s">
        <v>413</v>
      </c>
      <c r="G193" s="35">
        <v>11</v>
      </c>
      <c r="H193" s="35" t="s">
        <v>419</v>
      </c>
      <c r="I193" s="36"/>
      <c r="J193" s="35"/>
      <c r="K193" s="35">
        <v>4019.24</v>
      </c>
      <c r="L193" s="58"/>
      <c r="M193" s="63"/>
      <c r="N193" s="64" t="e">
        <v>#N/A</v>
      </c>
      <c r="O193" s="63" t="e">
        <v>#N/A</v>
      </c>
      <c r="P193" s="65" t="e">
        <v>#N/A</v>
      </c>
      <c r="Q193" s="65" t="e">
        <f t="shared" si="73"/>
        <v>#N/A</v>
      </c>
      <c r="R193" s="65" t="e">
        <f t="shared" si="74"/>
        <v>#N/A</v>
      </c>
      <c r="S193" s="65" t="e">
        <f t="shared" si="70"/>
        <v>#N/A</v>
      </c>
      <c r="T193" s="65" t="e">
        <f t="shared" si="71"/>
        <v>#N/A</v>
      </c>
      <c r="U193" s="65" t="e">
        <f t="shared" si="72"/>
        <v>#N/A</v>
      </c>
      <c r="V193" s="65"/>
      <c r="W193" s="65"/>
      <c r="X193" s="39"/>
      <c r="Y193" s="210"/>
      <c r="Z193" s="38"/>
      <c r="AA193" s="38">
        <f t="shared" si="68"/>
        <v>0</v>
      </c>
      <c r="AB193" s="39"/>
    </row>
    <row r="194" spans="1:28" ht="12" thickBot="1" x14ac:dyDescent="0.3">
      <c r="A194" s="33">
        <v>193</v>
      </c>
      <c r="B194" s="43" t="s">
        <v>420</v>
      </c>
      <c r="C194" s="35">
        <v>44710</v>
      </c>
      <c r="D194" s="35" t="s">
        <v>16</v>
      </c>
      <c r="E194" s="35" t="s">
        <v>421</v>
      </c>
      <c r="F194" s="35" t="s">
        <v>413</v>
      </c>
      <c r="G194" s="35">
        <v>11</v>
      </c>
      <c r="H194" s="35" t="s">
        <v>419</v>
      </c>
      <c r="I194" s="36"/>
      <c r="J194" s="35"/>
      <c r="K194" s="35">
        <v>4019.24</v>
      </c>
      <c r="L194" s="58"/>
      <c r="M194" s="63"/>
      <c r="N194" s="64" t="e">
        <v>#N/A</v>
      </c>
      <c r="O194" s="63" t="e">
        <v>#N/A</v>
      </c>
      <c r="P194" s="65" t="e">
        <v>#N/A</v>
      </c>
      <c r="Q194" s="65" t="e">
        <f t="shared" si="73"/>
        <v>#N/A</v>
      </c>
      <c r="R194" s="65" t="e">
        <f t="shared" si="74"/>
        <v>#N/A</v>
      </c>
      <c r="S194" s="65" t="e">
        <f t="shared" si="70"/>
        <v>#N/A</v>
      </c>
      <c r="T194" s="65" t="e">
        <f t="shared" si="71"/>
        <v>#N/A</v>
      </c>
      <c r="U194" s="65" t="e">
        <f t="shared" si="72"/>
        <v>#N/A</v>
      </c>
      <c r="V194" s="65"/>
      <c r="W194" s="65"/>
      <c r="X194" s="39"/>
      <c r="Y194" s="210"/>
      <c r="Z194" s="38"/>
      <c r="AA194" s="38">
        <f t="shared" si="68"/>
        <v>0</v>
      </c>
      <c r="AB194" s="39"/>
    </row>
    <row r="195" spans="1:28" ht="12" thickBot="1" x14ac:dyDescent="0.3">
      <c r="A195" s="33">
        <v>194</v>
      </c>
      <c r="B195" s="43" t="s">
        <v>422</v>
      </c>
      <c r="C195" s="35">
        <v>44710</v>
      </c>
      <c r="D195" s="35" t="s">
        <v>16</v>
      </c>
      <c r="E195" s="35" t="s">
        <v>423</v>
      </c>
      <c r="F195" s="35" t="s">
        <v>413</v>
      </c>
      <c r="G195" s="35">
        <v>11</v>
      </c>
      <c r="H195" s="35" t="s">
        <v>419</v>
      </c>
      <c r="I195" s="36"/>
      <c r="J195" s="35"/>
      <c r="K195" s="35">
        <v>4019.24</v>
      </c>
      <c r="L195" s="58"/>
      <c r="M195" s="63"/>
      <c r="N195" s="64" t="e">
        <v>#N/A</v>
      </c>
      <c r="O195" s="63" t="e">
        <v>#N/A</v>
      </c>
      <c r="P195" s="65" t="e">
        <v>#N/A</v>
      </c>
      <c r="Q195" s="65" t="e">
        <f t="shared" si="73"/>
        <v>#N/A</v>
      </c>
      <c r="R195" s="65" t="e">
        <f t="shared" si="74"/>
        <v>#N/A</v>
      </c>
      <c r="S195" s="65" t="e">
        <f t="shared" si="70"/>
        <v>#N/A</v>
      </c>
      <c r="T195" s="65" t="e">
        <f t="shared" si="71"/>
        <v>#N/A</v>
      </c>
      <c r="U195" s="65" t="e">
        <f t="shared" si="72"/>
        <v>#N/A</v>
      </c>
      <c r="V195" s="65"/>
      <c r="W195" s="65"/>
      <c r="X195" s="39"/>
      <c r="Y195" s="210"/>
      <c r="Z195" s="38"/>
      <c r="AA195" s="38">
        <f t="shared" ref="AA195:AA258" si="86">+Z195/4019.24</f>
        <v>0</v>
      </c>
      <c r="AB195" s="39"/>
    </row>
    <row r="196" spans="1:28" ht="12" thickBot="1" x14ac:dyDescent="0.3">
      <c r="A196" s="33">
        <v>195</v>
      </c>
      <c r="B196" s="43" t="s">
        <v>424</v>
      </c>
      <c r="C196" s="35">
        <v>44710</v>
      </c>
      <c r="D196" s="35" t="s">
        <v>16</v>
      </c>
      <c r="E196" s="35" t="s">
        <v>425</v>
      </c>
      <c r="F196" s="35" t="s">
        <v>17</v>
      </c>
      <c r="G196" s="35" t="s">
        <v>426</v>
      </c>
      <c r="H196" s="35">
        <v>8</v>
      </c>
      <c r="I196" s="36"/>
      <c r="J196" s="35"/>
      <c r="K196" s="35">
        <v>4019.24</v>
      </c>
      <c r="L196" s="58"/>
      <c r="M196" s="63"/>
      <c r="N196" s="64" t="e">
        <v>#N/A</v>
      </c>
      <c r="O196" s="63" t="e">
        <v>#N/A</v>
      </c>
      <c r="P196" s="65" t="e">
        <v>#N/A</v>
      </c>
      <c r="Q196" s="65" t="e">
        <f t="shared" si="73"/>
        <v>#N/A</v>
      </c>
      <c r="R196" s="65" t="e">
        <f t="shared" si="74"/>
        <v>#N/A</v>
      </c>
      <c r="S196" s="65" t="e">
        <f t="shared" si="70"/>
        <v>#N/A</v>
      </c>
      <c r="T196" s="65" t="e">
        <f t="shared" si="71"/>
        <v>#N/A</v>
      </c>
      <c r="U196" s="65" t="e">
        <f t="shared" si="72"/>
        <v>#N/A</v>
      </c>
      <c r="V196" s="65"/>
      <c r="W196" s="65"/>
      <c r="X196" s="39"/>
      <c r="Y196" s="210"/>
      <c r="Z196" s="38"/>
      <c r="AA196" s="38">
        <f t="shared" si="86"/>
        <v>0</v>
      </c>
      <c r="AB196" s="39"/>
    </row>
    <row r="197" spans="1:28" x14ac:dyDescent="0.25">
      <c r="A197" s="44">
        <v>196</v>
      </c>
      <c r="B197" s="45" t="s">
        <v>427</v>
      </c>
      <c r="C197" s="46">
        <v>44710</v>
      </c>
      <c r="D197" s="46" t="s">
        <v>16</v>
      </c>
      <c r="E197" s="46">
        <v>147029</v>
      </c>
      <c r="F197" s="46" t="s">
        <v>38</v>
      </c>
      <c r="G197" s="46" t="s">
        <v>428</v>
      </c>
      <c r="H197" s="46">
        <v>2</v>
      </c>
      <c r="I197" s="47"/>
      <c r="J197" s="46"/>
      <c r="K197" s="46">
        <v>4019.24</v>
      </c>
      <c r="L197" s="59"/>
      <c r="M197" s="63"/>
      <c r="N197" s="64" t="e">
        <v>#N/A</v>
      </c>
      <c r="O197" s="63" t="e">
        <v>#N/A</v>
      </c>
      <c r="P197" s="65" t="e">
        <v>#N/A</v>
      </c>
      <c r="Q197" s="65" t="e">
        <f t="shared" si="73"/>
        <v>#N/A</v>
      </c>
      <c r="R197" s="65" t="e">
        <f t="shared" si="74"/>
        <v>#N/A</v>
      </c>
      <c r="S197" s="65" t="e">
        <f t="shared" si="70"/>
        <v>#N/A</v>
      </c>
      <c r="T197" s="65" t="e">
        <f t="shared" si="71"/>
        <v>#N/A</v>
      </c>
      <c r="U197" s="65" t="e">
        <f t="shared" si="72"/>
        <v>#N/A</v>
      </c>
      <c r="V197" s="65"/>
      <c r="W197" s="65"/>
      <c r="X197" s="39"/>
      <c r="Y197" s="210"/>
      <c r="Z197" s="38"/>
      <c r="AA197" s="38"/>
      <c r="AB197" s="39"/>
    </row>
    <row r="198" spans="1:28" x14ac:dyDescent="0.25">
      <c r="L198" s="213"/>
      <c r="P198" s="214"/>
      <c r="Q198" s="49"/>
      <c r="R198" s="49"/>
      <c r="S198" s="49"/>
      <c r="T198" s="49"/>
      <c r="U198" s="49"/>
      <c r="V198" s="49"/>
      <c r="W198" s="49"/>
      <c r="AA198" s="50"/>
    </row>
    <row r="199" spans="1:28" x14ac:dyDescent="0.2">
      <c r="A199" s="174"/>
      <c r="B199" s="174"/>
      <c r="C199" s="174"/>
      <c r="D199" s="215"/>
      <c r="E199" s="215"/>
      <c r="F199" s="215"/>
      <c r="G199" s="215"/>
      <c r="H199" s="215"/>
      <c r="L199" s="213"/>
      <c r="P199" s="214"/>
      <c r="Q199" s="49"/>
      <c r="R199" s="49"/>
      <c r="S199" s="49"/>
      <c r="T199" s="49"/>
      <c r="U199" s="49"/>
      <c r="V199" s="49"/>
      <c r="W199" s="49"/>
      <c r="AA199" s="50"/>
    </row>
    <row r="200" spans="1:28" ht="12" thickBot="1" x14ac:dyDescent="0.25">
      <c r="A200" s="174"/>
      <c r="B200" s="174"/>
      <c r="C200" s="174"/>
      <c r="D200" s="215"/>
      <c r="E200" s="215"/>
      <c r="F200" s="215"/>
      <c r="G200" s="215"/>
      <c r="H200" s="215"/>
      <c r="L200" s="213"/>
      <c r="P200" s="214"/>
      <c r="Q200" s="49"/>
      <c r="R200" s="49"/>
      <c r="S200" s="49"/>
      <c r="T200" s="49"/>
      <c r="U200" s="49"/>
      <c r="V200" s="49"/>
      <c r="W200" s="49"/>
      <c r="AA200" s="50"/>
    </row>
    <row r="201" spans="1:28" s="209" customFormat="1" ht="63.75" customHeight="1" thickBot="1" x14ac:dyDescent="0.3">
      <c r="A201" s="53" t="s">
        <v>0</v>
      </c>
      <c r="B201" s="54" t="s">
        <v>1</v>
      </c>
      <c r="C201" s="54" t="s">
        <v>2</v>
      </c>
      <c r="D201" s="54" t="s">
        <v>3</v>
      </c>
      <c r="E201" s="55" t="s">
        <v>4</v>
      </c>
      <c r="F201" s="55" t="s">
        <v>5</v>
      </c>
      <c r="G201" s="55" t="s">
        <v>6</v>
      </c>
      <c r="H201" s="55" t="s">
        <v>0</v>
      </c>
      <c r="I201" s="56" t="s">
        <v>864</v>
      </c>
      <c r="J201" s="56" t="s">
        <v>865</v>
      </c>
      <c r="K201" s="56"/>
      <c r="L201" s="57" t="s">
        <v>7</v>
      </c>
      <c r="M201" s="60" t="s">
        <v>8</v>
      </c>
      <c r="N201" s="32" t="s">
        <v>9</v>
      </c>
      <c r="O201" s="32"/>
      <c r="P201" s="61" t="s">
        <v>10</v>
      </c>
      <c r="Q201" s="61">
        <v>2020</v>
      </c>
      <c r="R201" s="61">
        <v>2021</v>
      </c>
      <c r="S201" s="61">
        <v>2022</v>
      </c>
      <c r="T201" s="61">
        <v>2023</v>
      </c>
      <c r="U201" s="61">
        <v>2024</v>
      </c>
      <c r="V201" s="62" t="s">
        <v>11</v>
      </c>
      <c r="W201" s="62" t="s">
        <v>12</v>
      </c>
      <c r="X201" s="20" t="s">
        <v>13</v>
      </c>
      <c r="Y201" s="208"/>
      <c r="Z201" s="71" t="s">
        <v>562</v>
      </c>
      <c r="AA201" s="71" t="s">
        <v>563</v>
      </c>
      <c r="AB201" s="71" t="s">
        <v>14</v>
      </c>
    </row>
    <row r="202" spans="1:28" ht="33.75" x14ac:dyDescent="0.25">
      <c r="A202" s="73">
        <v>1</v>
      </c>
      <c r="B202" s="74" t="s">
        <v>432</v>
      </c>
      <c r="C202" s="39" t="s">
        <v>16</v>
      </c>
      <c r="D202" s="39">
        <v>25102002</v>
      </c>
      <c r="E202" s="39">
        <v>1807643</v>
      </c>
      <c r="F202" s="73" t="s">
        <v>433</v>
      </c>
      <c r="G202" s="73" t="s">
        <v>434</v>
      </c>
      <c r="H202" s="39" t="s">
        <v>17</v>
      </c>
      <c r="I202" s="75">
        <v>4667.6099999999997</v>
      </c>
      <c r="J202" s="76">
        <v>4805.3</v>
      </c>
      <c r="K202" s="102"/>
      <c r="L202" s="216">
        <f>+J202*4019.24</f>
        <v>19313653.971999999</v>
      </c>
      <c r="M202" s="77" t="s">
        <v>435</v>
      </c>
      <c r="N202" s="102"/>
      <c r="O202" s="102"/>
      <c r="P202" s="217">
        <v>11001680.630000001</v>
      </c>
      <c r="Q202" s="78">
        <f>+(P202*1.81%)+P202</f>
        <v>11200811.049403001</v>
      </c>
      <c r="R202" s="65">
        <f t="shared" ref="R202:R265" si="87">+(Q202*1.24%)+Q202</f>
        <v>11339701.106415598</v>
      </c>
      <c r="S202" s="65">
        <f t="shared" ref="S202:S265" si="88">+(R202*4.69%)+R202</f>
        <v>11871533.088306488</v>
      </c>
      <c r="T202" s="65">
        <f t="shared" ref="T202:T265" si="89">+(S202*8.01%)+S202</f>
        <v>12822442.888679838</v>
      </c>
      <c r="U202" s="65">
        <f t="shared" ref="U202:U265" si="90">+(T202*4.14%)+T202</f>
        <v>13353292.024271183</v>
      </c>
      <c r="V202" s="65">
        <f t="shared" ref="V202:V265" si="91">+(U202*2.95%)+U202</f>
        <v>13747214.138987184</v>
      </c>
      <c r="W202" s="65"/>
      <c r="X202" s="39" t="str" cm="1">
        <f t="array" ref="X202:X270">+VLOOKUP(G202:G270,'[1]SAP Y LOA'!H2:O1541,8,FALSE)</f>
        <v>ENTRADA VIRTUAL MAT.  CTO 038 SUADQ CAB 2019</v>
      </c>
      <c r="Y202" s="48"/>
      <c r="Z202" s="37">
        <f>+MIN(L202,V202)</f>
        <v>13747214.138987184</v>
      </c>
      <c r="AA202" s="38">
        <f t="shared" si="86"/>
        <v>3420.3516433423197</v>
      </c>
      <c r="AB202" s="39" t="str">
        <f>+X202</f>
        <v>ENTRADA VIRTUAL MAT.  CTO 038 SUADQ CAB 2019</v>
      </c>
    </row>
    <row r="203" spans="1:28" ht="33.75" x14ac:dyDescent="0.25">
      <c r="A203" s="73">
        <v>2</v>
      </c>
      <c r="B203" s="74" t="s">
        <v>436</v>
      </c>
      <c r="C203" s="39" t="s">
        <v>16</v>
      </c>
      <c r="D203" s="39">
        <v>25102002</v>
      </c>
      <c r="E203" s="39">
        <v>1807644</v>
      </c>
      <c r="F203" s="39" t="s">
        <v>437</v>
      </c>
      <c r="G203" s="39" t="s">
        <v>438</v>
      </c>
      <c r="H203" s="39" t="s">
        <v>17</v>
      </c>
      <c r="I203" s="75">
        <v>11501.63</v>
      </c>
      <c r="J203" s="76">
        <v>11840.93</v>
      </c>
      <c r="K203" s="102"/>
      <c r="L203" s="216">
        <f t="shared" ref="L203:L266" si="92">+J203*4019.24</f>
        <v>47591539.493199997</v>
      </c>
      <c r="M203" s="77" t="s">
        <v>435</v>
      </c>
      <c r="N203" s="102"/>
      <c r="O203" s="102"/>
      <c r="P203" s="217">
        <v>27254420.82</v>
      </c>
      <c r="Q203" s="65">
        <f t="shared" ref="Q203:Q260" si="93">+(P203*1.81%)+P203</f>
        <v>27747725.836842</v>
      </c>
      <c r="R203" s="65">
        <f t="shared" si="87"/>
        <v>28091797.63721884</v>
      </c>
      <c r="S203" s="65">
        <f t="shared" si="88"/>
        <v>29409302.946404405</v>
      </c>
      <c r="T203" s="65">
        <f t="shared" si="89"/>
        <v>31764988.112411398</v>
      </c>
      <c r="U203" s="65">
        <f t="shared" si="90"/>
        <v>33080058.620265231</v>
      </c>
      <c r="V203" s="65">
        <f t="shared" si="91"/>
        <v>34055920.349563055</v>
      </c>
      <c r="W203" s="65"/>
      <c r="X203" s="39" t="str">
        <v>ENTRADA VIRTUAL MAT.ADIC 1 CTO 038 SUADQ CAB 2019</v>
      </c>
      <c r="Y203" s="48"/>
      <c r="Z203" s="37">
        <f t="shared" ref="Z203:Z266" si="94">+MIN(L203,V203)</f>
        <v>34055920.349563055</v>
      </c>
      <c r="AA203" s="38">
        <f t="shared" si="86"/>
        <v>8473.2238805254365</v>
      </c>
      <c r="AB203" s="39" t="str">
        <f t="shared" ref="AB203:AB204" si="95">+X203</f>
        <v>ENTRADA VIRTUAL MAT.ADIC 1 CTO 038 SUADQ CAB 2019</v>
      </c>
    </row>
    <row r="204" spans="1:28" ht="33.75" x14ac:dyDescent="0.25">
      <c r="A204" s="73">
        <v>3</v>
      </c>
      <c r="B204" s="74" t="s">
        <v>439</v>
      </c>
      <c r="C204" s="39" t="s">
        <v>16</v>
      </c>
      <c r="D204" s="39">
        <v>25102002</v>
      </c>
      <c r="E204" s="39">
        <v>1807640</v>
      </c>
      <c r="F204" s="73" t="s">
        <v>440</v>
      </c>
      <c r="G204" s="79" t="s">
        <v>441</v>
      </c>
      <c r="H204" s="39" t="s">
        <v>17</v>
      </c>
      <c r="I204" s="75">
        <v>8256.6200000000008</v>
      </c>
      <c r="J204" s="76">
        <v>8500.19</v>
      </c>
      <c r="K204" s="102"/>
      <c r="L204" s="216">
        <f t="shared" si="92"/>
        <v>34164303.655600004</v>
      </c>
      <c r="M204" s="77" t="s">
        <v>435</v>
      </c>
      <c r="N204" s="102"/>
      <c r="O204" s="102"/>
      <c r="P204" s="217">
        <v>19202802.890000001</v>
      </c>
      <c r="Q204" s="65">
        <f t="shared" si="93"/>
        <v>19550373.622308999</v>
      </c>
      <c r="R204" s="65">
        <f t="shared" si="87"/>
        <v>19792798.255225632</v>
      </c>
      <c r="S204" s="65">
        <f t="shared" si="88"/>
        <v>20721080.493395716</v>
      </c>
      <c r="T204" s="65">
        <f t="shared" si="89"/>
        <v>22380839.040916711</v>
      </c>
      <c r="U204" s="65">
        <f t="shared" si="90"/>
        <v>23307405.777210664</v>
      </c>
      <c r="V204" s="65">
        <f t="shared" si="91"/>
        <v>23994974.247638378</v>
      </c>
      <c r="W204" s="65"/>
      <c r="X204" s="39" t="str">
        <v>ENTRADA VIRTUAL MAT.ADIC 1 CTO 038 SUADQ CAB 2019</v>
      </c>
      <c r="Y204" s="48"/>
      <c r="Z204" s="37">
        <f t="shared" si="94"/>
        <v>23994974.247638378</v>
      </c>
      <c r="AA204" s="38">
        <f t="shared" si="86"/>
        <v>5970.0277285353395</v>
      </c>
      <c r="AB204" s="39" t="str">
        <f t="shared" si="95"/>
        <v>ENTRADA VIRTUAL MAT.ADIC 1 CTO 038 SUADQ CAB 2019</v>
      </c>
    </row>
    <row r="205" spans="1:28" x14ac:dyDescent="0.25">
      <c r="A205" s="73">
        <v>4</v>
      </c>
      <c r="B205" s="74" t="s">
        <v>442</v>
      </c>
      <c r="C205" s="39" t="s">
        <v>16</v>
      </c>
      <c r="D205" s="39">
        <v>25102002</v>
      </c>
      <c r="E205" s="39">
        <v>1808104</v>
      </c>
      <c r="F205" s="73" t="s">
        <v>419</v>
      </c>
      <c r="G205" s="79" t="s">
        <v>443</v>
      </c>
      <c r="H205" s="39" t="s">
        <v>38</v>
      </c>
      <c r="I205" s="80"/>
      <c r="J205" s="39"/>
      <c r="K205" s="102"/>
      <c r="L205" s="216"/>
      <c r="M205" s="51"/>
      <c r="N205" s="102"/>
      <c r="O205" s="102"/>
      <c r="P205" s="217" t="e">
        <v>#N/A</v>
      </c>
      <c r="Q205" s="65" t="e">
        <f t="shared" si="93"/>
        <v>#N/A</v>
      </c>
      <c r="R205" s="65" t="e">
        <f t="shared" si="87"/>
        <v>#N/A</v>
      </c>
      <c r="S205" s="65" t="e">
        <f t="shared" si="88"/>
        <v>#N/A</v>
      </c>
      <c r="T205" s="65" t="e">
        <f t="shared" si="89"/>
        <v>#N/A</v>
      </c>
      <c r="U205" s="65" t="e">
        <f t="shared" si="90"/>
        <v>#N/A</v>
      </c>
      <c r="V205" s="65"/>
      <c r="W205" s="65">
        <f t="shared" ref="W205:W262" si="96">+(V205*25%)+V205</f>
        <v>0</v>
      </c>
      <c r="X205" s="39" t="e">
        <v>#N/A</v>
      </c>
      <c r="Y205" s="48"/>
      <c r="Z205" s="37">
        <f>+MIN(L205,V205)</f>
        <v>0</v>
      </c>
      <c r="AA205" s="38">
        <f t="shared" si="86"/>
        <v>0</v>
      </c>
      <c r="AB205" s="39"/>
    </row>
    <row r="206" spans="1:28" ht="33.75" x14ac:dyDescent="0.25">
      <c r="A206" s="73">
        <v>5</v>
      </c>
      <c r="B206" s="74" t="s">
        <v>444</v>
      </c>
      <c r="C206" s="39" t="s">
        <v>16</v>
      </c>
      <c r="D206" s="39">
        <v>25102002</v>
      </c>
      <c r="E206" s="39">
        <v>1807658</v>
      </c>
      <c r="F206" s="73" t="s">
        <v>445</v>
      </c>
      <c r="G206" s="79" t="s">
        <v>446</v>
      </c>
      <c r="H206" s="39" t="s">
        <v>38</v>
      </c>
      <c r="I206" s="80">
        <v>745.17</v>
      </c>
      <c r="J206" s="39">
        <v>862.91</v>
      </c>
      <c r="K206" s="102"/>
      <c r="L206" s="216">
        <f t="shared" si="92"/>
        <v>3468242.3883999996</v>
      </c>
      <c r="M206" s="52" t="s">
        <v>447</v>
      </c>
      <c r="N206" s="102"/>
      <c r="O206" s="102"/>
      <c r="P206" s="217">
        <v>2302459.42</v>
      </c>
      <c r="Q206" s="65">
        <f t="shared" si="93"/>
        <v>2344133.9355020002</v>
      </c>
      <c r="R206" s="65">
        <f t="shared" si="87"/>
        <v>2373201.1963022249</v>
      </c>
      <c r="S206" s="65">
        <f t="shared" si="88"/>
        <v>2484504.3324087993</v>
      </c>
      <c r="T206" s="65">
        <f t="shared" si="89"/>
        <v>2683513.1294347444</v>
      </c>
      <c r="U206" s="65">
        <f t="shared" si="90"/>
        <v>2794610.5729933428</v>
      </c>
      <c r="V206" s="65">
        <f t="shared" si="91"/>
        <v>2877051.5848966464</v>
      </c>
      <c r="W206" s="65"/>
      <c r="X206" s="39" t="str">
        <v>ENTRADA VIRTUAL MAT.ADIC 1 CTO 038 SUADQ CAB 2019</v>
      </c>
      <c r="Y206" s="48"/>
      <c r="Z206" s="37">
        <f t="shared" si="94"/>
        <v>2877051.5848966464</v>
      </c>
      <c r="AA206" s="38">
        <f t="shared" si="86"/>
        <v>715.81980297186692</v>
      </c>
      <c r="AB206" s="39" t="str">
        <f t="shared" ref="AB206:AB207" si="97">+X206</f>
        <v>ENTRADA VIRTUAL MAT.ADIC 1 CTO 038 SUADQ CAB 2019</v>
      </c>
    </row>
    <row r="207" spans="1:28" ht="33.75" x14ac:dyDescent="0.25">
      <c r="A207" s="73">
        <v>6</v>
      </c>
      <c r="B207" s="74" t="s">
        <v>448</v>
      </c>
      <c r="C207" s="39" t="s">
        <v>16</v>
      </c>
      <c r="D207" s="39">
        <v>25102002</v>
      </c>
      <c r="E207" s="39">
        <v>1807638</v>
      </c>
      <c r="F207" s="73" t="s">
        <v>449</v>
      </c>
      <c r="G207" s="79" t="s">
        <v>450</v>
      </c>
      <c r="H207" s="39" t="s">
        <v>17</v>
      </c>
      <c r="I207" s="75">
        <v>7595.72</v>
      </c>
      <c r="J207" s="76">
        <v>7819.79</v>
      </c>
      <c r="K207" s="102"/>
      <c r="L207" s="216">
        <f t="shared" si="92"/>
        <v>31429612.759599999</v>
      </c>
      <c r="M207" s="77" t="s">
        <v>435</v>
      </c>
      <c r="N207" s="102"/>
      <c r="O207" s="102"/>
      <c r="P207" s="217">
        <v>17956052.600000001</v>
      </c>
      <c r="Q207" s="65">
        <f t="shared" si="93"/>
        <v>18281057.152060002</v>
      </c>
      <c r="R207" s="65">
        <f t="shared" si="87"/>
        <v>18507742.260745548</v>
      </c>
      <c r="S207" s="65">
        <f t="shared" si="88"/>
        <v>19375755.372774515</v>
      </c>
      <c r="T207" s="65">
        <f t="shared" si="89"/>
        <v>20927753.378133755</v>
      </c>
      <c r="U207" s="65">
        <f t="shared" si="90"/>
        <v>21794162.367988493</v>
      </c>
      <c r="V207" s="65">
        <f t="shared" si="91"/>
        <v>22437090.157844152</v>
      </c>
      <c r="W207" s="65"/>
      <c r="X207" s="39" t="str">
        <v>ENTRADA VIRTUAL MAT.  CTO 038 SUADQ CAB 2019</v>
      </c>
      <c r="Y207" s="48"/>
      <c r="Z207" s="37">
        <f t="shared" si="94"/>
        <v>22437090.157844152</v>
      </c>
      <c r="AA207" s="38">
        <f t="shared" si="86"/>
        <v>5582.4210939989034</v>
      </c>
      <c r="AB207" s="39" t="str">
        <f t="shared" si="97"/>
        <v>ENTRADA VIRTUAL MAT.  CTO 038 SUADQ CAB 2019</v>
      </c>
    </row>
    <row r="208" spans="1:28" x14ac:dyDescent="0.25">
      <c r="A208" s="73">
        <v>7</v>
      </c>
      <c r="B208" s="74" t="s">
        <v>451</v>
      </c>
      <c r="C208" s="39" t="s">
        <v>16</v>
      </c>
      <c r="D208" s="39">
        <v>25102002</v>
      </c>
      <c r="E208" s="39">
        <v>1788133</v>
      </c>
      <c r="F208" s="73" t="s">
        <v>419</v>
      </c>
      <c r="G208" s="73" t="s">
        <v>452</v>
      </c>
      <c r="H208" s="39" t="s">
        <v>38</v>
      </c>
      <c r="I208" s="75">
        <v>10508.3</v>
      </c>
      <c r="J208" s="76">
        <v>10818.29</v>
      </c>
      <c r="K208" s="102"/>
      <c r="L208" s="216">
        <f t="shared" si="92"/>
        <v>43481303.899599999</v>
      </c>
      <c r="M208" s="77" t="s">
        <v>435</v>
      </c>
      <c r="N208" s="102"/>
      <c r="O208" s="102"/>
      <c r="P208" s="217" t="e">
        <v>#N/A</v>
      </c>
      <c r="Q208" s="65" t="e">
        <f t="shared" si="93"/>
        <v>#N/A</v>
      </c>
      <c r="R208" s="65" t="e">
        <f t="shared" si="87"/>
        <v>#N/A</v>
      </c>
      <c r="S208" s="65" t="e">
        <f t="shared" si="88"/>
        <v>#N/A</v>
      </c>
      <c r="T208" s="65" t="e">
        <f t="shared" si="89"/>
        <v>#N/A</v>
      </c>
      <c r="U208" s="65" t="e">
        <f t="shared" si="90"/>
        <v>#N/A</v>
      </c>
      <c r="V208" s="65"/>
      <c r="W208" s="65">
        <f t="shared" si="96"/>
        <v>0</v>
      </c>
      <c r="X208" s="39" t="e">
        <v>#N/A</v>
      </c>
      <c r="Y208" s="48"/>
      <c r="Z208" s="37">
        <f t="shared" si="94"/>
        <v>43481303.899599999</v>
      </c>
      <c r="AA208" s="38">
        <f t="shared" si="86"/>
        <v>10818.29</v>
      </c>
      <c r="AB208" s="39" t="str">
        <f>+M208</f>
        <v>003-SUADQ-CAB-2024</v>
      </c>
    </row>
    <row r="209" spans="1:28" x14ac:dyDescent="0.25">
      <c r="A209" s="73">
        <v>8</v>
      </c>
      <c r="B209" s="74" t="s">
        <v>453</v>
      </c>
      <c r="C209" s="39" t="s">
        <v>16</v>
      </c>
      <c r="D209" s="39">
        <v>25102002</v>
      </c>
      <c r="E209" s="39">
        <v>1788132</v>
      </c>
      <c r="F209" s="73" t="s">
        <v>419</v>
      </c>
      <c r="G209" s="73" t="s">
        <v>454</v>
      </c>
      <c r="H209" s="39" t="s">
        <v>38</v>
      </c>
      <c r="I209" s="75">
        <v>5387.99</v>
      </c>
      <c r="J209" s="76">
        <v>5546.94</v>
      </c>
      <c r="K209" s="102"/>
      <c r="L209" s="216">
        <f t="shared" si="92"/>
        <v>22294483.125599999</v>
      </c>
      <c r="M209" s="77" t="s">
        <v>435</v>
      </c>
      <c r="N209" s="102"/>
      <c r="O209" s="102"/>
      <c r="P209" s="217" t="e">
        <v>#N/A</v>
      </c>
      <c r="Q209" s="65" t="e">
        <f t="shared" si="93"/>
        <v>#N/A</v>
      </c>
      <c r="R209" s="65" t="e">
        <f t="shared" si="87"/>
        <v>#N/A</v>
      </c>
      <c r="S209" s="65" t="e">
        <f t="shared" si="88"/>
        <v>#N/A</v>
      </c>
      <c r="T209" s="65" t="e">
        <f t="shared" si="89"/>
        <v>#N/A</v>
      </c>
      <c r="U209" s="65" t="e">
        <f t="shared" si="90"/>
        <v>#N/A</v>
      </c>
      <c r="V209" s="65"/>
      <c r="W209" s="65">
        <f t="shared" si="96"/>
        <v>0</v>
      </c>
      <c r="X209" s="39" t="e">
        <v>#N/A</v>
      </c>
      <c r="Y209" s="48"/>
      <c r="Z209" s="37">
        <f t="shared" si="94"/>
        <v>22294483.125599999</v>
      </c>
      <c r="AA209" s="38">
        <f t="shared" si="86"/>
        <v>5546.94</v>
      </c>
      <c r="AB209" s="39" t="str">
        <f t="shared" ref="AB209:AB210" si="98">+M209</f>
        <v>003-SUADQ-CAB-2024</v>
      </c>
    </row>
    <row r="210" spans="1:28" x14ac:dyDescent="0.25">
      <c r="A210" s="73">
        <v>9</v>
      </c>
      <c r="B210" s="74" t="s">
        <v>455</v>
      </c>
      <c r="C210" s="39" t="s">
        <v>16</v>
      </c>
      <c r="D210" s="39">
        <v>25102002</v>
      </c>
      <c r="E210" s="39">
        <v>1808103</v>
      </c>
      <c r="F210" s="73" t="s">
        <v>419</v>
      </c>
      <c r="G210" s="73" t="s">
        <v>456</v>
      </c>
      <c r="H210" s="39" t="s">
        <v>38</v>
      </c>
      <c r="I210" s="80">
        <v>4987.18</v>
      </c>
      <c r="J210" s="76">
        <v>6046</v>
      </c>
      <c r="K210" s="102"/>
      <c r="L210" s="216">
        <f t="shared" si="92"/>
        <v>24300325.039999999</v>
      </c>
      <c r="M210" s="52" t="s">
        <v>457</v>
      </c>
      <c r="N210" s="102"/>
      <c r="O210" s="102"/>
      <c r="P210" s="217" t="e">
        <v>#N/A</v>
      </c>
      <c r="Q210" s="65" t="e">
        <f t="shared" si="93"/>
        <v>#N/A</v>
      </c>
      <c r="R210" s="65" t="e">
        <f t="shared" si="87"/>
        <v>#N/A</v>
      </c>
      <c r="S210" s="65" t="e">
        <f t="shared" si="88"/>
        <v>#N/A</v>
      </c>
      <c r="T210" s="65" t="e">
        <f t="shared" si="89"/>
        <v>#N/A</v>
      </c>
      <c r="U210" s="65" t="e">
        <f t="shared" si="90"/>
        <v>#N/A</v>
      </c>
      <c r="V210" s="65"/>
      <c r="W210" s="65">
        <f t="shared" si="96"/>
        <v>0</v>
      </c>
      <c r="X210" s="39" t="e">
        <v>#N/A</v>
      </c>
      <c r="Y210" s="48"/>
      <c r="Z210" s="37">
        <f t="shared" si="94"/>
        <v>24300325.039999999</v>
      </c>
      <c r="AA210" s="38">
        <f t="shared" si="86"/>
        <v>6046</v>
      </c>
      <c r="AB210" s="39" t="str">
        <f t="shared" si="98"/>
        <v>039-SUADQ-CAB-2021</v>
      </c>
    </row>
    <row r="211" spans="1:28" ht="22.5" x14ac:dyDescent="0.25">
      <c r="A211" s="73">
        <v>10</v>
      </c>
      <c r="B211" s="74" t="s">
        <v>458</v>
      </c>
      <c r="C211" s="39" t="s">
        <v>16</v>
      </c>
      <c r="D211" s="39">
        <v>25102002</v>
      </c>
      <c r="E211" s="39">
        <v>1807637</v>
      </c>
      <c r="F211" s="73" t="s">
        <v>459</v>
      </c>
      <c r="G211" s="73" t="s">
        <v>460</v>
      </c>
      <c r="H211" s="39" t="s">
        <v>38</v>
      </c>
      <c r="I211" s="75">
        <v>10458.09</v>
      </c>
      <c r="J211" s="76">
        <v>10766.6</v>
      </c>
      <c r="K211" s="102"/>
      <c r="L211" s="216">
        <f t="shared" si="92"/>
        <v>43273549.383999996</v>
      </c>
      <c r="M211" s="77" t="s">
        <v>435</v>
      </c>
      <c r="N211" s="102"/>
      <c r="O211" s="102"/>
      <c r="P211" s="217">
        <v>21918801.510000002</v>
      </c>
      <c r="Q211" s="65">
        <f t="shared" si="93"/>
        <v>22315531.817331001</v>
      </c>
      <c r="R211" s="65">
        <f t="shared" si="87"/>
        <v>22592244.411865905</v>
      </c>
      <c r="S211" s="65">
        <f t="shared" si="88"/>
        <v>23651820.674782418</v>
      </c>
      <c r="T211" s="65">
        <f t="shared" si="89"/>
        <v>25546331.510832489</v>
      </c>
      <c r="U211" s="65">
        <f t="shared" si="90"/>
        <v>26603949.635380954</v>
      </c>
      <c r="V211" s="65">
        <f>+(U211*2.95%)+U211</f>
        <v>27388766.14962469</v>
      </c>
      <c r="W211" s="65"/>
      <c r="X211" s="39" t="str">
        <v>ENTRADA VIRTUAL MAT.  CTO 038 SUADQ CAB 2019</v>
      </c>
      <c r="Y211" s="48"/>
      <c r="Z211" s="37">
        <f t="shared" si="94"/>
        <v>27388766.14962469</v>
      </c>
      <c r="AA211" s="38">
        <f t="shared" si="86"/>
        <v>6814.4142050797391</v>
      </c>
      <c r="AB211" s="39" t="str">
        <f>+X211</f>
        <v>ENTRADA VIRTUAL MAT.  CTO 038 SUADQ CAB 2019</v>
      </c>
    </row>
    <row r="212" spans="1:28" x14ac:dyDescent="0.25">
      <c r="A212" s="73">
        <v>11</v>
      </c>
      <c r="B212" s="74" t="s">
        <v>461</v>
      </c>
      <c r="C212" s="39" t="s">
        <v>16</v>
      </c>
      <c r="D212" s="39">
        <v>25102002</v>
      </c>
      <c r="E212" s="39">
        <v>1808099</v>
      </c>
      <c r="F212" s="73" t="s">
        <v>419</v>
      </c>
      <c r="G212" s="73" t="s">
        <v>462</v>
      </c>
      <c r="H212" s="39" t="s">
        <v>38</v>
      </c>
      <c r="I212" s="80">
        <v>7487.55</v>
      </c>
      <c r="J212" s="76">
        <v>9077.2199999999993</v>
      </c>
      <c r="K212" s="102"/>
      <c r="L212" s="216">
        <f t="shared" si="92"/>
        <v>36483525.712799996</v>
      </c>
      <c r="M212" s="52" t="s">
        <v>457</v>
      </c>
      <c r="N212" s="102"/>
      <c r="O212" s="102"/>
      <c r="P212" s="217" t="e">
        <v>#N/A</v>
      </c>
      <c r="Q212" s="65" t="e">
        <f t="shared" si="93"/>
        <v>#N/A</v>
      </c>
      <c r="R212" s="65" t="e">
        <f t="shared" si="87"/>
        <v>#N/A</v>
      </c>
      <c r="S212" s="65" t="e">
        <f t="shared" si="88"/>
        <v>#N/A</v>
      </c>
      <c r="T212" s="65" t="e">
        <f t="shared" si="89"/>
        <v>#N/A</v>
      </c>
      <c r="U212" s="65" t="e">
        <f t="shared" si="90"/>
        <v>#N/A</v>
      </c>
      <c r="V212" s="65"/>
      <c r="W212" s="65">
        <f t="shared" si="96"/>
        <v>0</v>
      </c>
      <c r="X212" s="39" t="e">
        <v>#N/A</v>
      </c>
      <c r="Y212" s="48"/>
      <c r="Z212" s="37">
        <f t="shared" si="94"/>
        <v>36483525.712799996</v>
      </c>
      <c r="AA212" s="38">
        <f t="shared" si="86"/>
        <v>9077.2199999999993</v>
      </c>
      <c r="AB212" s="39" t="str">
        <f t="shared" ref="AB212:AB213" si="99">+M212</f>
        <v>039-SUADQ-CAB-2021</v>
      </c>
    </row>
    <row r="213" spans="1:28" x14ac:dyDescent="0.25">
      <c r="A213" s="73">
        <v>12</v>
      </c>
      <c r="B213" s="74" t="s">
        <v>463</v>
      </c>
      <c r="C213" s="39" t="s">
        <v>16</v>
      </c>
      <c r="D213" s="39">
        <v>25102002</v>
      </c>
      <c r="E213" s="39">
        <v>1808100</v>
      </c>
      <c r="F213" s="73" t="s">
        <v>419</v>
      </c>
      <c r="G213" s="73" t="s">
        <v>464</v>
      </c>
      <c r="H213" s="39" t="s">
        <v>38</v>
      </c>
      <c r="I213" s="80">
        <v>4356.04</v>
      </c>
      <c r="J213" s="76">
        <v>5280.86</v>
      </c>
      <c r="K213" s="102"/>
      <c r="L213" s="216">
        <f t="shared" si="92"/>
        <v>21225043.746399999</v>
      </c>
      <c r="M213" s="52" t="s">
        <v>457</v>
      </c>
      <c r="N213" s="102"/>
      <c r="O213" s="102"/>
      <c r="P213" s="217" t="e">
        <v>#N/A</v>
      </c>
      <c r="Q213" s="65" t="e">
        <f t="shared" si="93"/>
        <v>#N/A</v>
      </c>
      <c r="R213" s="65" t="e">
        <f t="shared" si="87"/>
        <v>#N/A</v>
      </c>
      <c r="S213" s="65" t="e">
        <f t="shared" si="88"/>
        <v>#N/A</v>
      </c>
      <c r="T213" s="65" t="e">
        <f t="shared" si="89"/>
        <v>#N/A</v>
      </c>
      <c r="U213" s="65" t="e">
        <f t="shared" si="90"/>
        <v>#N/A</v>
      </c>
      <c r="V213" s="65"/>
      <c r="W213" s="65">
        <f t="shared" si="96"/>
        <v>0</v>
      </c>
      <c r="X213" s="39" t="e">
        <v>#N/A</v>
      </c>
      <c r="Y213" s="48"/>
      <c r="Z213" s="37">
        <f t="shared" si="94"/>
        <v>21225043.746399999</v>
      </c>
      <c r="AA213" s="38">
        <f t="shared" si="86"/>
        <v>5280.86</v>
      </c>
      <c r="AB213" s="39" t="str">
        <f t="shared" si="99"/>
        <v>039-SUADQ-CAB-2021</v>
      </c>
    </row>
    <row r="214" spans="1:28" ht="33.75" x14ac:dyDescent="0.25">
      <c r="A214" s="73">
        <v>13</v>
      </c>
      <c r="B214" s="74" t="s">
        <v>465</v>
      </c>
      <c r="C214" s="39" t="s">
        <v>16</v>
      </c>
      <c r="D214" s="39">
        <v>25102002</v>
      </c>
      <c r="E214" s="39">
        <v>1807639</v>
      </c>
      <c r="F214" s="73" t="s">
        <v>466</v>
      </c>
      <c r="G214" s="73" t="s">
        <v>467</v>
      </c>
      <c r="H214" s="39" t="s">
        <v>38</v>
      </c>
      <c r="I214" s="75">
        <v>10174.290000000001</v>
      </c>
      <c r="J214" s="76">
        <v>10474.43</v>
      </c>
      <c r="K214" s="102"/>
      <c r="L214" s="216">
        <f t="shared" si="92"/>
        <v>42099248.033199996</v>
      </c>
      <c r="M214" s="77" t="s">
        <v>435</v>
      </c>
      <c r="N214" s="102"/>
      <c r="O214" s="102"/>
      <c r="P214" s="217">
        <v>24048964.140000001</v>
      </c>
      <c r="Q214" s="65">
        <f t="shared" si="93"/>
        <v>24484250.390934002</v>
      </c>
      <c r="R214" s="65">
        <f t="shared" si="87"/>
        <v>24787855.095781583</v>
      </c>
      <c r="S214" s="65">
        <f t="shared" si="88"/>
        <v>25950405.499773741</v>
      </c>
      <c r="T214" s="65">
        <f t="shared" si="89"/>
        <v>28029032.980305616</v>
      </c>
      <c r="U214" s="65">
        <f t="shared" si="90"/>
        <v>29189434.945690267</v>
      </c>
      <c r="V214" s="65">
        <f t="shared" si="91"/>
        <v>30050523.276588131</v>
      </c>
      <c r="W214" s="65"/>
      <c r="X214" s="39" t="str">
        <v>ENTRADA VIRTUAL MAT.ADIC 1 CTO 038 SUADQ CAB 2019</v>
      </c>
      <c r="Y214" s="48"/>
      <c r="Z214" s="37">
        <f t="shared" si="94"/>
        <v>30050523.276588131</v>
      </c>
      <c r="AA214" s="38">
        <f t="shared" si="86"/>
        <v>7476.6680458465116</v>
      </c>
      <c r="AB214" s="39" t="str">
        <f t="shared" ref="AB214:AB216" si="100">+X214</f>
        <v>ENTRADA VIRTUAL MAT.ADIC 1 CTO 038 SUADQ CAB 2019</v>
      </c>
    </row>
    <row r="215" spans="1:28" ht="22.5" x14ac:dyDescent="0.25">
      <c r="A215" s="73">
        <v>14</v>
      </c>
      <c r="B215" s="74" t="s">
        <v>468</v>
      </c>
      <c r="C215" s="39" t="s">
        <v>16</v>
      </c>
      <c r="D215" s="39">
        <v>25102002</v>
      </c>
      <c r="E215" s="39">
        <v>1807641</v>
      </c>
      <c r="F215" s="73" t="s">
        <v>469</v>
      </c>
      <c r="G215" s="73" t="s">
        <v>470</v>
      </c>
      <c r="H215" s="39" t="s">
        <v>38</v>
      </c>
      <c r="I215" s="75">
        <v>5956.18</v>
      </c>
      <c r="J215" s="76">
        <v>6131.89</v>
      </c>
      <c r="K215" s="102"/>
      <c r="L215" s="216">
        <f t="shared" si="92"/>
        <v>24645537.5636</v>
      </c>
      <c r="M215" s="77" t="s">
        <v>435</v>
      </c>
      <c r="N215" s="102"/>
      <c r="O215" s="102"/>
      <c r="P215" s="217">
        <v>14009005.24</v>
      </c>
      <c r="Q215" s="65">
        <f t="shared" si="93"/>
        <v>14262568.234844001</v>
      </c>
      <c r="R215" s="65">
        <f t="shared" si="87"/>
        <v>14439424.080956066</v>
      </c>
      <c r="S215" s="65">
        <f t="shared" si="88"/>
        <v>15116633.070352906</v>
      </c>
      <c r="T215" s="65">
        <f t="shared" si="89"/>
        <v>16327475.379288174</v>
      </c>
      <c r="U215" s="65">
        <f t="shared" si="90"/>
        <v>17003432.859990705</v>
      </c>
      <c r="V215" s="65">
        <f t="shared" si="91"/>
        <v>17505034.12936043</v>
      </c>
      <c r="W215" s="65"/>
      <c r="X215" s="39" t="str">
        <v>ENTRADA VIRTUAL MAT.  CTO 038 SUADQ CAB 2019</v>
      </c>
      <c r="Y215" s="48"/>
      <c r="Z215" s="37">
        <f t="shared" si="94"/>
        <v>17505034.12936043</v>
      </c>
      <c r="AA215" s="38">
        <f t="shared" si="86"/>
        <v>4355.3094936755288</v>
      </c>
      <c r="AB215" s="39" t="str">
        <f t="shared" si="100"/>
        <v>ENTRADA VIRTUAL MAT.  CTO 038 SUADQ CAB 2019</v>
      </c>
    </row>
    <row r="216" spans="1:28" ht="33.75" x14ac:dyDescent="0.25">
      <c r="A216" s="73">
        <v>15</v>
      </c>
      <c r="B216" s="74" t="s">
        <v>471</v>
      </c>
      <c r="C216" s="39" t="s">
        <v>16</v>
      </c>
      <c r="D216" s="39">
        <v>25102002</v>
      </c>
      <c r="E216" s="39">
        <v>1807645</v>
      </c>
      <c r="F216" s="73" t="s">
        <v>472</v>
      </c>
      <c r="G216" s="73" t="s">
        <v>473</v>
      </c>
      <c r="H216" s="39" t="s">
        <v>38</v>
      </c>
      <c r="I216" s="75">
        <v>9258.74</v>
      </c>
      <c r="J216" s="76">
        <v>9531.8700000000008</v>
      </c>
      <c r="K216" s="102"/>
      <c r="L216" s="216">
        <f t="shared" si="92"/>
        <v>38310873.178800002</v>
      </c>
      <c r="M216" s="77" t="s">
        <v>435</v>
      </c>
      <c r="N216" s="102"/>
      <c r="O216" s="102"/>
      <c r="P216" s="217">
        <v>20828649.829999998</v>
      </c>
      <c r="Q216" s="65">
        <f t="shared" si="93"/>
        <v>21205648.391922999</v>
      </c>
      <c r="R216" s="65">
        <f t="shared" si="87"/>
        <v>21468598.431982845</v>
      </c>
      <c r="S216" s="65">
        <f t="shared" si="88"/>
        <v>22475475.698442839</v>
      </c>
      <c r="T216" s="65">
        <f t="shared" si="89"/>
        <v>24275761.301888112</v>
      </c>
      <c r="U216" s="65">
        <f t="shared" si="90"/>
        <v>25280777.81978628</v>
      </c>
      <c r="V216" s="65">
        <f t="shared" si="91"/>
        <v>26026560.765469976</v>
      </c>
      <c r="W216" s="65"/>
      <c r="X216" s="39" t="str">
        <v>ENTRADA VIRTUAL MAT.ADIC 1 CTO 038 SUADQ CAB 2019</v>
      </c>
      <c r="Y216" s="48"/>
      <c r="Z216" s="37">
        <f t="shared" si="94"/>
        <v>26026560.765469976</v>
      </c>
      <c r="AA216" s="38">
        <f t="shared" si="86"/>
        <v>6475.4930697022264</v>
      </c>
      <c r="AB216" s="39" t="str">
        <f t="shared" si="100"/>
        <v>ENTRADA VIRTUAL MAT.ADIC 1 CTO 038 SUADQ CAB 2019</v>
      </c>
    </row>
    <row r="217" spans="1:28" x14ac:dyDescent="0.25">
      <c r="A217" s="73">
        <v>16</v>
      </c>
      <c r="B217" s="74" t="s">
        <v>474</v>
      </c>
      <c r="C217" s="39" t="s">
        <v>16</v>
      </c>
      <c r="D217" s="39">
        <v>25102002</v>
      </c>
      <c r="E217" s="39">
        <v>1808101</v>
      </c>
      <c r="F217" s="73" t="s">
        <v>419</v>
      </c>
      <c r="G217" s="73" t="s">
        <v>475</v>
      </c>
      <c r="H217" s="39" t="s">
        <v>38</v>
      </c>
      <c r="I217" s="80"/>
      <c r="J217" s="39"/>
      <c r="K217" s="102"/>
      <c r="L217" s="216"/>
      <c r="M217" s="51"/>
      <c r="N217" s="102"/>
      <c r="O217" s="102"/>
      <c r="P217" s="217" t="e">
        <v>#N/A</v>
      </c>
      <c r="Q217" s="65" t="e">
        <f t="shared" si="93"/>
        <v>#N/A</v>
      </c>
      <c r="R217" s="65" t="e">
        <f t="shared" si="87"/>
        <v>#N/A</v>
      </c>
      <c r="S217" s="65" t="e">
        <f t="shared" si="88"/>
        <v>#N/A</v>
      </c>
      <c r="T217" s="65" t="e">
        <f t="shared" si="89"/>
        <v>#N/A</v>
      </c>
      <c r="U217" s="65" t="e">
        <f t="shared" si="90"/>
        <v>#N/A</v>
      </c>
      <c r="V217" s="65"/>
      <c r="W217" s="65">
        <f t="shared" si="96"/>
        <v>0</v>
      </c>
      <c r="X217" s="39" t="e">
        <v>#N/A</v>
      </c>
      <c r="Y217" s="48"/>
      <c r="Z217" s="37">
        <f t="shared" si="94"/>
        <v>0</v>
      </c>
      <c r="AA217" s="38">
        <f t="shared" si="86"/>
        <v>0</v>
      </c>
      <c r="AB217" s="39"/>
    </row>
    <row r="218" spans="1:28" x14ac:dyDescent="0.25">
      <c r="A218" s="73">
        <v>17</v>
      </c>
      <c r="B218" s="74" t="s">
        <v>476</v>
      </c>
      <c r="C218" s="39" t="s">
        <v>16</v>
      </c>
      <c r="D218" s="39">
        <v>25102002</v>
      </c>
      <c r="E218" s="39">
        <v>1788130</v>
      </c>
      <c r="F218" s="73" t="s">
        <v>419</v>
      </c>
      <c r="G218" s="73" t="s">
        <v>477</v>
      </c>
      <c r="H218" s="39" t="s">
        <v>38</v>
      </c>
      <c r="I218" s="75">
        <v>5402.44</v>
      </c>
      <c r="J218" s="76">
        <v>5561.81</v>
      </c>
      <c r="K218" s="102"/>
      <c r="L218" s="216">
        <f t="shared" si="92"/>
        <v>22354249.224399999</v>
      </c>
      <c r="M218" s="77" t="s">
        <v>435</v>
      </c>
      <c r="N218" s="102"/>
      <c r="O218" s="102"/>
      <c r="P218" s="217" t="e">
        <v>#N/A</v>
      </c>
      <c r="Q218" s="65" t="e">
        <f t="shared" si="93"/>
        <v>#N/A</v>
      </c>
      <c r="R218" s="65" t="e">
        <f t="shared" si="87"/>
        <v>#N/A</v>
      </c>
      <c r="S218" s="65" t="e">
        <f t="shared" si="88"/>
        <v>#N/A</v>
      </c>
      <c r="T218" s="65" t="e">
        <f t="shared" si="89"/>
        <v>#N/A</v>
      </c>
      <c r="U218" s="65" t="e">
        <f t="shared" si="90"/>
        <v>#N/A</v>
      </c>
      <c r="V218" s="65"/>
      <c r="W218" s="65">
        <f t="shared" si="96"/>
        <v>0</v>
      </c>
      <c r="X218" s="39" t="e">
        <v>#N/A</v>
      </c>
      <c r="Y218" s="48"/>
      <c r="Z218" s="37">
        <f t="shared" si="94"/>
        <v>22354249.224399999</v>
      </c>
      <c r="AA218" s="38">
        <f t="shared" si="86"/>
        <v>5561.81</v>
      </c>
      <c r="AB218" s="39" t="str">
        <f t="shared" ref="AB218:AB219" si="101">+M218</f>
        <v>003-SUADQ-CAB-2024</v>
      </c>
    </row>
    <row r="219" spans="1:28" x14ac:dyDescent="0.25">
      <c r="A219" s="73">
        <v>18</v>
      </c>
      <c r="B219" s="74" t="s">
        <v>478</v>
      </c>
      <c r="C219" s="39" t="s">
        <v>16</v>
      </c>
      <c r="D219" s="39">
        <v>25102002</v>
      </c>
      <c r="E219" s="39">
        <v>1788131</v>
      </c>
      <c r="F219" s="73" t="s">
        <v>419</v>
      </c>
      <c r="G219" s="73" t="s">
        <v>479</v>
      </c>
      <c r="H219" s="39" t="s">
        <v>38</v>
      </c>
      <c r="I219" s="75">
        <v>9437.42</v>
      </c>
      <c r="J219" s="76">
        <v>9715.82</v>
      </c>
      <c r="K219" s="102"/>
      <c r="L219" s="216">
        <f t="shared" si="92"/>
        <v>39050212.376799993</v>
      </c>
      <c r="M219" s="77" t="s">
        <v>435</v>
      </c>
      <c r="N219" s="102"/>
      <c r="O219" s="102"/>
      <c r="P219" s="217" t="e">
        <v>#N/A</v>
      </c>
      <c r="Q219" s="65" t="e">
        <f t="shared" si="93"/>
        <v>#N/A</v>
      </c>
      <c r="R219" s="65" t="e">
        <f t="shared" si="87"/>
        <v>#N/A</v>
      </c>
      <c r="S219" s="65" t="e">
        <f t="shared" si="88"/>
        <v>#N/A</v>
      </c>
      <c r="T219" s="65" t="e">
        <f t="shared" si="89"/>
        <v>#N/A</v>
      </c>
      <c r="U219" s="65" t="e">
        <f t="shared" si="90"/>
        <v>#N/A</v>
      </c>
      <c r="V219" s="65"/>
      <c r="W219" s="65">
        <f t="shared" si="96"/>
        <v>0</v>
      </c>
      <c r="X219" s="39" t="e">
        <v>#N/A</v>
      </c>
      <c r="Y219" s="48"/>
      <c r="Z219" s="37">
        <f t="shared" si="94"/>
        <v>39050212.376799993</v>
      </c>
      <c r="AA219" s="38">
        <f t="shared" si="86"/>
        <v>9715.82</v>
      </c>
      <c r="AB219" s="39" t="str">
        <f t="shared" si="101"/>
        <v>003-SUADQ-CAB-2024</v>
      </c>
    </row>
    <row r="220" spans="1:28" ht="22.5" x14ac:dyDescent="0.25">
      <c r="A220" s="73">
        <v>19</v>
      </c>
      <c r="B220" s="74" t="s">
        <v>480</v>
      </c>
      <c r="C220" s="39" t="s">
        <v>16</v>
      </c>
      <c r="D220" s="39">
        <v>25102002</v>
      </c>
      <c r="E220" s="39">
        <v>1807624</v>
      </c>
      <c r="F220" s="73" t="s">
        <v>481</v>
      </c>
      <c r="G220" s="73" t="s">
        <v>482</v>
      </c>
      <c r="H220" s="39" t="s">
        <v>38</v>
      </c>
      <c r="I220" s="75">
        <v>3645.96</v>
      </c>
      <c r="J220" s="76">
        <v>3753.52</v>
      </c>
      <c r="K220" s="102"/>
      <c r="L220" s="216">
        <f t="shared" si="92"/>
        <v>15086297.7248</v>
      </c>
      <c r="M220" s="77" t="s">
        <v>435</v>
      </c>
      <c r="N220" s="102"/>
      <c r="O220" s="102"/>
      <c r="P220" s="217">
        <v>9197320.1600000001</v>
      </c>
      <c r="Q220" s="65">
        <f t="shared" si="93"/>
        <v>9363791.6548960004</v>
      </c>
      <c r="R220" s="65">
        <f t="shared" si="87"/>
        <v>9479902.6714167111</v>
      </c>
      <c r="S220" s="65">
        <f t="shared" si="88"/>
        <v>9924510.1067061555</v>
      </c>
      <c r="T220" s="65">
        <f t="shared" si="89"/>
        <v>10719463.366253318</v>
      </c>
      <c r="U220" s="65">
        <f t="shared" si="90"/>
        <v>11163249.149616206</v>
      </c>
      <c r="V220" s="65">
        <f t="shared" si="91"/>
        <v>11492564.999529883</v>
      </c>
      <c r="W220" s="65"/>
      <c r="X220" s="39" t="str">
        <v>ENTRADA VIRTUAL MAT.  CTO 038 SUADQ CAB 2019</v>
      </c>
      <c r="Y220" s="48"/>
      <c r="Z220" s="37">
        <f t="shared" si="94"/>
        <v>11492564.999529883</v>
      </c>
      <c r="AA220" s="38">
        <f t="shared" si="86"/>
        <v>2859.3875955478857</v>
      </c>
      <c r="AB220" s="39" t="str">
        <f>+X220</f>
        <v>ENTRADA VIRTUAL MAT.  CTO 038 SUADQ CAB 2019</v>
      </c>
    </row>
    <row r="221" spans="1:28" x14ac:dyDescent="0.25">
      <c r="A221" s="73">
        <v>20</v>
      </c>
      <c r="B221" s="74" t="s">
        <v>483</v>
      </c>
      <c r="C221" s="39" t="s">
        <v>16</v>
      </c>
      <c r="D221" s="39">
        <v>25102002</v>
      </c>
      <c r="E221" s="39">
        <v>1808102</v>
      </c>
      <c r="F221" s="73" t="s">
        <v>419</v>
      </c>
      <c r="G221" s="73" t="s">
        <v>484</v>
      </c>
      <c r="H221" s="39" t="s">
        <v>38</v>
      </c>
      <c r="I221" s="80">
        <v>5990.39</v>
      </c>
      <c r="J221" s="76">
        <v>7262.2</v>
      </c>
      <c r="K221" s="102"/>
      <c r="L221" s="216">
        <f t="shared" si="92"/>
        <v>29188524.727999996</v>
      </c>
      <c r="M221" s="52" t="s">
        <v>457</v>
      </c>
      <c r="N221" s="102"/>
      <c r="O221" s="102"/>
      <c r="P221" s="217" t="e">
        <v>#N/A</v>
      </c>
      <c r="Q221" s="65" t="e">
        <f t="shared" si="93"/>
        <v>#N/A</v>
      </c>
      <c r="R221" s="65" t="e">
        <f t="shared" si="87"/>
        <v>#N/A</v>
      </c>
      <c r="S221" s="65" t="e">
        <f t="shared" si="88"/>
        <v>#N/A</v>
      </c>
      <c r="T221" s="65" t="e">
        <f t="shared" si="89"/>
        <v>#N/A</v>
      </c>
      <c r="U221" s="65" t="e">
        <f t="shared" si="90"/>
        <v>#N/A</v>
      </c>
      <c r="V221" s="65"/>
      <c r="W221" s="65">
        <f t="shared" si="96"/>
        <v>0</v>
      </c>
      <c r="X221" s="39" t="e">
        <v>#N/A</v>
      </c>
      <c r="Y221" s="48"/>
      <c r="Z221" s="37">
        <f t="shared" si="94"/>
        <v>29188524.727999996</v>
      </c>
      <c r="AA221" s="38">
        <f t="shared" si="86"/>
        <v>7262.2</v>
      </c>
      <c r="AB221" s="39" t="str">
        <f>+M221</f>
        <v>039-SUADQ-CAB-2021</v>
      </c>
    </row>
    <row r="222" spans="1:28" ht="22.5" x14ac:dyDescent="0.25">
      <c r="A222" s="73">
        <v>21</v>
      </c>
      <c r="B222" s="74" t="s">
        <v>485</v>
      </c>
      <c r="C222" s="39" t="s">
        <v>16</v>
      </c>
      <c r="D222" s="39">
        <v>25102002</v>
      </c>
      <c r="E222" s="39">
        <v>1807627</v>
      </c>
      <c r="F222" s="73" t="s">
        <v>486</v>
      </c>
      <c r="G222" s="79" t="s">
        <v>487</v>
      </c>
      <c r="H222" s="39" t="s">
        <v>38</v>
      </c>
      <c r="I222" s="75">
        <v>8309.24</v>
      </c>
      <c r="J222" s="76">
        <v>8554.36</v>
      </c>
      <c r="K222" s="102"/>
      <c r="L222" s="216">
        <f t="shared" si="92"/>
        <v>34382025.886399999</v>
      </c>
      <c r="M222" s="77" t="s">
        <v>435</v>
      </c>
      <c r="N222" s="102"/>
      <c r="O222" s="102"/>
      <c r="P222" s="217">
        <v>18115815.050000001</v>
      </c>
      <c r="Q222" s="65">
        <f t="shared" si="93"/>
        <v>18443711.302405</v>
      </c>
      <c r="R222" s="65">
        <f t="shared" si="87"/>
        <v>18672413.322554823</v>
      </c>
      <c r="S222" s="65">
        <f t="shared" si="88"/>
        <v>19548149.507382646</v>
      </c>
      <c r="T222" s="65">
        <f t="shared" si="89"/>
        <v>21113956.282923996</v>
      </c>
      <c r="U222" s="65">
        <f t="shared" si="90"/>
        <v>21988074.073037051</v>
      </c>
      <c r="V222" s="65">
        <f t="shared" si="91"/>
        <v>22636722.258191645</v>
      </c>
      <c r="W222" s="65"/>
      <c r="X222" s="39" t="str">
        <v>ENTRADA VIRTUAL MAT.  CTO 038 SUADQ CAB 2019</v>
      </c>
      <c r="Y222" s="48"/>
      <c r="Z222" s="37">
        <f t="shared" si="94"/>
        <v>22636722.258191645</v>
      </c>
      <c r="AA222" s="38">
        <f t="shared" si="86"/>
        <v>5632.0902106347585</v>
      </c>
      <c r="AB222" s="39" t="str">
        <f t="shared" ref="AB222:AB227" si="102">+X222</f>
        <v>ENTRADA VIRTUAL MAT.  CTO 038 SUADQ CAB 2019</v>
      </c>
    </row>
    <row r="223" spans="1:28" ht="22.5" x14ac:dyDescent="0.25">
      <c r="A223" s="73">
        <v>22</v>
      </c>
      <c r="B223" s="74" t="s">
        <v>488</v>
      </c>
      <c r="C223" s="39" t="s">
        <v>16</v>
      </c>
      <c r="D223" s="39">
        <v>25102002</v>
      </c>
      <c r="E223" s="39">
        <v>1807629</v>
      </c>
      <c r="F223" s="73" t="s">
        <v>489</v>
      </c>
      <c r="G223" s="79" t="s">
        <v>490</v>
      </c>
      <c r="H223" s="39" t="s">
        <v>38</v>
      </c>
      <c r="I223" s="75">
        <v>4277.0200000000004</v>
      </c>
      <c r="J223" s="76">
        <v>4403.1899999999996</v>
      </c>
      <c r="K223" s="102"/>
      <c r="L223" s="216">
        <f t="shared" si="92"/>
        <v>17697477.375599999</v>
      </c>
      <c r="M223" s="77" t="s">
        <v>435</v>
      </c>
      <c r="N223" s="102"/>
      <c r="O223" s="102"/>
      <c r="P223" s="217">
        <v>8924788.9600000009</v>
      </c>
      <c r="Q223" s="65">
        <f t="shared" si="93"/>
        <v>9086327.6401760001</v>
      </c>
      <c r="R223" s="65">
        <f t="shared" si="87"/>
        <v>9198998.1029141825</v>
      </c>
      <c r="S223" s="65">
        <f t="shared" si="88"/>
        <v>9630431.1139408574</v>
      </c>
      <c r="T223" s="65">
        <f t="shared" si="89"/>
        <v>10401828.64616752</v>
      </c>
      <c r="U223" s="65">
        <f t="shared" si="90"/>
        <v>10832464.352118855</v>
      </c>
      <c r="V223" s="65">
        <f t="shared" si="91"/>
        <v>11152022.050506361</v>
      </c>
      <c r="W223" s="65"/>
      <c r="X223" s="39" t="str">
        <v>ENTRADA VIRTUAL MAT.  CTO 038 SUADQ CAB 2019</v>
      </c>
      <c r="Y223" s="48"/>
      <c r="Z223" s="37">
        <f t="shared" si="94"/>
        <v>11152022.050506361</v>
      </c>
      <c r="AA223" s="38">
        <f t="shared" si="86"/>
        <v>2774.6594009082219</v>
      </c>
      <c r="AB223" s="39" t="str">
        <f t="shared" si="102"/>
        <v>ENTRADA VIRTUAL MAT.  CTO 038 SUADQ CAB 2019</v>
      </c>
    </row>
    <row r="224" spans="1:28" ht="22.5" x14ac:dyDescent="0.25">
      <c r="A224" s="73">
        <v>23</v>
      </c>
      <c r="B224" s="74" t="s">
        <v>491</v>
      </c>
      <c r="C224" s="39" t="s">
        <v>16</v>
      </c>
      <c r="D224" s="39">
        <v>25102002</v>
      </c>
      <c r="E224" s="39">
        <v>1807631</v>
      </c>
      <c r="F224" s="73" t="s">
        <v>492</v>
      </c>
      <c r="G224" s="79" t="s">
        <v>493</v>
      </c>
      <c r="H224" s="39" t="s">
        <v>38</v>
      </c>
      <c r="I224" s="75">
        <v>4077.03</v>
      </c>
      <c r="J224" s="76">
        <v>4197.3</v>
      </c>
      <c r="K224" s="102"/>
      <c r="L224" s="216">
        <f t="shared" si="92"/>
        <v>16869956.052000001</v>
      </c>
      <c r="M224" s="77" t="s">
        <v>435</v>
      </c>
      <c r="N224" s="102"/>
      <c r="O224" s="102"/>
      <c r="P224" s="217">
        <v>9501180.4900000002</v>
      </c>
      <c r="Q224" s="65">
        <f t="shared" si="93"/>
        <v>9673151.8568690009</v>
      </c>
      <c r="R224" s="65">
        <f t="shared" si="87"/>
        <v>9793098.939894177</v>
      </c>
      <c r="S224" s="65">
        <f t="shared" si="88"/>
        <v>10252395.280175215</v>
      </c>
      <c r="T224" s="65">
        <f t="shared" si="89"/>
        <v>11073612.142117249</v>
      </c>
      <c r="U224" s="65">
        <f t="shared" si="90"/>
        <v>11532059.684800902</v>
      </c>
      <c r="V224" s="65">
        <f t="shared" si="91"/>
        <v>11872255.445502529</v>
      </c>
      <c r="W224" s="65"/>
      <c r="X224" s="39" t="str">
        <v>ENTRADA VIRTUAL MAT.  CTO 038 SUADQ CAB 2019</v>
      </c>
      <c r="Y224" s="48"/>
      <c r="Z224" s="37">
        <f t="shared" si="94"/>
        <v>11872255.445502529</v>
      </c>
      <c r="AA224" s="38">
        <f t="shared" si="86"/>
        <v>2953.8558149059349</v>
      </c>
      <c r="AB224" s="39" t="str">
        <f t="shared" si="102"/>
        <v>ENTRADA VIRTUAL MAT.  CTO 038 SUADQ CAB 2019</v>
      </c>
    </row>
    <row r="225" spans="1:28" ht="22.5" x14ac:dyDescent="0.25">
      <c r="A225" s="73">
        <v>24</v>
      </c>
      <c r="B225" s="74" t="s">
        <v>494</v>
      </c>
      <c r="C225" s="39" t="s">
        <v>16</v>
      </c>
      <c r="D225" s="39">
        <v>25102002</v>
      </c>
      <c r="E225" s="39">
        <v>1807632</v>
      </c>
      <c r="F225" s="73" t="s">
        <v>495</v>
      </c>
      <c r="G225" s="79" t="s">
        <v>496</v>
      </c>
      <c r="H225" s="39" t="s">
        <v>38</v>
      </c>
      <c r="I225" s="75">
        <v>9198.06</v>
      </c>
      <c r="J225" s="76">
        <v>9469.4</v>
      </c>
      <c r="K225" s="102"/>
      <c r="L225" s="216">
        <f t="shared" si="92"/>
        <v>38059791.255999997</v>
      </c>
      <c r="M225" s="77" t="s">
        <v>435</v>
      </c>
      <c r="N225" s="102"/>
      <c r="O225" s="102"/>
      <c r="P225" s="217">
        <v>20418271.109999999</v>
      </c>
      <c r="Q225" s="65">
        <f t="shared" si="93"/>
        <v>20787841.817090999</v>
      </c>
      <c r="R225" s="65">
        <f t="shared" si="87"/>
        <v>21045611.055622928</v>
      </c>
      <c r="S225" s="65">
        <f t="shared" si="88"/>
        <v>22032650.214131642</v>
      </c>
      <c r="T225" s="65">
        <f t="shared" si="89"/>
        <v>23797465.496283587</v>
      </c>
      <c r="U225" s="65">
        <f t="shared" si="90"/>
        <v>24782680.567829728</v>
      </c>
      <c r="V225" s="65">
        <f t="shared" si="91"/>
        <v>25513769.644580707</v>
      </c>
      <c r="W225" s="65"/>
      <c r="X225" s="39" t="str">
        <v>ENTRADA VIRTUAL MAT.  CTO 038 SUADQ CAB 2019</v>
      </c>
      <c r="Y225" s="48"/>
      <c r="Z225" s="37">
        <f t="shared" si="94"/>
        <v>25513769.644580707</v>
      </c>
      <c r="AA225" s="38">
        <f t="shared" si="86"/>
        <v>6347.9089690042665</v>
      </c>
      <c r="AB225" s="39" t="str">
        <f t="shared" si="102"/>
        <v>ENTRADA VIRTUAL MAT.  CTO 038 SUADQ CAB 2019</v>
      </c>
    </row>
    <row r="226" spans="1:28" ht="33.75" x14ac:dyDescent="0.25">
      <c r="A226" s="73">
        <v>25</v>
      </c>
      <c r="B226" s="74" t="s">
        <v>497</v>
      </c>
      <c r="C226" s="39" t="s">
        <v>16</v>
      </c>
      <c r="D226" s="39">
        <v>25102002</v>
      </c>
      <c r="E226" s="39">
        <v>1807630</v>
      </c>
      <c r="F226" s="73" t="s">
        <v>498</v>
      </c>
      <c r="G226" s="79" t="s">
        <v>499</v>
      </c>
      <c r="H226" s="39" t="s">
        <v>38</v>
      </c>
      <c r="I226" s="75">
        <v>4105.32</v>
      </c>
      <c r="J226" s="76">
        <v>4226.43</v>
      </c>
      <c r="K226" s="102"/>
      <c r="L226" s="216">
        <f t="shared" si="92"/>
        <v>16987036.5132</v>
      </c>
      <c r="M226" s="77" t="s">
        <v>435</v>
      </c>
      <c r="N226" s="102"/>
      <c r="O226" s="102"/>
      <c r="P226" s="217">
        <v>9701662.75</v>
      </c>
      <c r="Q226" s="65">
        <f t="shared" si="93"/>
        <v>9877262.8457750008</v>
      </c>
      <c r="R226" s="65">
        <f t="shared" si="87"/>
        <v>9999740.9050626103</v>
      </c>
      <c r="S226" s="65">
        <f t="shared" si="88"/>
        <v>10468728.753510047</v>
      </c>
      <c r="T226" s="65">
        <f t="shared" si="89"/>
        <v>11307273.926666202</v>
      </c>
      <c r="U226" s="65">
        <f t="shared" si="90"/>
        <v>11775395.067230184</v>
      </c>
      <c r="V226" s="65">
        <f t="shared" si="91"/>
        <v>12122769.221713474</v>
      </c>
      <c r="W226" s="65"/>
      <c r="X226" s="39" t="str">
        <v>ENTRADA VIRTUAL MAT.ADIC 1 CTO 038 SUADQ CAB 2019</v>
      </c>
      <c r="Y226" s="48"/>
      <c r="Z226" s="37">
        <f t="shared" si="94"/>
        <v>12122769.221713474</v>
      </c>
      <c r="AA226" s="38">
        <f t="shared" si="86"/>
        <v>3016.1844581845012</v>
      </c>
      <c r="AB226" s="39" t="str">
        <f t="shared" si="102"/>
        <v>ENTRADA VIRTUAL MAT.ADIC 1 CTO 038 SUADQ CAB 2019</v>
      </c>
    </row>
    <row r="227" spans="1:28" ht="33.75" x14ac:dyDescent="0.25">
      <c r="A227" s="73">
        <v>26</v>
      </c>
      <c r="B227" s="74" t="s">
        <v>500</v>
      </c>
      <c r="C227" s="39" t="s">
        <v>16</v>
      </c>
      <c r="D227" s="39">
        <v>25102002</v>
      </c>
      <c r="E227" s="39">
        <v>1807628</v>
      </c>
      <c r="F227" s="73" t="s">
        <v>501</v>
      </c>
      <c r="G227" s="79" t="s">
        <v>502</v>
      </c>
      <c r="H227" s="39" t="s">
        <v>38</v>
      </c>
      <c r="I227" s="75">
        <v>6197.71</v>
      </c>
      <c r="J227" s="76">
        <v>6380.54</v>
      </c>
      <c r="K227" s="102"/>
      <c r="L227" s="216">
        <f t="shared" si="92"/>
        <v>25644921.589599997</v>
      </c>
      <c r="M227" s="77" t="s">
        <v>435</v>
      </c>
      <c r="N227" s="102"/>
      <c r="O227" s="102"/>
      <c r="P227" s="217">
        <v>14009005.25</v>
      </c>
      <c r="Q227" s="65">
        <f t="shared" si="93"/>
        <v>14262568.245025</v>
      </c>
      <c r="R227" s="65">
        <f t="shared" si="87"/>
        <v>14439424.091263309</v>
      </c>
      <c r="S227" s="65">
        <f t="shared" si="88"/>
        <v>15116633.081143558</v>
      </c>
      <c r="T227" s="65">
        <f t="shared" si="89"/>
        <v>16327475.390943157</v>
      </c>
      <c r="U227" s="65">
        <f t="shared" si="90"/>
        <v>17003432.872128204</v>
      </c>
      <c r="V227" s="65">
        <f t="shared" si="91"/>
        <v>17505034.141855985</v>
      </c>
      <c r="W227" s="65"/>
      <c r="X227" s="39" t="str">
        <v>ENTRADA VIRTUAL MAT.ADIC 1 CTO 038 SUADQ CAB 2019</v>
      </c>
      <c r="Y227" s="48"/>
      <c r="Z227" s="37">
        <f t="shared" si="94"/>
        <v>17505034.141855985</v>
      </c>
      <c r="AA227" s="38">
        <f t="shared" si="86"/>
        <v>4355.3094967844636</v>
      </c>
      <c r="AB227" s="39" t="str">
        <f t="shared" si="102"/>
        <v>ENTRADA VIRTUAL MAT.ADIC 1 CTO 038 SUADQ CAB 2019</v>
      </c>
    </row>
    <row r="228" spans="1:28" x14ac:dyDescent="0.25">
      <c r="A228" s="73">
        <v>27</v>
      </c>
      <c r="B228" s="74" t="s">
        <v>503</v>
      </c>
      <c r="C228" s="39" t="s">
        <v>504</v>
      </c>
      <c r="D228" s="39">
        <v>25102002</v>
      </c>
      <c r="E228" s="39">
        <v>1808098</v>
      </c>
      <c r="F228" s="73" t="s">
        <v>419</v>
      </c>
      <c r="G228" s="79" t="s">
        <v>505</v>
      </c>
      <c r="H228" s="39" t="s">
        <v>38</v>
      </c>
      <c r="I228" s="80">
        <v>4409.37</v>
      </c>
      <c r="J228" s="76">
        <v>5106.04</v>
      </c>
      <c r="K228" s="102"/>
      <c r="L228" s="216">
        <f t="shared" si="92"/>
        <v>20522400.209599998</v>
      </c>
      <c r="M228" s="52" t="s">
        <v>447</v>
      </c>
      <c r="N228" s="102"/>
      <c r="O228" s="102"/>
      <c r="P228" s="217" t="e">
        <v>#N/A</v>
      </c>
      <c r="Q228" s="65" t="e">
        <f t="shared" si="93"/>
        <v>#N/A</v>
      </c>
      <c r="R228" s="65" t="e">
        <f t="shared" si="87"/>
        <v>#N/A</v>
      </c>
      <c r="S228" s="65" t="e">
        <f t="shared" si="88"/>
        <v>#N/A</v>
      </c>
      <c r="T228" s="65" t="e">
        <f t="shared" si="89"/>
        <v>#N/A</v>
      </c>
      <c r="U228" s="65" t="e">
        <f t="shared" si="90"/>
        <v>#N/A</v>
      </c>
      <c r="V228" s="65"/>
      <c r="W228" s="65">
        <f t="shared" si="96"/>
        <v>0</v>
      </c>
      <c r="X228" s="39" t="e">
        <v>#N/A</v>
      </c>
      <c r="Y228" s="48"/>
      <c r="Z228" s="37">
        <f t="shared" si="94"/>
        <v>20522400.209599998</v>
      </c>
      <c r="AA228" s="38">
        <f t="shared" si="86"/>
        <v>5106.04</v>
      </c>
      <c r="AB228" s="39" t="str">
        <f>+M228</f>
        <v>025-SUADQ-CAB-2022</v>
      </c>
    </row>
    <row r="229" spans="1:28" ht="33.75" x14ac:dyDescent="0.25">
      <c r="A229" s="73">
        <v>28</v>
      </c>
      <c r="B229" s="74" t="s">
        <v>506</v>
      </c>
      <c r="C229" s="39" t="s">
        <v>16</v>
      </c>
      <c r="D229" s="39">
        <v>25102002</v>
      </c>
      <c r="E229" s="39">
        <v>1807626</v>
      </c>
      <c r="F229" s="73" t="s">
        <v>507</v>
      </c>
      <c r="G229" s="79" t="s">
        <v>508</v>
      </c>
      <c r="H229" s="39" t="s">
        <v>38</v>
      </c>
      <c r="I229" s="75">
        <v>10319.620000000001</v>
      </c>
      <c r="J229" s="76">
        <v>10624.05</v>
      </c>
      <c r="K229" s="102"/>
      <c r="L229" s="216">
        <f t="shared" si="92"/>
        <v>42700606.721999995</v>
      </c>
      <c r="M229" s="77" t="s">
        <v>435</v>
      </c>
      <c r="N229" s="102"/>
      <c r="O229" s="102"/>
      <c r="P229" s="217">
        <v>24048964.140000001</v>
      </c>
      <c r="Q229" s="65">
        <f t="shared" si="93"/>
        <v>24484250.390934002</v>
      </c>
      <c r="R229" s="65">
        <f t="shared" si="87"/>
        <v>24787855.095781583</v>
      </c>
      <c r="S229" s="65">
        <f t="shared" si="88"/>
        <v>25950405.499773741</v>
      </c>
      <c r="T229" s="65">
        <f t="shared" si="89"/>
        <v>28029032.980305616</v>
      </c>
      <c r="U229" s="65">
        <f t="shared" si="90"/>
        <v>29189434.945690267</v>
      </c>
      <c r="V229" s="65">
        <f t="shared" si="91"/>
        <v>30050523.276588131</v>
      </c>
      <c r="W229" s="65"/>
      <c r="X229" s="39" t="str">
        <v>ENTRADA VIRTUAL MAT.ADIC 1 CTO 038 SUADQ CAB 2019</v>
      </c>
      <c r="Y229" s="48"/>
      <c r="Z229" s="37">
        <f t="shared" si="94"/>
        <v>30050523.276588131</v>
      </c>
      <c r="AA229" s="38">
        <f t="shared" si="86"/>
        <v>7476.6680458465116</v>
      </c>
      <c r="AB229" s="39" t="str">
        <f t="shared" ref="AB229:AB230" si="103">+X229</f>
        <v>ENTRADA VIRTUAL MAT.ADIC 1 CTO 038 SUADQ CAB 2019</v>
      </c>
    </row>
    <row r="230" spans="1:28" ht="22.5" x14ac:dyDescent="0.25">
      <c r="A230" s="73">
        <v>29</v>
      </c>
      <c r="B230" s="74" t="s">
        <v>509</v>
      </c>
      <c r="C230" s="39" t="s">
        <v>16</v>
      </c>
      <c r="D230" s="39">
        <v>25102002</v>
      </c>
      <c r="E230" s="39">
        <v>1807625</v>
      </c>
      <c r="F230" s="73" t="s">
        <v>510</v>
      </c>
      <c r="G230" s="79" t="s">
        <v>511</v>
      </c>
      <c r="H230" s="39" t="s">
        <v>38</v>
      </c>
      <c r="I230" s="80">
        <v>994.44</v>
      </c>
      <c r="J230" s="76">
        <v>1023.78</v>
      </c>
      <c r="K230" s="102"/>
      <c r="L230" s="216">
        <f t="shared" si="92"/>
        <v>4114817.5271999999</v>
      </c>
      <c r="M230" s="77" t="s">
        <v>435</v>
      </c>
      <c r="N230" s="102"/>
      <c r="O230" s="102"/>
      <c r="P230" s="217">
        <v>2302459.42</v>
      </c>
      <c r="Q230" s="65">
        <f t="shared" si="93"/>
        <v>2344133.9355020002</v>
      </c>
      <c r="R230" s="65">
        <f t="shared" si="87"/>
        <v>2373201.1963022249</v>
      </c>
      <c r="S230" s="65">
        <f t="shared" si="88"/>
        <v>2484504.3324087993</v>
      </c>
      <c r="T230" s="65">
        <f t="shared" si="89"/>
        <v>2683513.1294347444</v>
      </c>
      <c r="U230" s="65">
        <f t="shared" si="90"/>
        <v>2794610.5729933428</v>
      </c>
      <c r="V230" s="65">
        <f t="shared" si="91"/>
        <v>2877051.5848966464</v>
      </c>
      <c r="W230" s="65"/>
      <c r="X230" s="39" t="str">
        <v>ENTRADA VIRTUAL MAT.  CTO 038 SUADQ CAB 2019</v>
      </c>
      <c r="Y230" s="48"/>
      <c r="Z230" s="37">
        <f t="shared" si="94"/>
        <v>2877051.5848966464</v>
      </c>
      <c r="AA230" s="38">
        <f t="shared" si="86"/>
        <v>715.81980297186692</v>
      </c>
      <c r="AB230" s="39" t="str">
        <f t="shared" si="103"/>
        <v>ENTRADA VIRTUAL MAT.  CTO 038 SUADQ CAB 2019</v>
      </c>
    </row>
    <row r="231" spans="1:28" x14ac:dyDescent="0.25">
      <c r="A231" s="73">
        <v>30</v>
      </c>
      <c r="B231" s="74" t="s">
        <v>512</v>
      </c>
      <c r="C231" s="39" t="s">
        <v>16</v>
      </c>
      <c r="D231" s="39">
        <v>25102002</v>
      </c>
      <c r="E231" s="39">
        <v>1808097</v>
      </c>
      <c r="F231" s="73" t="s">
        <v>419</v>
      </c>
      <c r="G231" s="79" t="s">
        <v>513</v>
      </c>
      <c r="H231" s="39" t="s">
        <v>38</v>
      </c>
      <c r="I231" s="80">
        <v>8645.43</v>
      </c>
      <c r="J231" s="76">
        <v>10011.39</v>
      </c>
      <c r="K231" s="102"/>
      <c r="L231" s="216">
        <f t="shared" si="92"/>
        <v>40238179.143599994</v>
      </c>
      <c r="M231" s="52" t="s">
        <v>447</v>
      </c>
      <c r="N231" s="102"/>
      <c r="O231" s="102"/>
      <c r="P231" s="217" t="e">
        <v>#N/A</v>
      </c>
      <c r="Q231" s="65" t="e">
        <f t="shared" si="93"/>
        <v>#N/A</v>
      </c>
      <c r="R231" s="65" t="e">
        <f t="shared" si="87"/>
        <v>#N/A</v>
      </c>
      <c r="S231" s="65" t="e">
        <f t="shared" si="88"/>
        <v>#N/A</v>
      </c>
      <c r="T231" s="65" t="e">
        <f t="shared" si="89"/>
        <v>#N/A</v>
      </c>
      <c r="U231" s="65" t="e">
        <f t="shared" si="90"/>
        <v>#N/A</v>
      </c>
      <c r="V231" s="65"/>
      <c r="W231" s="65">
        <f t="shared" si="96"/>
        <v>0</v>
      </c>
      <c r="X231" s="218" t="e">
        <v>#N/A</v>
      </c>
      <c r="Z231" s="37">
        <f t="shared" si="94"/>
        <v>40238179.143599994</v>
      </c>
      <c r="AA231" s="38">
        <f t="shared" si="86"/>
        <v>10011.39</v>
      </c>
      <c r="AB231" s="39" t="str">
        <f>+M231</f>
        <v>025-SUADQ-CAB-2022</v>
      </c>
    </row>
    <row r="232" spans="1:28" ht="22.5" x14ac:dyDescent="0.25">
      <c r="A232" s="73">
        <v>31</v>
      </c>
      <c r="B232" s="74" t="s">
        <v>514</v>
      </c>
      <c r="C232" s="39" t="s">
        <v>16</v>
      </c>
      <c r="D232" s="39">
        <v>25102002</v>
      </c>
      <c r="E232" s="39">
        <v>1807620</v>
      </c>
      <c r="F232" s="73" t="s">
        <v>515</v>
      </c>
      <c r="G232" s="79" t="s">
        <v>516</v>
      </c>
      <c r="H232" s="39" t="s">
        <v>38</v>
      </c>
      <c r="I232" s="75">
        <v>9698.34</v>
      </c>
      <c r="J232" s="76">
        <v>9984.44</v>
      </c>
      <c r="K232" s="102"/>
      <c r="L232" s="216">
        <f t="shared" si="92"/>
        <v>40129860.625600003</v>
      </c>
      <c r="M232" s="77" t="s">
        <v>435</v>
      </c>
      <c r="N232" s="102"/>
      <c r="O232" s="102"/>
      <c r="P232" s="217">
        <v>22961935.949999999</v>
      </c>
      <c r="Q232" s="65">
        <f t="shared" si="93"/>
        <v>23377546.990695</v>
      </c>
      <c r="R232" s="65">
        <f t="shared" si="87"/>
        <v>23667428.573379617</v>
      </c>
      <c r="S232" s="65">
        <f t="shared" si="88"/>
        <v>24777430.97347112</v>
      </c>
      <c r="T232" s="65">
        <f t="shared" si="89"/>
        <v>26762103.194446158</v>
      </c>
      <c r="U232" s="65">
        <f t="shared" si="90"/>
        <v>27870054.26669623</v>
      </c>
      <c r="V232" s="65">
        <f t="shared" si="91"/>
        <v>28692220.867563769</v>
      </c>
      <c r="W232" s="65"/>
      <c r="X232" s="39" t="str">
        <v>ENTRADA VIRTUAL MAT.  CTO 038 SUADQ CAB 2019</v>
      </c>
      <c r="Y232" s="48"/>
      <c r="Z232" s="37">
        <f t="shared" si="94"/>
        <v>28692220.867563769</v>
      </c>
      <c r="AA232" s="38">
        <f t="shared" si="86"/>
        <v>7138.7179833908331</v>
      </c>
      <c r="AB232" s="39" t="str">
        <f t="shared" ref="AB232:AB233" si="104">+X232</f>
        <v>ENTRADA VIRTUAL MAT.  CTO 038 SUADQ CAB 2019</v>
      </c>
    </row>
    <row r="233" spans="1:28" ht="33.75" x14ac:dyDescent="0.25">
      <c r="A233" s="73">
        <v>32</v>
      </c>
      <c r="B233" s="74" t="s">
        <v>517</v>
      </c>
      <c r="C233" s="39" t="s">
        <v>16</v>
      </c>
      <c r="D233" s="39">
        <v>25102002</v>
      </c>
      <c r="E233" s="39">
        <v>1807618</v>
      </c>
      <c r="F233" s="73" t="s">
        <v>518</v>
      </c>
      <c r="G233" s="79" t="s">
        <v>519</v>
      </c>
      <c r="H233" s="39" t="s">
        <v>38</v>
      </c>
      <c r="I233" s="75">
        <v>17806.36</v>
      </c>
      <c r="J233" s="76">
        <v>18331.650000000001</v>
      </c>
      <c r="K233" s="102"/>
      <c r="L233" s="216">
        <f t="shared" si="92"/>
        <v>73679300.945999995</v>
      </c>
      <c r="M233" s="77" t="s">
        <v>435</v>
      </c>
      <c r="N233" s="102"/>
      <c r="O233" s="102"/>
      <c r="P233" s="217">
        <v>56729927.630000003</v>
      </c>
      <c r="Q233" s="65"/>
      <c r="R233" s="65">
        <f t="shared" si="87"/>
        <v>0</v>
      </c>
      <c r="S233" s="65">
        <f>+P233</f>
        <v>56729927.630000003</v>
      </c>
      <c r="T233" s="65">
        <f t="shared" si="89"/>
        <v>61273994.833163001</v>
      </c>
      <c r="U233" s="65">
        <f t="shared" si="90"/>
        <v>63810738.219255947</v>
      </c>
      <c r="V233" s="65">
        <f t="shared" si="91"/>
        <v>65693154.996723995</v>
      </c>
      <c r="W233" s="65"/>
      <c r="X233" s="39" t="str">
        <v>ENTRADA VIRTUAL REPUESTOS CONT.025-DIADQ-CAB-2022</v>
      </c>
      <c r="Y233" s="48"/>
      <c r="Z233" s="37">
        <f t="shared" si="94"/>
        <v>65693154.996723995</v>
      </c>
      <c r="AA233" s="38">
        <f t="shared" si="86"/>
        <v>16344.670882237437</v>
      </c>
      <c r="AB233" s="39" t="str">
        <f t="shared" si="104"/>
        <v>ENTRADA VIRTUAL REPUESTOS CONT.025-DIADQ-CAB-2022</v>
      </c>
    </row>
    <row r="234" spans="1:28" ht="22.5" x14ac:dyDescent="0.25">
      <c r="A234" s="73">
        <v>33</v>
      </c>
      <c r="B234" s="74" t="s">
        <v>520</v>
      </c>
      <c r="C234" s="39" t="s">
        <v>16</v>
      </c>
      <c r="D234" s="39">
        <v>25102002</v>
      </c>
      <c r="E234" s="39">
        <v>1807616</v>
      </c>
      <c r="F234" s="73" t="s">
        <v>521</v>
      </c>
      <c r="G234" s="79" t="s">
        <v>522</v>
      </c>
      <c r="H234" s="39" t="s">
        <v>38</v>
      </c>
      <c r="I234" s="75">
        <v>16347.87</v>
      </c>
      <c r="J234" s="76">
        <v>16830.13</v>
      </c>
      <c r="K234" s="102"/>
      <c r="L234" s="216">
        <f t="shared" si="92"/>
        <v>67644331.701199993</v>
      </c>
      <c r="M234" s="77" t="s">
        <v>435</v>
      </c>
      <c r="N234" s="102"/>
      <c r="O234" s="102"/>
      <c r="P234" s="217">
        <v>27051737.120000001</v>
      </c>
      <c r="Q234" s="65">
        <f>+P234</f>
        <v>27051737.120000001</v>
      </c>
      <c r="R234" s="65">
        <f t="shared" si="87"/>
        <v>27387178.660288002</v>
      </c>
      <c r="S234" s="65">
        <f t="shared" si="88"/>
        <v>28671637.339455511</v>
      </c>
      <c r="T234" s="65">
        <f t="shared" si="89"/>
        <v>30968235.490345899</v>
      </c>
      <c r="U234" s="65">
        <f t="shared" si="90"/>
        <v>32250320.439646218</v>
      </c>
      <c r="V234" s="65">
        <f t="shared" si="91"/>
        <v>33201704.89261578</v>
      </c>
      <c r="W234" s="65">
        <f t="shared" si="96"/>
        <v>41502131.115769729</v>
      </c>
      <c r="X234" s="39" t="str">
        <v>ENTRADA VIRTUAL MAT. LOA-CO-B-VEB-CAB-2021</v>
      </c>
      <c r="Y234" s="48"/>
      <c r="Z234" s="37">
        <f>+W234</f>
        <v>41502131.115769729</v>
      </c>
      <c r="AA234" s="38">
        <f t="shared" si="86"/>
        <v>10325.865366529426</v>
      </c>
      <c r="AB234" s="39" t="str">
        <f>+X234</f>
        <v>ENTRADA VIRTUAL MAT. LOA-CO-B-VEB-CAB-2021</v>
      </c>
    </row>
    <row r="235" spans="1:28" ht="33.75" x14ac:dyDescent="0.25">
      <c r="A235" s="73">
        <v>34</v>
      </c>
      <c r="B235" s="74" t="s">
        <v>523</v>
      </c>
      <c r="C235" s="39" t="s">
        <v>16</v>
      </c>
      <c r="D235" s="39">
        <v>25102002</v>
      </c>
      <c r="E235" s="39">
        <v>1807615</v>
      </c>
      <c r="F235" s="73" t="s">
        <v>524</v>
      </c>
      <c r="G235" s="79" t="s">
        <v>525</v>
      </c>
      <c r="H235" s="39" t="s">
        <v>38</v>
      </c>
      <c r="I235" s="75">
        <v>5847.21</v>
      </c>
      <c r="J235" s="76">
        <v>6019.7</v>
      </c>
      <c r="K235" s="102"/>
      <c r="L235" s="216">
        <f t="shared" si="92"/>
        <v>24194619.027999997</v>
      </c>
      <c r="M235" s="77" t="s">
        <v>435</v>
      </c>
      <c r="N235" s="102"/>
      <c r="O235" s="102"/>
      <c r="P235" s="217">
        <v>13639349.689999999</v>
      </c>
      <c r="Q235" s="65">
        <f t="shared" si="93"/>
        <v>13886221.919389</v>
      </c>
      <c r="R235" s="65">
        <f t="shared" si="87"/>
        <v>14058411.071189424</v>
      </c>
      <c r="S235" s="65">
        <f t="shared" si="88"/>
        <v>14717750.550428208</v>
      </c>
      <c r="T235" s="65">
        <f t="shared" si="89"/>
        <v>15896642.369517507</v>
      </c>
      <c r="U235" s="65">
        <f t="shared" si="90"/>
        <v>16554763.363615531</v>
      </c>
      <c r="V235" s="65">
        <f t="shared" si="91"/>
        <v>17043128.882842191</v>
      </c>
      <c r="W235" s="65"/>
      <c r="X235" s="39" t="str">
        <v>ENTRADA VIRTUAL MAT.ADIC 1 CTO 038 SUADQ CAB 2019</v>
      </c>
      <c r="Y235" s="48"/>
      <c r="Z235" s="37">
        <f t="shared" si="94"/>
        <v>17043128.882842191</v>
      </c>
      <c r="AA235" s="38">
        <f t="shared" si="86"/>
        <v>4240.3859642226371</v>
      </c>
      <c r="AB235" s="39" t="str">
        <f t="shared" ref="AB235:AB242" si="105">+X235</f>
        <v>ENTRADA VIRTUAL MAT.ADIC 1 CTO 038 SUADQ CAB 2019</v>
      </c>
    </row>
    <row r="236" spans="1:28" ht="22.5" x14ac:dyDescent="0.25">
      <c r="A236" s="73">
        <v>35</v>
      </c>
      <c r="B236" s="81" t="s">
        <v>526</v>
      </c>
      <c r="C236" s="39" t="s">
        <v>16</v>
      </c>
      <c r="D236" s="39">
        <v>25102002</v>
      </c>
      <c r="E236" s="82">
        <v>1807667</v>
      </c>
      <c r="F236" s="83" t="s">
        <v>527</v>
      </c>
      <c r="G236" s="84" t="s">
        <v>528</v>
      </c>
      <c r="H236" s="39" t="s">
        <v>38</v>
      </c>
      <c r="I236" s="75">
        <v>3315.23</v>
      </c>
      <c r="J236" s="76">
        <v>3413.03</v>
      </c>
      <c r="K236" s="102"/>
      <c r="L236" s="216">
        <f t="shared" si="92"/>
        <v>13717786.6972</v>
      </c>
      <c r="M236" s="77" t="s">
        <v>435</v>
      </c>
      <c r="N236" s="102"/>
      <c r="O236" s="102"/>
      <c r="P236" s="217">
        <v>692927.03</v>
      </c>
      <c r="Q236" s="65">
        <f t="shared" si="93"/>
        <v>705469.00924300007</v>
      </c>
      <c r="R236" s="65">
        <f t="shared" si="87"/>
        <v>714216.82495761325</v>
      </c>
      <c r="S236" s="65">
        <f t="shared" si="88"/>
        <v>747713.59404812532</v>
      </c>
      <c r="T236" s="65">
        <f t="shared" si="89"/>
        <v>807605.45293138013</v>
      </c>
      <c r="U236" s="65">
        <f t="shared" si="90"/>
        <v>841040.31868273928</v>
      </c>
      <c r="V236" s="65">
        <f t="shared" si="91"/>
        <v>865851.00808388006</v>
      </c>
      <c r="W236" s="65"/>
      <c r="X236" s="39" t="str">
        <v>ENTRADA VIRTUAL MAT.  CTO 038 SUADQ CAB 2019</v>
      </c>
      <c r="Y236" s="48"/>
      <c r="Z236" s="37">
        <f t="shared" si="94"/>
        <v>865851.00808388006</v>
      </c>
      <c r="AA236" s="38">
        <f t="shared" si="86"/>
        <v>215.42655031395989</v>
      </c>
      <c r="AB236" s="39" t="str">
        <f t="shared" si="105"/>
        <v>ENTRADA VIRTUAL MAT.  CTO 038 SUADQ CAB 2019</v>
      </c>
    </row>
    <row r="237" spans="1:28" ht="22.5" x14ac:dyDescent="0.25">
      <c r="A237" s="73">
        <v>36</v>
      </c>
      <c r="B237" s="81" t="s">
        <v>529</v>
      </c>
      <c r="C237" s="39" t="s">
        <v>16</v>
      </c>
      <c r="D237" s="39">
        <v>25102002</v>
      </c>
      <c r="E237" s="82">
        <v>1807650</v>
      </c>
      <c r="F237" s="83" t="s">
        <v>530</v>
      </c>
      <c r="G237" s="84" t="s">
        <v>531</v>
      </c>
      <c r="H237" s="39" t="s">
        <v>38</v>
      </c>
      <c r="I237" s="75">
        <v>6921.7</v>
      </c>
      <c r="J237" s="76">
        <v>7125.89</v>
      </c>
      <c r="K237" s="102"/>
      <c r="L237" s="216">
        <f t="shared" si="92"/>
        <v>28640662.123599999</v>
      </c>
      <c r="M237" s="77" t="s">
        <v>435</v>
      </c>
      <c r="N237" s="102"/>
      <c r="O237" s="102"/>
      <c r="P237" s="217">
        <v>14491395.91</v>
      </c>
      <c r="Q237" s="65">
        <f t="shared" si="93"/>
        <v>14753690.175971</v>
      </c>
      <c r="R237" s="65">
        <f t="shared" si="87"/>
        <v>14936635.934153039</v>
      </c>
      <c r="S237" s="65">
        <f t="shared" si="88"/>
        <v>15637164.159464817</v>
      </c>
      <c r="T237" s="65">
        <f t="shared" si="89"/>
        <v>16889701.00863795</v>
      </c>
      <c r="U237" s="65">
        <f t="shared" si="90"/>
        <v>17588934.630395561</v>
      </c>
      <c r="V237" s="65">
        <f t="shared" si="91"/>
        <v>18107808.201992232</v>
      </c>
      <c r="W237" s="65"/>
      <c r="X237" s="39" t="str">
        <v>ENTRADA VIRTUAL MAT.  CTO 038 SUADQ CAB 2019</v>
      </c>
      <c r="Y237" s="48"/>
      <c r="Z237" s="37">
        <f t="shared" si="94"/>
        <v>18107808.201992232</v>
      </c>
      <c r="AA237" s="38">
        <f t="shared" si="86"/>
        <v>4505.2816457818481</v>
      </c>
      <c r="AB237" s="39" t="str">
        <f t="shared" si="105"/>
        <v>ENTRADA VIRTUAL MAT.  CTO 038 SUADQ CAB 2019</v>
      </c>
    </row>
    <row r="238" spans="1:28" ht="33.75" x14ac:dyDescent="0.25">
      <c r="A238" s="73">
        <v>37</v>
      </c>
      <c r="B238" s="81" t="s">
        <v>532</v>
      </c>
      <c r="C238" s="39" t="s">
        <v>16</v>
      </c>
      <c r="D238" s="39">
        <v>25102002</v>
      </c>
      <c r="E238" s="82">
        <v>1807657</v>
      </c>
      <c r="F238" s="83" t="s">
        <v>533</v>
      </c>
      <c r="G238" s="84" t="s">
        <v>534</v>
      </c>
      <c r="H238" s="39" t="s">
        <v>38</v>
      </c>
      <c r="I238" s="75">
        <v>5990.85</v>
      </c>
      <c r="J238" s="76">
        <v>6167.58</v>
      </c>
      <c r="K238" s="102"/>
      <c r="L238" s="216">
        <f t="shared" si="92"/>
        <v>24788984.2392</v>
      </c>
      <c r="M238" s="77" t="s">
        <v>435</v>
      </c>
      <c r="N238" s="102"/>
      <c r="O238" s="102"/>
      <c r="P238" s="217">
        <v>12730898.92</v>
      </c>
      <c r="Q238" s="65">
        <f t="shared" si="93"/>
        <v>12961328.190452</v>
      </c>
      <c r="R238" s="65">
        <f t="shared" si="87"/>
        <v>13122048.660013605</v>
      </c>
      <c r="S238" s="65">
        <f t="shared" si="88"/>
        <v>13737472.742168244</v>
      </c>
      <c r="T238" s="65">
        <f t="shared" si="89"/>
        <v>14837844.308815921</v>
      </c>
      <c r="U238" s="65">
        <f t="shared" si="90"/>
        <v>15452131.0632009</v>
      </c>
      <c r="V238" s="65">
        <f t="shared" si="91"/>
        <v>15907968.929565327</v>
      </c>
      <c r="W238" s="65"/>
      <c r="X238" s="39" t="str">
        <v>ENTRADA VIRTUAL MAT.ADIC 1 CTO 038 SUADQ CAB 2019</v>
      </c>
      <c r="Y238" s="48"/>
      <c r="Z238" s="37">
        <f t="shared" si="94"/>
        <v>15907968.929565327</v>
      </c>
      <c r="AA238" s="38">
        <f t="shared" si="86"/>
        <v>3957.954471383975</v>
      </c>
      <c r="AB238" s="39" t="str">
        <f t="shared" si="105"/>
        <v>ENTRADA VIRTUAL MAT.ADIC 1 CTO 038 SUADQ CAB 2019</v>
      </c>
    </row>
    <row r="239" spans="1:28" ht="22.5" x14ac:dyDescent="0.25">
      <c r="A239" s="73">
        <v>38</v>
      </c>
      <c r="B239" s="81" t="s">
        <v>535</v>
      </c>
      <c r="C239" s="39" t="s">
        <v>16</v>
      </c>
      <c r="D239" s="39">
        <v>25102002</v>
      </c>
      <c r="E239" s="82">
        <v>1807666</v>
      </c>
      <c r="F239" s="83" t="s">
        <v>536</v>
      </c>
      <c r="G239" s="84" t="s">
        <v>537</v>
      </c>
      <c r="H239" s="39" t="s">
        <v>38</v>
      </c>
      <c r="I239" s="75">
        <v>1336.12</v>
      </c>
      <c r="J239" s="76">
        <v>1375.54</v>
      </c>
      <c r="K239" s="102"/>
      <c r="L239" s="216">
        <f t="shared" si="92"/>
        <v>5528625.3895999994</v>
      </c>
      <c r="M239" s="77" t="s">
        <v>435</v>
      </c>
      <c r="N239" s="102"/>
      <c r="O239" s="102"/>
      <c r="P239" s="217">
        <v>3314301.72</v>
      </c>
      <c r="Q239" s="65">
        <f t="shared" si="93"/>
        <v>3374290.5811320003</v>
      </c>
      <c r="R239" s="65">
        <f t="shared" si="87"/>
        <v>3416131.784338037</v>
      </c>
      <c r="S239" s="65">
        <f t="shared" si="88"/>
        <v>3576348.365023491</v>
      </c>
      <c r="T239" s="65">
        <f t="shared" si="89"/>
        <v>3862813.8690618724</v>
      </c>
      <c r="U239" s="65">
        <f t="shared" si="90"/>
        <v>4022734.3632410341</v>
      </c>
      <c r="V239" s="65">
        <f t="shared" si="91"/>
        <v>4141405.0269566448</v>
      </c>
      <c r="W239" s="65"/>
      <c r="X239" s="39" t="str">
        <v>ENTRADA VIRTUAL MAT.  CTO 038 SUADQ CAB 2019</v>
      </c>
      <c r="Y239" s="48"/>
      <c r="Z239" s="37">
        <f t="shared" si="94"/>
        <v>4141405.0269566448</v>
      </c>
      <c r="AA239" s="38">
        <f t="shared" si="86"/>
        <v>1030.3950565173129</v>
      </c>
      <c r="AB239" s="39" t="str">
        <f t="shared" si="105"/>
        <v>ENTRADA VIRTUAL MAT.  CTO 038 SUADQ CAB 2019</v>
      </c>
    </row>
    <row r="240" spans="1:28" ht="22.5" x14ac:dyDescent="0.25">
      <c r="A240" s="73">
        <v>39</v>
      </c>
      <c r="B240" s="81" t="s">
        <v>538</v>
      </c>
      <c r="C240" s="39" t="s">
        <v>16</v>
      </c>
      <c r="D240" s="39">
        <v>25102002</v>
      </c>
      <c r="E240" s="82">
        <v>1807665</v>
      </c>
      <c r="F240" s="83" t="s">
        <v>539</v>
      </c>
      <c r="G240" s="84" t="s">
        <v>540</v>
      </c>
      <c r="H240" s="39" t="s">
        <v>38</v>
      </c>
      <c r="I240" s="75">
        <v>3465.01</v>
      </c>
      <c r="J240" s="76">
        <v>3567.23</v>
      </c>
      <c r="K240" s="102"/>
      <c r="L240" s="216">
        <f t="shared" si="92"/>
        <v>14337553.505199999</v>
      </c>
      <c r="M240" s="77" t="s">
        <v>435</v>
      </c>
      <c r="N240" s="102"/>
      <c r="O240" s="102"/>
      <c r="P240" s="217">
        <v>7355346.5700000003</v>
      </c>
      <c r="Q240" s="65">
        <f t="shared" si="93"/>
        <v>7488478.3429169999</v>
      </c>
      <c r="R240" s="65">
        <f t="shared" si="87"/>
        <v>7581335.4743691711</v>
      </c>
      <c r="S240" s="65">
        <f t="shared" si="88"/>
        <v>7936900.108117085</v>
      </c>
      <c r="T240" s="65">
        <f t="shared" si="89"/>
        <v>8572645.8067772631</v>
      </c>
      <c r="U240" s="65">
        <f t="shared" si="90"/>
        <v>8927553.343177842</v>
      </c>
      <c r="V240" s="65">
        <f t="shared" si="91"/>
        <v>9190916.1668015886</v>
      </c>
      <c r="W240" s="65"/>
      <c r="X240" s="39" t="str">
        <v>ENTRADA VIRTUAL MAT.  CTO 038 SUADQ CAB 2019</v>
      </c>
      <c r="Y240" s="48"/>
      <c r="Z240" s="37">
        <f t="shared" si="94"/>
        <v>9190916.1668015886</v>
      </c>
      <c r="AA240" s="38">
        <f t="shared" si="86"/>
        <v>2286.7298710207874</v>
      </c>
      <c r="AB240" s="39" t="str">
        <f t="shared" si="105"/>
        <v>ENTRADA VIRTUAL MAT.  CTO 038 SUADQ CAB 2019</v>
      </c>
    </row>
    <row r="241" spans="1:28" ht="22.5" x14ac:dyDescent="0.25">
      <c r="A241" s="73">
        <v>40</v>
      </c>
      <c r="B241" s="81" t="s">
        <v>541</v>
      </c>
      <c r="C241" s="39" t="s">
        <v>16</v>
      </c>
      <c r="D241" s="39">
        <v>25102002</v>
      </c>
      <c r="E241" s="82">
        <v>1807651</v>
      </c>
      <c r="F241" s="83" t="s">
        <v>542</v>
      </c>
      <c r="G241" s="84" t="s">
        <v>543</v>
      </c>
      <c r="H241" s="39" t="s">
        <v>38</v>
      </c>
      <c r="I241" s="75">
        <v>5396.22</v>
      </c>
      <c r="J241" s="76">
        <v>5555.41</v>
      </c>
      <c r="K241" s="102"/>
      <c r="L241" s="216">
        <f t="shared" si="92"/>
        <v>22328526.088399999</v>
      </c>
      <c r="M241" s="77" t="s">
        <v>435</v>
      </c>
      <c r="N241" s="102"/>
      <c r="O241" s="102"/>
      <c r="P241" s="217">
        <v>12730895.560000001</v>
      </c>
      <c r="Q241" s="65">
        <f t="shared" si="93"/>
        <v>12961324.769636001</v>
      </c>
      <c r="R241" s="65">
        <f t="shared" si="87"/>
        <v>13122045.196779488</v>
      </c>
      <c r="S241" s="65">
        <f t="shared" si="88"/>
        <v>13737469.116508447</v>
      </c>
      <c r="T241" s="65">
        <f t="shared" si="89"/>
        <v>14837840.392740773</v>
      </c>
      <c r="U241" s="65">
        <f t="shared" si="90"/>
        <v>15452126.985000242</v>
      </c>
      <c r="V241" s="65">
        <f t="shared" si="91"/>
        <v>15907964.731057748</v>
      </c>
      <c r="W241" s="65"/>
      <c r="X241" s="39" t="str">
        <v>ENTRADA VIRTUAL MAT.  CTO 038 SUADQ CAB 2019</v>
      </c>
      <c r="Y241" s="48"/>
      <c r="Z241" s="37">
        <f t="shared" si="94"/>
        <v>15907964.731057748</v>
      </c>
      <c r="AA241" s="38">
        <f t="shared" si="86"/>
        <v>3957.9534267816175</v>
      </c>
      <c r="AB241" s="39" t="str">
        <f t="shared" si="105"/>
        <v>ENTRADA VIRTUAL MAT.  CTO 038 SUADQ CAB 2019</v>
      </c>
    </row>
    <row r="242" spans="1:28" ht="22.5" x14ac:dyDescent="0.25">
      <c r="A242" s="73">
        <v>41</v>
      </c>
      <c r="B242" s="81" t="s">
        <v>544</v>
      </c>
      <c r="C242" s="39" t="s">
        <v>16</v>
      </c>
      <c r="D242" s="39">
        <v>25102002</v>
      </c>
      <c r="E242" s="82">
        <v>1807648</v>
      </c>
      <c r="F242" s="83" t="s">
        <v>545</v>
      </c>
      <c r="G242" s="84" t="s">
        <v>546</v>
      </c>
      <c r="H242" s="39" t="s">
        <v>38</v>
      </c>
      <c r="I242" s="75">
        <v>14829.72</v>
      </c>
      <c r="J242" s="76">
        <v>15267.2</v>
      </c>
      <c r="K242" s="102"/>
      <c r="L242" s="216">
        <f t="shared" si="92"/>
        <v>61362540.928000003</v>
      </c>
      <c r="M242" s="77" t="s">
        <v>435</v>
      </c>
      <c r="N242" s="102"/>
      <c r="O242" s="102"/>
      <c r="P242" s="217">
        <v>31156814.57</v>
      </c>
      <c r="Q242" s="65">
        <f t="shared" si="93"/>
        <v>31720752.913717002</v>
      </c>
      <c r="R242" s="65">
        <f t="shared" si="87"/>
        <v>32114090.249847092</v>
      </c>
      <c r="S242" s="65">
        <f t="shared" si="88"/>
        <v>33620241.08256492</v>
      </c>
      <c r="T242" s="65">
        <f t="shared" si="89"/>
        <v>36313222.393278368</v>
      </c>
      <c r="U242" s="65">
        <f t="shared" si="90"/>
        <v>37816589.800360091</v>
      </c>
      <c r="V242" s="65">
        <f t="shared" si="91"/>
        <v>38932179.199470714</v>
      </c>
      <c r="W242" s="65"/>
      <c r="X242" s="39" t="str">
        <v>ENTRADA VIRTUAL MAT.  CTO 038 SUADQ CAB 2019</v>
      </c>
      <c r="Y242" s="48"/>
      <c r="Z242" s="37">
        <f t="shared" si="94"/>
        <v>38932179.199470714</v>
      </c>
      <c r="AA242" s="38">
        <f t="shared" si="86"/>
        <v>9686.4529611246689</v>
      </c>
      <c r="AB242" s="39" t="str">
        <f t="shared" si="105"/>
        <v>ENTRADA VIRTUAL MAT.  CTO 038 SUADQ CAB 2019</v>
      </c>
    </row>
    <row r="243" spans="1:28" ht="33.75" x14ac:dyDescent="0.25">
      <c r="A243" s="73">
        <v>42</v>
      </c>
      <c r="B243" s="81" t="s">
        <v>547</v>
      </c>
      <c r="C243" s="39" t="s">
        <v>16</v>
      </c>
      <c r="D243" s="39">
        <v>25102002</v>
      </c>
      <c r="E243" s="82">
        <v>1807614</v>
      </c>
      <c r="F243" s="83" t="s">
        <v>548</v>
      </c>
      <c r="G243" s="83" t="s">
        <v>549</v>
      </c>
      <c r="H243" s="39" t="s">
        <v>17</v>
      </c>
      <c r="I243" s="75">
        <v>15504.3</v>
      </c>
      <c r="J243" s="76">
        <v>15961.68</v>
      </c>
      <c r="K243" s="102"/>
      <c r="L243" s="216">
        <f t="shared" si="92"/>
        <v>64153822.723200001</v>
      </c>
      <c r="M243" s="77" t="s">
        <v>435</v>
      </c>
      <c r="N243" s="102"/>
      <c r="O243" s="102"/>
      <c r="P243" s="217" t="e">
        <v>#N/A</v>
      </c>
      <c r="Q243" s="65" t="e">
        <f t="shared" si="93"/>
        <v>#N/A</v>
      </c>
      <c r="R243" s="65" t="e">
        <f t="shared" si="87"/>
        <v>#N/A</v>
      </c>
      <c r="S243" s="65" t="e">
        <f t="shared" si="88"/>
        <v>#N/A</v>
      </c>
      <c r="T243" s="65" t="e">
        <f t="shared" si="89"/>
        <v>#N/A</v>
      </c>
      <c r="U243" s="65" t="e">
        <f t="shared" si="90"/>
        <v>#N/A</v>
      </c>
      <c r="V243" s="65"/>
      <c r="W243" s="65">
        <f t="shared" si="96"/>
        <v>0</v>
      </c>
      <c r="X243" s="39" t="e">
        <v>#N/A</v>
      </c>
      <c r="Y243" s="48"/>
      <c r="Z243" s="37">
        <f t="shared" si="94"/>
        <v>64153822.723200001</v>
      </c>
      <c r="AA243" s="38">
        <f t="shared" si="86"/>
        <v>15961.68</v>
      </c>
      <c r="AB243" s="39" t="str">
        <f t="shared" ref="AB243:AB244" si="106">+M243</f>
        <v>003-SUADQ-CAB-2024</v>
      </c>
    </row>
    <row r="244" spans="1:28" ht="33.75" x14ac:dyDescent="0.25">
      <c r="A244" s="73">
        <v>43</v>
      </c>
      <c r="B244" s="81" t="s">
        <v>550</v>
      </c>
      <c r="C244" s="39" t="s">
        <v>16</v>
      </c>
      <c r="D244" s="39">
        <v>25102002</v>
      </c>
      <c r="E244" s="82">
        <v>1807612</v>
      </c>
      <c r="F244" s="83" t="s">
        <v>551</v>
      </c>
      <c r="G244" s="83" t="s">
        <v>552</v>
      </c>
      <c r="H244" s="39" t="s">
        <v>17</v>
      </c>
      <c r="I244" s="75">
        <v>21836.94</v>
      </c>
      <c r="J244" s="76">
        <v>22481.13</v>
      </c>
      <c r="K244" s="102"/>
      <c r="L244" s="216">
        <f t="shared" si="92"/>
        <v>90357056.941200003</v>
      </c>
      <c r="M244" s="77" t="s">
        <v>435</v>
      </c>
      <c r="N244" s="102"/>
      <c r="O244" s="102"/>
      <c r="P244" s="217" t="e">
        <v>#N/A</v>
      </c>
      <c r="Q244" s="65" t="e">
        <f t="shared" si="93"/>
        <v>#N/A</v>
      </c>
      <c r="R244" s="65" t="e">
        <f t="shared" si="87"/>
        <v>#N/A</v>
      </c>
      <c r="S244" s="65" t="e">
        <f t="shared" si="88"/>
        <v>#N/A</v>
      </c>
      <c r="T244" s="65" t="e">
        <f t="shared" si="89"/>
        <v>#N/A</v>
      </c>
      <c r="U244" s="65" t="e">
        <f t="shared" si="90"/>
        <v>#N/A</v>
      </c>
      <c r="V244" s="65"/>
      <c r="W244" s="65">
        <f t="shared" si="96"/>
        <v>0</v>
      </c>
      <c r="X244" s="39" t="e">
        <v>#N/A</v>
      </c>
      <c r="Y244" s="48"/>
      <c r="Z244" s="37">
        <f t="shared" si="94"/>
        <v>90357056.941200003</v>
      </c>
      <c r="AA244" s="38">
        <f t="shared" si="86"/>
        <v>22481.13</v>
      </c>
      <c r="AB244" s="39" t="str">
        <f t="shared" si="106"/>
        <v>003-SUADQ-CAB-2024</v>
      </c>
    </row>
    <row r="245" spans="1:28" ht="33.75" x14ac:dyDescent="0.25">
      <c r="A245" s="73">
        <v>44</v>
      </c>
      <c r="B245" s="81" t="s">
        <v>553</v>
      </c>
      <c r="C245" s="39" t="s">
        <v>16</v>
      </c>
      <c r="D245" s="39">
        <v>25102002</v>
      </c>
      <c r="E245" s="82">
        <v>1807640</v>
      </c>
      <c r="F245" s="82" t="s">
        <v>440</v>
      </c>
      <c r="G245" s="85" t="s">
        <v>441</v>
      </c>
      <c r="H245" s="39" t="s">
        <v>554</v>
      </c>
      <c r="I245" s="75">
        <v>8256.6200000000008</v>
      </c>
      <c r="J245" s="76">
        <v>8500.19</v>
      </c>
      <c r="K245" s="102"/>
      <c r="L245" s="216">
        <f t="shared" si="92"/>
        <v>34164303.655600004</v>
      </c>
      <c r="M245" s="77" t="s">
        <v>435</v>
      </c>
      <c r="N245" s="102"/>
      <c r="O245" s="102"/>
      <c r="P245" s="217">
        <v>19202802.890000001</v>
      </c>
      <c r="Q245" s="65">
        <f t="shared" si="93"/>
        <v>19550373.622308999</v>
      </c>
      <c r="R245" s="65">
        <f t="shared" si="87"/>
        <v>19792798.255225632</v>
      </c>
      <c r="S245" s="65">
        <f t="shared" si="88"/>
        <v>20721080.493395716</v>
      </c>
      <c r="T245" s="65">
        <f t="shared" si="89"/>
        <v>22380839.040916711</v>
      </c>
      <c r="U245" s="65">
        <f t="shared" si="90"/>
        <v>23307405.777210664</v>
      </c>
      <c r="V245" s="65">
        <f t="shared" si="91"/>
        <v>23994974.247638378</v>
      </c>
      <c r="W245" s="65"/>
      <c r="X245" s="39" t="str">
        <v>ENTRADA VIRTUAL MAT.ADIC 1 CTO 038 SUADQ CAB 2019</v>
      </c>
      <c r="Y245" s="48"/>
      <c r="Z245" s="37">
        <f t="shared" si="94"/>
        <v>23994974.247638378</v>
      </c>
      <c r="AA245" s="38">
        <f t="shared" si="86"/>
        <v>5970.0277285353395</v>
      </c>
      <c r="AB245" s="39" t="str">
        <f>+X245</f>
        <v>ENTRADA VIRTUAL MAT.ADIC 1 CTO 038 SUADQ CAB 2019</v>
      </c>
    </row>
    <row r="246" spans="1:28" ht="33.75" x14ac:dyDescent="0.25">
      <c r="A246" s="73">
        <v>45</v>
      </c>
      <c r="B246" s="81" t="s">
        <v>555</v>
      </c>
      <c r="C246" s="39" t="s">
        <v>16</v>
      </c>
      <c r="D246" s="39">
        <v>25102002</v>
      </c>
      <c r="E246" s="82">
        <v>1808104</v>
      </c>
      <c r="F246" s="73" t="s">
        <v>419</v>
      </c>
      <c r="G246" s="85" t="s">
        <v>443</v>
      </c>
      <c r="H246" s="39" t="s">
        <v>554</v>
      </c>
      <c r="I246" s="80">
        <v>7669.74</v>
      </c>
      <c r="J246" s="76">
        <v>8881.5499999999993</v>
      </c>
      <c r="K246" s="102"/>
      <c r="L246" s="216">
        <f t="shared" si="92"/>
        <v>35697081.021999992</v>
      </c>
      <c r="M246" s="52" t="s">
        <v>447</v>
      </c>
      <c r="N246" s="102"/>
      <c r="O246" s="102"/>
      <c r="P246" s="217" t="e">
        <v>#N/A</v>
      </c>
      <c r="Q246" s="65" t="e">
        <f t="shared" si="93"/>
        <v>#N/A</v>
      </c>
      <c r="R246" s="65" t="e">
        <f t="shared" si="87"/>
        <v>#N/A</v>
      </c>
      <c r="S246" s="65" t="e">
        <f t="shared" si="88"/>
        <v>#N/A</v>
      </c>
      <c r="T246" s="65" t="e">
        <f t="shared" si="89"/>
        <v>#N/A</v>
      </c>
      <c r="U246" s="65" t="e">
        <f t="shared" si="90"/>
        <v>#N/A</v>
      </c>
      <c r="V246" s="65"/>
      <c r="W246" s="65">
        <f t="shared" si="96"/>
        <v>0</v>
      </c>
      <c r="X246" s="39" t="e">
        <v>#N/A</v>
      </c>
      <c r="Y246" s="48"/>
      <c r="Z246" s="37">
        <f t="shared" si="94"/>
        <v>35697081.021999992</v>
      </c>
      <c r="AA246" s="38">
        <f t="shared" si="86"/>
        <v>8881.5499999999993</v>
      </c>
      <c r="AB246" s="39" t="str">
        <f>+M246</f>
        <v>025-SUADQ-CAB-2022</v>
      </c>
    </row>
    <row r="247" spans="1:28" ht="33.75" x14ac:dyDescent="0.25">
      <c r="A247" s="73">
        <v>46</v>
      </c>
      <c r="B247" s="81" t="s">
        <v>556</v>
      </c>
      <c r="C247" s="39" t="s">
        <v>16</v>
      </c>
      <c r="D247" s="39">
        <v>25102002</v>
      </c>
      <c r="E247" s="82">
        <v>1807658</v>
      </c>
      <c r="F247" s="82" t="s">
        <v>445</v>
      </c>
      <c r="G247" s="85" t="s">
        <v>446</v>
      </c>
      <c r="H247" s="39" t="s">
        <v>554</v>
      </c>
      <c r="I247" s="80">
        <v>745.17</v>
      </c>
      <c r="J247" s="39">
        <v>862.91</v>
      </c>
      <c r="K247" s="102"/>
      <c r="L247" s="216">
        <f t="shared" si="92"/>
        <v>3468242.3883999996</v>
      </c>
      <c r="M247" s="52" t="s">
        <v>447</v>
      </c>
      <c r="N247" s="102"/>
      <c r="O247" s="102"/>
      <c r="P247" s="217">
        <v>2302459.42</v>
      </c>
      <c r="Q247" s="65">
        <f t="shared" si="93"/>
        <v>2344133.9355020002</v>
      </c>
      <c r="R247" s="65">
        <f t="shared" si="87"/>
        <v>2373201.1963022249</v>
      </c>
      <c r="S247" s="65">
        <f t="shared" si="88"/>
        <v>2484504.3324087993</v>
      </c>
      <c r="T247" s="65">
        <f t="shared" si="89"/>
        <v>2683513.1294347444</v>
      </c>
      <c r="U247" s="65">
        <f t="shared" si="90"/>
        <v>2794610.5729933428</v>
      </c>
      <c r="V247" s="65">
        <f t="shared" si="91"/>
        <v>2877051.5848966464</v>
      </c>
      <c r="W247" s="65"/>
      <c r="X247" s="39" t="str">
        <v>ENTRADA VIRTUAL MAT.ADIC 1 CTO 038 SUADQ CAB 2019</v>
      </c>
      <c r="Y247" s="48"/>
      <c r="Z247" s="37">
        <f t="shared" si="94"/>
        <v>2877051.5848966464</v>
      </c>
      <c r="AA247" s="38">
        <f t="shared" si="86"/>
        <v>715.81980297186692</v>
      </c>
      <c r="AB247" s="39" t="str">
        <f t="shared" ref="AB247:AB248" si="107">+X247</f>
        <v>ENTRADA VIRTUAL MAT.ADIC 1 CTO 038 SUADQ CAB 2019</v>
      </c>
    </row>
    <row r="248" spans="1:28" ht="33.75" x14ac:dyDescent="0.25">
      <c r="A248" s="73">
        <v>47</v>
      </c>
      <c r="B248" s="81" t="s">
        <v>557</v>
      </c>
      <c r="C248" s="39" t="s">
        <v>16</v>
      </c>
      <c r="D248" s="39">
        <v>25102002</v>
      </c>
      <c r="E248" s="82">
        <v>1807638</v>
      </c>
      <c r="F248" s="82" t="s">
        <v>449</v>
      </c>
      <c r="G248" s="84" t="s">
        <v>450</v>
      </c>
      <c r="H248" s="39" t="s">
        <v>17</v>
      </c>
      <c r="I248" s="75">
        <v>7595.72</v>
      </c>
      <c r="J248" s="76">
        <v>7819.79</v>
      </c>
      <c r="K248" s="102"/>
      <c r="L248" s="216">
        <f t="shared" si="92"/>
        <v>31429612.759599999</v>
      </c>
      <c r="M248" s="77" t="s">
        <v>435</v>
      </c>
      <c r="N248" s="102"/>
      <c r="O248" s="102"/>
      <c r="P248" s="217">
        <v>17956052.600000001</v>
      </c>
      <c r="Q248" s="65">
        <f t="shared" si="93"/>
        <v>18281057.152060002</v>
      </c>
      <c r="R248" s="65">
        <f t="shared" si="87"/>
        <v>18507742.260745548</v>
      </c>
      <c r="S248" s="65">
        <f t="shared" si="88"/>
        <v>19375755.372774515</v>
      </c>
      <c r="T248" s="65">
        <f t="shared" si="89"/>
        <v>20927753.378133755</v>
      </c>
      <c r="U248" s="65">
        <f t="shared" si="90"/>
        <v>21794162.367988493</v>
      </c>
      <c r="V248" s="65">
        <f t="shared" si="91"/>
        <v>22437090.157844152</v>
      </c>
      <c r="W248" s="65"/>
      <c r="X248" s="39" t="str">
        <v>ENTRADA VIRTUAL MAT.  CTO 038 SUADQ CAB 2019</v>
      </c>
      <c r="Y248" s="48"/>
      <c r="Z248" s="37">
        <f t="shared" si="94"/>
        <v>22437090.157844152</v>
      </c>
      <c r="AA248" s="38">
        <f t="shared" si="86"/>
        <v>5582.4210939989034</v>
      </c>
      <c r="AB248" s="39" t="str">
        <f t="shared" si="107"/>
        <v>ENTRADA VIRTUAL MAT.  CTO 038 SUADQ CAB 2019</v>
      </c>
    </row>
    <row r="249" spans="1:28" ht="33.75" x14ac:dyDescent="0.25">
      <c r="A249" s="73">
        <v>48</v>
      </c>
      <c r="B249" s="81" t="s">
        <v>558</v>
      </c>
      <c r="C249" s="39" t="s">
        <v>16</v>
      </c>
      <c r="D249" s="39">
        <v>25102002</v>
      </c>
      <c r="E249" s="82">
        <v>1807635</v>
      </c>
      <c r="F249" s="82" t="s">
        <v>559</v>
      </c>
      <c r="G249" s="83" t="s">
        <v>560</v>
      </c>
      <c r="H249" s="39" t="s">
        <v>17</v>
      </c>
      <c r="I249" s="80"/>
      <c r="J249" s="39"/>
      <c r="K249" s="102"/>
      <c r="L249" s="216"/>
      <c r="M249" s="52"/>
      <c r="N249" s="102"/>
      <c r="O249" s="102"/>
      <c r="P249" s="217">
        <v>1324537.5</v>
      </c>
      <c r="Q249" s="65">
        <f>+P249</f>
        <v>1324537.5</v>
      </c>
      <c r="R249" s="65">
        <f t="shared" si="87"/>
        <v>1340961.7649999999</v>
      </c>
      <c r="S249" s="65">
        <f t="shared" si="88"/>
        <v>1403852.8717784998</v>
      </c>
      <c r="T249" s="65">
        <f t="shared" si="89"/>
        <v>1516301.4868079578</v>
      </c>
      <c r="U249" s="65">
        <f t="shared" si="90"/>
        <v>1579076.3683618072</v>
      </c>
      <c r="V249" s="65">
        <f t="shared" si="91"/>
        <v>1625659.1212284805</v>
      </c>
      <c r="W249" s="65">
        <f t="shared" si="96"/>
        <v>2032073.9015356007</v>
      </c>
      <c r="X249" s="39" t="str">
        <v>ENTRADA VIRTUAL MAT. LOA-CO-B-VEB-CAB-2021</v>
      </c>
      <c r="Y249" s="48"/>
      <c r="Z249" s="37">
        <f>+W249</f>
        <v>2032073.9015356007</v>
      </c>
      <c r="AA249" s="38">
        <f t="shared" si="86"/>
        <v>505.58660381952825</v>
      </c>
      <c r="AB249" s="39" t="str">
        <f>+X249</f>
        <v>ENTRADA VIRTUAL MAT. LOA-CO-B-VEB-CAB-2021</v>
      </c>
    </row>
    <row r="250" spans="1:28" ht="33.75" x14ac:dyDescent="0.25">
      <c r="A250" s="73">
        <v>49</v>
      </c>
      <c r="B250" s="73" t="s">
        <v>561</v>
      </c>
      <c r="C250" s="86" t="s">
        <v>504</v>
      </c>
      <c r="D250" s="39">
        <v>25102002</v>
      </c>
      <c r="E250" s="82">
        <v>1807627</v>
      </c>
      <c r="F250" s="82" t="s">
        <v>486</v>
      </c>
      <c r="G250" s="85" t="s">
        <v>487</v>
      </c>
      <c r="H250" s="39" t="s">
        <v>17</v>
      </c>
      <c r="I250" s="75">
        <v>8309.24</v>
      </c>
      <c r="J250" s="76">
        <v>8554.36</v>
      </c>
      <c r="K250" s="102"/>
      <c r="L250" s="216">
        <f t="shared" si="92"/>
        <v>34382025.886399999</v>
      </c>
      <c r="M250" s="77" t="s">
        <v>435</v>
      </c>
      <c r="N250" s="102"/>
      <c r="O250" s="102"/>
      <c r="P250" s="217">
        <v>18115815.050000001</v>
      </c>
      <c r="Q250" s="65">
        <f t="shared" si="93"/>
        <v>18443711.302405</v>
      </c>
      <c r="R250" s="65">
        <f t="shared" si="87"/>
        <v>18672413.322554823</v>
      </c>
      <c r="S250" s="65">
        <f t="shared" si="88"/>
        <v>19548149.507382646</v>
      </c>
      <c r="T250" s="65">
        <f t="shared" si="89"/>
        <v>21113956.282923996</v>
      </c>
      <c r="U250" s="65">
        <f t="shared" si="90"/>
        <v>21988074.073037051</v>
      </c>
      <c r="V250" s="65">
        <f t="shared" si="91"/>
        <v>22636722.258191645</v>
      </c>
      <c r="W250" s="65"/>
      <c r="X250" s="39" t="str">
        <v>ENTRADA VIRTUAL MAT.  CTO 038 SUADQ CAB 2019</v>
      </c>
      <c r="Y250" s="48"/>
      <c r="Z250" s="37">
        <f t="shared" si="94"/>
        <v>22636722.258191645</v>
      </c>
      <c r="AA250" s="38">
        <f t="shared" si="86"/>
        <v>5632.0902106347585</v>
      </c>
      <c r="AB250" s="39" t="str">
        <f t="shared" ref="AB250:AB255" si="108">+X250</f>
        <v>ENTRADA VIRTUAL MAT.  CTO 038 SUADQ CAB 2019</v>
      </c>
    </row>
    <row r="251" spans="1:28" ht="33.75" x14ac:dyDescent="0.25">
      <c r="A251" s="73">
        <v>50</v>
      </c>
      <c r="B251" s="73" t="s">
        <v>561</v>
      </c>
      <c r="C251" s="86" t="s">
        <v>504</v>
      </c>
      <c r="D251" s="39">
        <v>25102002</v>
      </c>
      <c r="E251" s="82">
        <v>1807629</v>
      </c>
      <c r="F251" s="82" t="s">
        <v>489</v>
      </c>
      <c r="G251" s="85" t="s">
        <v>490</v>
      </c>
      <c r="H251" s="39" t="s">
        <v>17</v>
      </c>
      <c r="I251" s="75">
        <v>4277.0200000000004</v>
      </c>
      <c r="J251" s="76">
        <v>4403.1899999999996</v>
      </c>
      <c r="K251" s="102"/>
      <c r="L251" s="216">
        <f t="shared" si="92"/>
        <v>17697477.375599999</v>
      </c>
      <c r="M251" s="77" t="s">
        <v>435</v>
      </c>
      <c r="N251" s="102"/>
      <c r="O251" s="102"/>
      <c r="P251" s="217">
        <v>8924788.9600000009</v>
      </c>
      <c r="Q251" s="65">
        <f t="shared" si="93"/>
        <v>9086327.6401760001</v>
      </c>
      <c r="R251" s="65">
        <f t="shared" si="87"/>
        <v>9198998.1029141825</v>
      </c>
      <c r="S251" s="65">
        <f t="shared" si="88"/>
        <v>9630431.1139408574</v>
      </c>
      <c r="T251" s="65">
        <f t="shared" si="89"/>
        <v>10401828.64616752</v>
      </c>
      <c r="U251" s="65">
        <f t="shared" si="90"/>
        <v>10832464.352118855</v>
      </c>
      <c r="V251" s="65">
        <f t="shared" si="91"/>
        <v>11152022.050506361</v>
      </c>
      <c r="W251" s="65"/>
      <c r="X251" s="39" t="str">
        <v>ENTRADA VIRTUAL MAT.  CTO 038 SUADQ CAB 2019</v>
      </c>
      <c r="Y251" s="48"/>
      <c r="Z251" s="37">
        <f t="shared" si="94"/>
        <v>11152022.050506361</v>
      </c>
      <c r="AA251" s="38">
        <f t="shared" si="86"/>
        <v>2774.6594009082219</v>
      </c>
      <c r="AB251" s="39" t="str">
        <f t="shared" si="108"/>
        <v>ENTRADA VIRTUAL MAT.  CTO 038 SUADQ CAB 2019</v>
      </c>
    </row>
    <row r="252" spans="1:28" ht="33.75" x14ac:dyDescent="0.25">
      <c r="A252" s="73">
        <v>51</v>
      </c>
      <c r="B252" s="73" t="s">
        <v>561</v>
      </c>
      <c r="C252" s="86" t="s">
        <v>504</v>
      </c>
      <c r="D252" s="39">
        <v>25102002</v>
      </c>
      <c r="E252" s="82">
        <v>1807631</v>
      </c>
      <c r="F252" s="82" t="s">
        <v>492</v>
      </c>
      <c r="G252" s="85" t="s">
        <v>493</v>
      </c>
      <c r="H252" s="39" t="s">
        <v>17</v>
      </c>
      <c r="I252" s="75">
        <v>4077.03</v>
      </c>
      <c r="J252" s="76">
        <v>4197.3</v>
      </c>
      <c r="K252" s="102"/>
      <c r="L252" s="216">
        <f t="shared" si="92"/>
        <v>16869956.052000001</v>
      </c>
      <c r="M252" s="77" t="s">
        <v>435</v>
      </c>
      <c r="N252" s="102"/>
      <c r="O252" s="102"/>
      <c r="P252" s="217">
        <v>9501180.4900000002</v>
      </c>
      <c r="Q252" s="65">
        <f t="shared" si="93"/>
        <v>9673151.8568690009</v>
      </c>
      <c r="R252" s="65">
        <f t="shared" si="87"/>
        <v>9793098.939894177</v>
      </c>
      <c r="S252" s="65">
        <f t="shared" si="88"/>
        <v>10252395.280175215</v>
      </c>
      <c r="T252" s="65">
        <f t="shared" si="89"/>
        <v>11073612.142117249</v>
      </c>
      <c r="U252" s="65">
        <f t="shared" si="90"/>
        <v>11532059.684800902</v>
      </c>
      <c r="V252" s="65">
        <f t="shared" si="91"/>
        <v>11872255.445502529</v>
      </c>
      <c r="W252" s="65"/>
      <c r="X252" s="39" t="str">
        <v>ENTRADA VIRTUAL MAT.  CTO 038 SUADQ CAB 2019</v>
      </c>
      <c r="Y252" s="48"/>
      <c r="Z252" s="37">
        <f t="shared" si="94"/>
        <v>11872255.445502529</v>
      </c>
      <c r="AA252" s="38">
        <f t="shared" si="86"/>
        <v>2953.8558149059349</v>
      </c>
      <c r="AB252" s="39" t="str">
        <f t="shared" si="108"/>
        <v>ENTRADA VIRTUAL MAT.  CTO 038 SUADQ CAB 2019</v>
      </c>
    </row>
    <row r="253" spans="1:28" ht="33.75" x14ac:dyDescent="0.25">
      <c r="A253" s="73">
        <v>52</v>
      </c>
      <c r="B253" s="73" t="s">
        <v>561</v>
      </c>
      <c r="C253" s="86" t="s">
        <v>504</v>
      </c>
      <c r="D253" s="39">
        <v>25102002</v>
      </c>
      <c r="E253" s="82">
        <v>1807632</v>
      </c>
      <c r="F253" s="82" t="s">
        <v>495</v>
      </c>
      <c r="G253" s="85" t="s">
        <v>496</v>
      </c>
      <c r="H253" s="39" t="s">
        <v>17</v>
      </c>
      <c r="I253" s="75">
        <v>9198.06</v>
      </c>
      <c r="J253" s="76">
        <v>9469.4</v>
      </c>
      <c r="K253" s="102"/>
      <c r="L253" s="216">
        <f t="shared" si="92"/>
        <v>38059791.255999997</v>
      </c>
      <c r="M253" s="77" t="s">
        <v>435</v>
      </c>
      <c r="N253" s="102"/>
      <c r="O253" s="102"/>
      <c r="P253" s="217">
        <v>20418271.109999999</v>
      </c>
      <c r="Q253" s="65">
        <f t="shared" si="93"/>
        <v>20787841.817090999</v>
      </c>
      <c r="R253" s="65">
        <f t="shared" si="87"/>
        <v>21045611.055622928</v>
      </c>
      <c r="S253" s="65">
        <f t="shared" si="88"/>
        <v>22032650.214131642</v>
      </c>
      <c r="T253" s="65">
        <f t="shared" si="89"/>
        <v>23797465.496283587</v>
      </c>
      <c r="U253" s="65">
        <f t="shared" si="90"/>
        <v>24782680.567829728</v>
      </c>
      <c r="V253" s="65">
        <f t="shared" si="91"/>
        <v>25513769.644580707</v>
      </c>
      <c r="W253" s="65"/>
      <c r="X253" s="39" t="str">
        <v>ENTRADA VIRTUAL MAT.  CTO 038 SUADQ CAB 2019</v>
      </c>
      <c r="Y253" s="48"/>
      <c r="Z253" s="37">
        <f t="shared" si="94"/>
        <v>25513769.644580707</v>
      </c>
      <c r="AA253" s="38">
        <f t="shared" si="86"/>
        <v>6347.9089690042665</v>
      </c>
      <c r="AB253" s="39" t="str">
        <f t="shared" si="108"/>
        <v>ENTRADA VIRTUAL MAT.  CTO 038 SUADQ CAB 2019</v>
      </c>
    </row>
    <row r="254" spans="1:28" ht="33.75" x14ac:dyDescent="0.25">
      <c r="A254" s="73">
        <v>53</v>
      </c>
      <c r="B254" s="73" t="s">
        <v>561</v>
      </c>
      <c r="C254" s="86" t="s">
        <v>504</v>
      </c>
      <c r="D254" s="39">
        <v>25102002</v>
      </c>
      <c r="E254" s="82">
        <v>1807630</v>
      </c>
      <c r="F254" s="82" t="s">
        <v>498</v>
      </c>
      <c r="G254" s="85" t="s">
        <v>499</v>
      </c>
      <c r="H254" s="39" t="s">
        <v>17</v>
      </c>
      <c r="I254" s="75">
        <v>4105.32</v>
      </c>
      <c r="J254" s="76">
        <v>4226.43</v>
      </c>
      <c r="K254" s="102"/>
      <c r="L254" s="216">
        <f t="shared" si="92"/>
        <v>16987036.5132</v>
      </c>
      <c r="M254" s="77" t="s">
        <v>435</v>
      </c>
      <c r="N254" s="102"/>
      <c r="O254" s="102"/>
      <c r="P254" s="217">
        <v>9701662.75</v>
      </c>
      <c r="Q254" s="65">
        <f t="shared" si="93"/>
        <v>9877262.8457750008</v>
      </c>
      <c r="R254" s="65">
        <f t="shared" si="87"/>
        <v>9999740.9050626103</v>
      </c>
      <c r="S254" s="65">
        <f t="shared" si="88"/>
        <v>10468728.753510047</v>
      </c>
      <c r="T254" s="65">
        <f t="shared" si="89"/>
        <v>11307273.926666202</v>
      </c>
      <c r="U254" s="65">
        <f t="shared" si="90"/>
        <v>11775395.067230184</v>
      </c>
      <c r="V254" s="65">
        <f t="shared" si="91"/>
        <v>12122769.221713474</v>
      </c>
      <c r="W254" s="65"/>
      <c r="X254" s="39" t="str">
        <v>ENTRADA VIRTUAL MAT.ADIC 1 CTO 038 SUADQ CAB 2019</v>
      </c>
      <c r="Y254" s="48"/>
      <c r="Z254" s="37">
        <f t="shared" si="94"/>
        <v>12122769.221713474</v>
      </c>
      <c r="AA254" s="38">
        <f t="shared" si="86"/>
        <v>3016.1844581845012</v>
      </c>
      <c r="AB254" s="39" t="str">
        <f t="shared" si="108"/>
        <v>ENTRADA VIRTUAL MAT.ADIC 1 CTO 038 SUADQ CAB 2019</v>
      </c>
    </row>
    <row r="255" spans="1:28" ht="33.75" x14ac:dyDescent="0.25">
      <c r="A255" s="73">
        <v>54</v>
      </c>
      <c r="B255" s="73" t="s">
        <v>561</v>
      </c>
      <c r="C255" s="86" t="s">
        <v>504</v>
      </c>
      <c r="D255" s="39">
        <v>25102002</v>
      </c>
      <c r="E255" s="82">
        <v>1807628</v>
      </c>
      <c r="F255" s="82" t="s">
        <v>501</v>
      </c>
      <c r="G255" s="85" t="s">
        <v>502</v>
      </c>
      <c r="H255" s="39" t="s">
        <v>17</v>
      </c>
      <c r="I255" s="75">
        <v>6197.71</v>
      </c>
      <c r="J255" s="76">
        <v>6380.54</v>
      </c>
      <c r="K255" s="102"/>
      <c r="L255" s="216">
        <f t="shared" si="92"/>
        <v>25644921.589599997</v>
      </c>
      <c r="M255" s="77" t="s">
        <v>435</v>
      </c>
      <c r="N255" s="102"/>
      <c r="O255" s="102"/>
      <c r="P255" s="217">
        <v>14009005.25</v>
      </c>
      <c r="Q255" s="65">
        <f t="shared" si="93"/>
        <v>14262568.245025</v>
      </c>
      <c r="R255" s="65">
        <f t="shared" si="87"/>
        <v>14439424.091263309</v>
      </c>
      <c r="S255" s="65">
        <f t="shared" si="88"/>
        <v>15116633.081143558</v>
      </c>
      <c r="T255" s="65">
        <f t="shared" si="89"/>
        <v>16327475.390943157</v>
      </c>
      <c r="U255" s="65">
        <f t="shared" si="90"/>
        <v>17003432.872128204</v>
      </c>
      <c r="V255" s="65">
        <f t="shared" si="91"/>
        <v>17505034.141855985</v>
      </c>
      <c r="W255" s="65"/>
      <c r="X255" s="39" t="str">
        <v>ENTRADA VIRTUAL MAT.ADIC 1 CTO 038 SUADQ CAB 2019</v>
      </c>
      <c r="Y255" s="48"/>
      <c r="Z255" s="37">
        <f t="shared" si="94"/>
        <v>17505034.141855985</v>
      </c>
      <c r="AA255" s="38">
        <f t="shared" si="86"/>
        <v>4355.3094967844636</v>
      </c>
      <c r="AB255" s="39" t="str">
        <f t="shared" si="108"/>
        <v>ENTRADA VIRTUAL MAT.ADIC 1 CTO 038 SUADQ CAB 2019</v>
      </c>
    </row>
    <row r="256" spans="1:28" ht="33.75" x14ac:dyDescent="0.25">
      <c r="A256" s="73">
        <v>55</v>
      </c>
      <c r="B256" s="73" t="s">
        <v>561</v>
      </c>
      <c r="C256" s="86" t="s">
        <v>504</v>
      </c>
      <c r="D256" s="39">
        <v>25102002</v>
      </c>
      <c r="E256" s="82">
        <v>1808098</v>
      </c>
      <c r="F256" s="82" t="s">
        <v>419</v>
      </c>
      <c r="G256" s="85" t="s">
        <v>505</v>
      </c>
      <c r="H256" s="39" t="s">
        <v>17</v>
      </c>
      <c r="I256" s="80">
        <v>4409.37</v>
      </c>
      <c r="J256" s="76">
        <v>5106.04</v>
      </c>
      <c r="K256" s="102"/>
      <c r="L256" s="216">
        <f t="shared" si="92"/>
        <v>20522400.209599998</v>
      </c>
      <c r="M256" s="52" t="s">
        <v>447</v>
      </c>
      <c r="N256" s="102"/>
      <c r="O256" s="102"/>
      <c r="P256" s="217" t="e">
        <v>#N/A</v>
      </c>
      <c r="Q256" s="65" t="e">
        <f t="shared" si="93"/>
        <v>#N/A</v>
      </c>
      <c r="R256" s="65" t="e">
        <f t="shared" si="87"/>
        <v>#N/A</v>
      </c>
      <c r="S256" s="65" t="e">
        <f t="shared" si="88"/>
        <v>#N/A</v>
      </c>
      <c r="T256" s="65" t="e">
        <f t="shared" si="89"/>
        <v>#N/A</v>
      </c>
      <c r="U256" s="65" t="e">
        <f t="shared" si="90"/>
        <v>#N/A</v>
      </c>
      <c r="V256" s="65"/>
      <c r="W256" s="65">
        <f t="shared" si="96"/>
        <v>0</v>
      </c>
      <c r="X256" s="39" t="e">
        <v>#N/A</v>
      </c>
      <c r="Y256" s="48"/>
      <c r="Z256" s="37">
        <f t="shared" si="94"/>
        <v>20522400.209599998</v>
      </c>
      <c r="AA256" s="38">
        <f t="shared" si="86"/>
        <v>5106.04</v>
      </c>
      <c r="AB256" s="39" t="str">
        <f>+M256</f>
        <v>025-SUADQ-CAB-2022</v>
      </c>
    </row>
    <row r="257" spans="1:28" ht="33.75" x14ac:dyDescent="0.25">
      <c r="A257" s="73">
        <v>56</v>
      </c>
      <c r="B257" s="73" t="s">
        <v>561</v>
      </c>
      <c r="C257" s="86" t="s">
        <v>504</v>
      </c>
      <c r="D257" s="39">
        <v>25102002</v>
      </c>
      <c r="E257" s="82">
        <v>1807626</v>
      </c>
      <c r="F257" s="82" t="s">
        <v>507</v>
      </c>
      <c r="G257" s="85" t="s">
        <v>508</v>
      </c>
      <c r="H257" s="39" t="s">
        <v>17</v>
      </c>
      <c r="I257" s="75">
        <v>10319.620000000001</v>
      </c>
      <c r="J257" s="76">
        <v>10624.05</v>
      </c>
      <c r="K257" s="102"/>
      <c r="L257" s="216">
        <f t="shared" si="92"/>
        <v>42700606.721999995</v>
      </c>
      <c r="M257" s="77" t="s">
        <v>435</v>
      </c>
      <c r="N257" s="102"/>
      <c r="O257" s="102"/>
      <c r="P257" s="217">
        <v>24048964.140000001</v>
      </c>
      <c r="Q257" s="65">
        <f t="shared" si="93"/>
        <v>24484250.390934002</v>
      </c>
      <c r="R257" s="65">
        <f t="shared" si="87"/>
        <v>24787855.095781583</v>
      </c>
      <c r="S257" s="65">
        <f t="shared" si="88"/>
        <v>25950405.499773741</v>
      </c>
      <c r="T257" s="65">
        <f t="shared" si="89"/>
        <v>28029032.980305616</v>
      </c>
      <c r="U257" s="65">
        <f t="shared" si="90"/>
        <v>29189434.945690267</v>
      </c>
      <c r="V257" s="65">
        <f t="shared" si="91"/>
        <v>30050523.276588131</v>
      </c>
      <c r="W257" s="65"/>
      <c r="X257" s="39" t="str">
        <v>ENTRADA VIRTUAL MAT.ADIC 1 CTO 038 SUADQ CAB 2019</v>
      </c>
      <c r="Y257" s="48"/>
      <c r="Z257" s="37">
        <f t="shared" si="94"/>
        <v>30050523.276588131</v>
      </c>
      <c r="AA257" s="38">
        <f t="shared" si="86"/>
        <v>7476.6680458465116</v>
      </c>
      <c r="AB257" s="39" t="str">
        <f t="shared" ref="AB257:AB258" si="109">+X257</f>
        <v>ENTRADA VIRTUAL MAT.ADIC 1 CTO 038 SUADQ CAB 2019</v>
      </c>
    </row>
    <row r="258" spans="1:28" ht="33.75" x14ac:dyDescent="0.25">
      <c r="A258" s="73">
        <v>57</v>
      </c>
      <c r="B258" s="73" t="s">
        <v>561</v>
      </c>
      <c r="C258" s="86" t="s">
        <v>504</v>
      </c>
      <c r="D258" s="39">
        <v>25102002</v>
      </c>
      <c r="E258" s="82">
        <v>1807625</v>
      </c>
      <c r="F258" s="82" t="s">
        <v>510</v>
      </c>
      <c r="G258" s="85" t="s">
        <v>511</v>
      </c>
      <c r="H258" s="39" t="s">
        <v>17</v>
      </c>
      <c r="I258" s="80">
        <v>994.44</v>
      </c>
      <c r="J258" s="76">
        <v>1023.78</v>
      </c>
      <c r="K258" s="102"/>
      <c r="L258" s="216">
        <f t="shared" si="92"/>
        <v>4114817.5271999999</v>
      </c>
      <c r="M258" s="77" t="s">
        <v>435</v>
      </c>
      <c r="N258" s="102"/>
      <c r="O258" s="102"/>
      <c r="P258" s="217">
        <v>2302459.42</v>
      </c>
      <c r="Q258" s="65">
        <f t="shared" si="93"/>
        <v>2344133.9355020002</v>
      </c>
      <c r="R258" s="65">
        <f t="shared" si="87"/>
        <v>2373201.1963022249</v>
      </c>
      <c r="S258" s="65">
        <f t="shared" si="88"/>
        <v>2484504.3324087993</v>
      </c>
      <c r="T258" s="65">
        <f t="shared" si="89"/>
        <v>2683513.1294347444</v>
      </c>
      <c r="U258" s="65">
        <f t="shared" si="90"/>
        <v>2794610.5729933428</v>
      </c>
      <c r="V258" s="65">
        <f t="shared" si="91"/>
        <v>2877051.5848966464</v>
      </c>
      <c r="W258" s="65"/>
      <c r="X258" s="39" t="str">
        <v>ENTRADA VIRTUAL MAT.  CTO 038 SUADQ CAB 2019</v>
      </c>
      <c r="Y258" s="48"/>
      <c r="Z258" s="37">
        <f t="shared" si="94"/>
        <v>2877051.5848966464</v>
      </c>
      <c r="AA258" s="38">
        <f t="shared" si="86"/>
        <v>715.81980297186692</v>
      </c>
      <c r="AB258" s="39" t="str">
        <f t="shared" si="109"/>
        <v>ENTRADA VIRTUAL MAT.  CTO 038 SUADQ CAB 2019</v>
      </c>
    </row>
    <row r="259" spans="1:28" ht="33.75" x14ac:dyDescent="0.25">
      <c r="A259" s="73">
        <v>58</v>
      </c>
      <c r="B259" s="73" t="s">
        <v>561</v>
      </c>
      <c r="C259" s="86" t="s">
        <v>504</v>
      </c>
      <c r="D259" s="39">
        <v>25102002</v>
      </c>
      <c r="E259" s="82">
        <v>1808097</v>
      </c>
      <c r="F259" s="82" t="s">
        <v>419</v>
      </c>
      <c r="G259" s="85" t="s">
        <v>513</v>
      </c>
      <c r="H259" s="39" t="s">
        <v>17</v>
      </c>
      <c r="I259" s="80"/>
      <c r="J259" s="39"/>
      <c r="K259" s="102"/>
      <c r="L259" s="216"/>
      <c r="M259" s="52"/>
      <c r="N259" s="102"/>
      <c r="O259" s="102"/>
      <c r="P259" s="217" t="e">
        <v>#N/A</v>
      </c>
      <c r="Q259" s="65" t="e">
        <f t="shared" si="93"/>
        <v>#N/A</v>
      </c>
      <c r="R259" s="65" t="e">
        <f t="shared" si="87"/>
        <v>#N/A</v>
      </c>
      <c r="S259" s="65" t="e">
        <f t="shared" si="88"/>
        <v>#N/A</v>
      </c>
      <c r="T259" s="65" t="e">
        <f t="shared" si="89"/>
        <v>#N/A</v>
      </c>
      <c r="U259" s="65" t="e">
        <f t="shared" si="90"/>
        <v>#N/A</v>
      </c>
      <c r="V259" s="65"/>
      <c r="W259" s="65"/>
      <c r="X259" s="39" t="e">
        <v>#N/A</v>
      </c>
      <c r="Y259" s="48"/>
      <c r="Z259" s="37"/>
      <c r="AA259" s="38">
        <f t="shared" ref="AA259:AA270" si="110">+Z259/4019.24</f>
        <v>0</v>
      </c>
      <c r="AB259" s="39"/>
    </row>
    <row r="260" spans="1:28" ht="33.75" x14ac:dyDescent="0.25">
      <c r="A260" s="73">
        <v>59</v>
      </c>
      <c r="B260" s="73" t="s">
        <v>561</v>
      </c>
      <c r="C260" s="86" t="s">
        <v>504</v>
      </c>
      <c r="D260" s="39">
        <v>25102002</v>
      </c>
      <c r="E260" s="82">
        <v>1807620</v>
      </c>
      <c r="F260" s="82" t="s">
        <v>515</v>
      </c>
      <c r="G260" s="85" t="s">
        <v>516</v>
      </c>
      <c r="H260" s="39" t="s">
        <v>17</v>
      </c>
      <c r="I260" s="75">
        <v>9698.34</v>
      </c>
      <c r="J260" s="76">
        <v>9984.44</v>
      </c>
      <c r="K260" s="102"/>
      <c r="L260" s="216">
        <f t="shared" si="92"/>
        <v>40129860.625600003</v>
      </c>
      <c r="M260" s="77" t="s">
        <v>435</v>
      </c>
      <c r="N260" s="102"/>
      <c r="O260" s="102"/>
      <c r="P260" s="217">
        <v>22961935.949999999</v>
      </c>
      <c r="Q260" s="65">
        <f t="shared" si="93"/>
        <v>23377546.990695</v>
      </c>
      <c r="R260" s="65">
        <f t="shared" si="87"/>
        <v>23667428.573379617</v>
      </c>
      <c r="S260" s="65">
        <f t="shared" si="88"/>
        <v>24777430.97347112</v>
      </c>
      <c r="T260" s="65">
        <f t="shared" si="89"/>
        <v>26762103.194446158</v>
      </c>
      <c r="U260" s="65">
        <f t="shared" si="90"/>
        <v>27870054.26669623</v>
      </c>
      <c r="V260" s="65">
        <f t="shared" si="91"/>
        <v>28692220.867563769</v>
      </c>
      <c r="W260" s="65"/>
      <c r="X260" s="39" t="str">
        <v>ENTRADA VIRTUAL MAT.  CTO 038 SUADQ CAB 2019</v>
      </c>
      <c r="Y260" s="48"/>
      <c r="Z260" s="37">
        <f t="shared" si="94"/>
        <v>28692220.867563769</v>
      </c>
      <c r="AA260" s="38">
        <f t="shared" si="110"/>
        <v>7138.7179833908331</v>
      </c>
      <c r="AB260" s="39" t="str">
        <f t="shared" ref="AB260:AB261" si="111">+X260</f>
        <v>ENTRADA VIRTUAL MAT.  CTO 038 SUADQ CAB 2019</v>
      </c>
    </row>
    <row r="261" spans="1:28" ht="33.75" x14ac:dyDescent="0.25">
      <c r="A261" s="73">
        <v>60</v>
      </c>
      <c r="B261" s="73" t="s">
        <v>561</v>
      </c>
      <c r="C261" s="86" t="s">
        <v>504</v>
      </c>
      <c r="D261" s="39">
        <v>25102002</v>
      </c>
      <c r="E261" s="82">
        <v>1807618</v>
      </c>
      <c r="F261" s="82" t="s">
        <v>518</v>
      </c>
      <c r="G261" s="85" t="s">
        <v>519</v>
      </c>
      <c r="H261" s="39" t="s">
        <v>17</v>
      </c>
      <c r="I261" s="75">
        <v>17806.36</v>
      </c>
      <c r="J261" s="76">
        <v>18331.650000000001</v>
      </c>
      <c r="K261" s="102"/>
      <c r="L261" s="216">
        <f t="shared" si="92"/>
        <v>73679300.945999995</v>
      </c>
      <c r="M261" s="77" t="s">
        <v>435</v>
      </c>
      <c r="N261" s="102"/>
      <c r="O261" s="102"/>
      <c r="P261" s="217">
        <v>56729927.630000003</v>
      </c>
      <c r="Q261" s="65"/>
      <c r="R261" s="65">
        <f t="shared" si="87"/>
        <v>0</v>
      </c>
      <c r="S261" s="65">
        <f>+P261</f>
        <v>56729927.630000003</v>
      </c>
      <c r="T261" s="65">
        <f t="shared" si="89"/>
        <v>61273994.833163001</v>
      </c>
      <c r="U261" s="65">
        <f t="shared" si="90"/>
        <v>63810738.219255947</v>
      </c>
      <c r="V261" s="65">
        <f t="shared" si="91"/>
        <v>65693154.996723995</v>
      </c>
      <c r="W261" s="65"/>
      <c r="X261" s="39" t="str">
        <v>ENTRADA VIRTUAL REPUESTOS CONT.025-DIADQ-CAB-2022</v>
      </c>
      <c r="Y261" s="48"/>
      <c r="Z261" s="37">
        <f t="shared" si="94"/>
        <v>65693154.996723995</v>
      </c>
      <c r="AA261" s="38">
        <f t="shared" si="110"/>
        <v>16344.670882237437</v>
      </c>
      <c r="AB261" s="39" t="str">
        <f t="shared" si="111"/>
        <v>ENTRADA VIRTUAL REPUESTOS CONT.025-DIADQ-CAB-2022</v>
      </c>
    </row>
    <row r="262" spans="1:28" ht="33.75" x14ac:dyDescent="0.25">
      <c r="A262" s="73">
        <v>61</v>
      </c>
      <c r="B262" s="73" t="s">
        <v>561</v>
      </c>
      <c r="C262" s="86" t="s">
        <v>504</v>
      </c>
      <c r="D262" s="39">
        <v>25102002</v>
      </c>
      <c r="E262" s="82">
        <v>1807616</v>
      </c>
      <c r="F262" s="82" t="s">
        <v>521</v>
      </c>
      <c r="G262" s="85" t="s">
        <v>522</v>
      </c>
      <c r="H262" s="39" t="s">
        <v>17</v>
      </c>
      <c r="I262" s="75">
        <v>16347.87</v>
      </c>
      <c r="J262" s="76">
        <v>16830.13</v>
      </c>
      <c r="K262" s="102"/>
      <c r="L262" s="216">
        <f t="shared" si="92"/>
        <v>67644331.701199993</v>
      </c>
      <c r="M262" s="77" t="s">
        <v>435</v>
      </c>
      <c r="N262" s="102"/>
      <c r="O262" s="102"/>
      <c r="P262" s="217">
        <v>27051737.120000001</v>
      </c>
      <c r="Q262" s="65">
        <f>+P262</f>
        <v>27051737.120000001</v>
      </c>
      <c r="R262" s="65">
        <f t="shared" si="87"/>
        <v>27387178.660288002</v>
      </c>
      <c r="S262" s="65">
        <f t="shared" si="88"/>
        <v>28671637.339455511</v>
      </c>
      <c r="T262" s="65">
        <f t="shared" si="89"/>
        <v>30968235.490345899</v>
      </c>
      <c r="U262" s="65">
        <f t="shared" si="90"/>
        <v>32250320.439646218</v>
      </c>
      <c r="V262" s="65">
        <f t="shared" si="91"/>
        <v>33201704.89261578</v>
      </c>
      <c r="W262" s="65">
        <f t="shared" si="96"/>
        <v>41502131.115769729</v>
      </c>
      <c r="X262" s="39" t="str">
        <v>ENTRADA VIRTUAL MAT. LOA-CO-B-VEB-CAB-2021</v>
      </c>
      <c r="Y262" s="48"/>
      <c r="Z262" s="37">
        <f>+W262</f>
        <v>41502131.115769729</v>
      </c>
      <c r="AA262" s="38">
        <f t="shared" si="110"/>
        <v>10325.865366529426</v>
      </c>
      <c r="AB262" s="39" t="str">
        <f>+X262</f>
        <v>ENTRADA VIRTUAL MAT. LOA-CO-B-VEB-CAB-2021</v>
      </c>
    </row>
    <row r="263" spans="1:28" ht="33.75" x14ac:dyDescent="0.25">
      <c r="A263" s="73">
        <v>62</v>
      </c>
      <c r="B263" s="73" t="s">
        <v>561</v>
      </c>
      <c r="C263" s="86" t="s">
        <v>504</v>
      </c>
      <c r="D263" s="39">
        <v>25102002</v>
      </c>
      <c r="E263" s="82">
        <v>1807615</v>
      </c>
      <c r="F263" s="82" t="s">
        <v>524</v>
      </c>
      <c r="G263" s="85" t="s">
        <v>525</v>
      </c>
      <c r="H263" s="39" t="s">
        <v>17</v>
      </c>
      <c r="I263" s="75">
        <v>5847.21</v>
      </c>
      <c r="J263" s="76">
        <v>6019.7</v>
      </c>
      <c r="K263" s="102"/>
      <c r="L263" s="216">
        <f t="shared" si="92"/>
        <v>24194619.027999997</v>
      </c>
      <c r="M263" s="77" t="s">
        <v>435</v>
      </c>
      <c r="N263" s="102"/>
      <c r="O263" s="102"/>
      <c r="P263" s="217">
        <v>13639349.689999999</v>
      </c>
      <c r="Q263" s="65">
        <f t="shared" ref="Q263:Q270" si="112">+(P263*1.81%)+P263</f>
        <v>13886221.919389</v>
      </c>
      <c r="R263" s="65">
        <f t="shared" si="87"/>
        <v>14058411.071189424</v>
      </c>
      <c r="S263" s="65">
        <f t="shared" si="88"/>
        <v>14717750.550428208</v>
      </c>
      <c r="T263" s="65">
        <f t="shared" si="89"/>
        <v>15896642.369517507</v>
      </c>
      <c r="U263" s="65">
        <f t="shared" si="90"/>
        <v>16554763.363615531</v>
      </c>
      <c r="V263" s="65">
        <f t="shared" si="91"/>
        <v>17043128.882842191</v>
      </c>
      <c r="W263" s="65"/>
      <c r="X263" s="39" t="str">
        <v>ENTRADA VIRTUAL MAT.ADIC 1 CTO 038 SUADQ CAB 2019</v>
      </c>
      <c r="Y263" s="48"/>
      <c r="Z263" s="37">
        <f t="shared" si="94"/>
        <v>17043128.882842191</v>
      </c>
      <c r="AA263" s="38">
        <f t="shared" si="110"/>
        <v>4240.3859642226371</v>
      </c>
      <c r="AB263" s="39" t="str">
        <f t="shared" ref="AB263:AB270" si="113">+X263</f>
        <v>ENTRADA VIRTUAL MAT.ADIC 1 CTO 038 SUADQ CAB 2019</v>
      </c>
    </row>
    <row r="264" spans="1:28" ht="33.75" x14ac:dyDescent="0.25">
      <c r="A264" s="73">
        <v>63</v>
      </c>
      <c r="B264" s="73" t="s">
        <v>561</v>
      </c>
      <c r="C264" s="86" t="s">
        <v>504</v>
      </c>
      <c r="D264" s="39">
        <v>25102002</v>
      </c>
      <c r="E264" s="82">
        <v>1807667</v>
      </c>
      <c r="F264" s="82" t="s">
        <v>527</v>
      </c>
      <c r="G264" s="85" t="s">
        <v>528</v>
      </c>
      <c r="H264" s="39" t="s">
        <v>17</v>
      </c>
      <c r="I264" s="75">
        <v>3315.23</v>
      </c>
      <c r="J264" s="76">
        <v>3413.03</v>
      </c>
      <c r="K264" s="102"/>
      <c r="L264" s="216">
        <f t="shared" si="92"/>
        <v>13717786.6972</v>
      </c>
      <c r="M264" s="77" t="s">
        <v>435</v>
      </c>
      <c r="N264" s="102"/>
      <c r="O264" s="102"/>
      <c r="P264" s="217">
        <v>6929273.0300000003</v>
      </c>
      <c r="Q264" s="65">
        <f t="shared" si="112"/>
        <v>7054692.8718429999</v>
      </c>
      <c r="R264" s="65">
        <f t="shared" si="87"/>
        <v>7142171.0634538531</v>
      </c>
      <c r="S264" s="65">
        <f t="shared" si="88"/>
        <v>7477138.886329839</v>
      </c>
      <c r="T264" s="65">
        <f t="shared" si="89"/>
        <v>8076057.7111248588</v>
      </c>
      <c r="U264" s="65">
        <f t="shared" si="90"/>
        <v>8410406.5003654286</v>
      </c>
      <c r="V264" s="65">
        <f t="shared" si="91"/>
        <v>8658513.4921262097</v>
      </c>
      <c r="W264" s="65"/>
      <c r="X264" s="39" t="str">
        <v>ENTRADA VIRTUAL MAT.  CTO 038 SUADQ CAB 2019</v>
      </c>
      <c r="Y264" s="48"/>
      <c r="Z264" s="37">
        <f t="shared" si="94"/>
        <v>8658513.4921262097</v>
      </c>
      <c r="AA264" s="38">
        <f t="shared" si="110"/>
        <v>2154.2663518790146</v>
      </c>
      <c r="AB264" s="39" t="str">
        <f t="shared" si="113"/>
        <v>ENTRADA VIRTUAL MAT.  CTO 038 SUADQ CAB 2019</v>
      </c>
    </row>
    <row r="265" spans="1:28" ht="33.75" x14ac:dyDescent="0.25">
      <c r="A265" s="73">
        <v>64</v>
      </c>
      <c r="B265" s="73" t="s">
        <v>561</v>
      </c>
      <c r="C265" s="86" t="s">
        <v>504</v>
      </c>
      <c r="D265" s="39">
        <v>25102002</v>
      </c>
      <c r="E265" s="82">
        <v>1807650</v>
      </c>
      <c r="F265" s="82" t="s">
        <v>530</v>
      </c>
      <c r="G265" s="85" t="s">
        <v>531</v>
      </c>
      <c r="H265" s="39" t="s">
        <v>17</v>
      </c>
      <c r="I265" s="75">
        <v>6921.7</v>
      </c>
      <c r="J265" s="76">
        <v>7125.89</v>
      </c>
      <c r="K265" s="102"/>
      <c r="L265" s="216">
        <f t="shared" si="92"/>
        <v>28640662.123599999</v>
      </c>
      <c r="M265" s="77" t="s">
        <v>435</v>
      </c>
      <c r="N265" s="102"/>
      <c r="O265" s="102"/>
      <c r="P265" s="217">
        <v>14491395.91</v>
      </c>
      <c r="Q265" s="65">
        <f t="shared" si="112"/>
        <v>14753690.175971</v>
      </c>
      <c r="R265" s="65">
        <f t="shared" si="87"/>
        <v>14936635.934153039</v>
      </c>
      <c r="S265" s="65">
        <f t="shared" si="88"/>
        <v>15637164.159464817</v>
      </c>
      <c r="T265" s="65">
        <f t="shared" si="89"/>
        <v>16889701.00863795</v>
      </c>
      <c r="U265" s="65">
        <f t="shared" si="90"/>
        <v>17588934.630395561</v>
      </c>
      <c r="V265" s="65">
        <f t="shared" si="91"/>
        <v>18107808.201992232</v>
      </c>
      <c r="W265" s="65"/>
      <c r="X265" s="39" t="str">
        <v>ENTRADA VIRTUAL MAT.  CTO 038 SUADQ CAB 2019</v>
      </c>
      <c r="Y265" s="48"/>
      <c r="Z265" s="37">
        <f t="shared" si="94"/>
        <v>18107808.201992232</v>
      </c>
      <c r="AA265" s="38">
        <f t="shared" si="110"/>
        <v>4505.2816457818481</v>
      </c>
      <c r="AB265" s="39" t="str">
        <f t="shared" si="113"/>
        <v>ENTRADA VIRTUAL MAT.  CTO 038 SUADQ CAB 2019</v>
      </c>
    </row>
    <row r="266" spans="1:28" ht="33.75" x14ac:dyDescent="0.25">
      <c r="A266" s="73">
        <v>65</v>
      </c>
      <c r="B266" s="73" t="s">
        <v>561</v>
      </c>
      <c r="C266" s="86" t="s">
        <v>504</v>
      </c>
      <c r="D266" s="39">
        <v>25102002</v>
      </c>
      <c r="E266" s="82">
        <v>1807657</v>
      </c>
      <c r="F266" s="82" t="s">
        <v>533</v>
      </c>
      <c r="G266" s="85" t="s">
        <v>534</v>
      </c>
      <c r="H266" s="39" t="s">
        <v>17</v>
      </c>
      <c r="I266" s="75">
        <v>5990.85</v>
      </c>
      <c r="J266" s="76">
        <v>6167.58</v>
      </c>
      <c r="K266" s="102"/>
      <c r="L266" s="216">
        <f t="shared" si="92"/>
        <v>24788984.2392</v>
      </c>
      <c r="M266" s="77" t="s">
        <v>435</v>
      </c>
      <c r="N266" s="102"/>
      <c r="O266" s="102"/>
      <c r="P266" s="217">
        <v>12730898.92</v>
      </c>
      <c r="Q266" s="65">
        <f t="shared" si="112"/>
        <v>12961328.190452</v>
      </c>
      <c r="R266" s="65">
        <f t="shared" ref="R266:R270" si="114">+(Q266*1.24%)+Q266</f>
        <v>13122048.660013605</v>
      </c>
      <c r="S266" s="65">
        <f t="shared" ref="S266:S270" si="115">+(R266*4.69%)+R266</f>
        <v>13737472.742168244</v>
      </c>
      <c r="T266" s="65">
        <f t="shared" ref="T266:T270" si="116">+(S266*8.01%)+S266</f>
        <v>14837844.308815921</v>
      </c>
      <c r="U266" s="65">
        <f t="shared" ref="U266:U270" si="117">+(T266*4.14%)+T266</f>
        <v>15452131.0632009</v>
      </c>
      <c r="V266" s="65">
        <f t="shared" ref="V266:V270" si="118">+(U266*2.95%)+U266</f>
        <v>15907968.929565327</v>
      </c>
      <c r="W266" s="65"/>
      <c r="X266" s="39" t="str">
        <v>ENTRADA VIRTUAL MAT.ADIC 1 CTO 038 SUADQ CAB 2019</v>
      </c>
      <c r="Y266" s="48"/>
      <c r="Z266" s="37">
        <f t="shared" si="94"/>
        <v>15907968.929565327</v>
      </c>
      <c r="AA266" s="38">
        <f t="shared" si="110"/>
        <v>3957.954471383975</v>
      </c>
      <c r="AB266" s="39" t="str">
        <f t="shared" si="113"/>
        <v>ENTRADA VIRTUAL MAT.ADIC 1 CTO 038 SUADQ CAB 2019</v>
      </c>
    </row>
    <row r="267" spans="1:28" ht="33.75" x14ac:dyDescent="0.25">
      <c r="A267" s="73">
        <v>66</v>
      </c>
      <c r="B267" s="73" t="s">
        <v>561</v>
      </c>
      <c r="C267" s="86" t="s">
        <v>504</v>
      </c>
      <c r="D267" s="39">
        <v>25102002</v>
      </c>
      <c r="E267" s="82">
        <v>1807666</v>
      </c>
      <c r="F267" s="82" t="s">
        <v>536</v>
      </c>
      <c r="G267" s="85" t="s">
        <v>537</v>
      </c>
      <c r="H267" s="39" t="s">
        <v>17</v>
      </c>
      <c r="I267" s="75">
        <v>1336.12</v>
      </c>
      <c r="J267" s="76">
        <v>1375.54</v>
      </c>
      <c r="K267" s="102"/>
      <c r="L267" s="216">
        <f t="shared" ref="L267:L270" si="119">+J267*4019.24</f>
        <v>5528625.3895999994</v>
      </c>
      <c r="M267" s="77" t="s">
        <v>435</v>
      </c>
      <c r="N267" s="102"/>
      <c r="O267" s="102"/>
      <c r="P267" s="217">
        <v>3314301.72</v>
      </c>
      <c r="Q267" s="65">
        <f t="shared" si="112"/>
        <v>3374290.5811320003</v>
      </c>
      <c r="R267" s="65">
        <f t="shared" si="114"/>
        <v>3416131.784338037</v>
      </c>
      <c r="S267" s="65">
        <f t="shared" si="115"/>
        <v>3576348.365023491</v>
      </c>
      <c r="T267" s="65">
        <f t="shared" si="116"/>
        <v>3862813.8690618724</v>
      </c>
      <c r="U267" s="65">
        <f t="shared" si="117"/>
        <v>4022734.3632410341</v>
      </c>
      <c r="V267" s="65">
        <f t="shared" si="118"/>
        <v>4141405.0269566448</v>
      </c>
      <c r="W267" s="65"/>
      <c r="X267" s="39" t="str">
        <v>ENTRADA VIRTUAL MAT.  CTO 038 SUADQ CAB 2019</v>
      </c>
      <c r="Y267" s="48"/>
      <c r="Z267" s="37">
        <f t="shared" ref="Z267:Z270" si="120">+MIN(L267,V267)</f>
        <v>4141405.0269566448</v>
      </c>
      <c r="AA267" s="38">
        <f t="shared" si="110"/>
        <v>1030.3950565173129</v>
      </c>
      <c r="AB267" s="39" t="str">
        <f t="shared" si="113"/>
        <v>ENTRADA VIRTUAL MAT.  CTO 038 SUADQ CAB 2019</v>
      </c>
    </row>
    <row r="268" spans="1:28" ht="33.75" x14ac:dyDescent="0.25">
      <c r="A268" s="73">
        <v>67</v>
      </c>
      <c r="B268" s="73" t="s">
        <v>561</v>
      </c>
      <c r="C268" s="86" t="s">
        <v>504</v>
      </c>
      <c r="D268" s="39">
        <v>25102002</v>
      </c>
      <c r="E268" s="82">
        <v>1807665</v>
      </c>
      <c r="F268" s="82" t="s">
        <v>539</v>
      </c>
      <c r="G268" s="85" t="s">
        <v>540</v>
      </c>
      <c r="H268" s="39" t="s">
        <v>17</v>
      </c>
      <c r="I268" s="75">
        <v>3465.01</v>
      </c>
      <c r="J268" s="76">
        <v>3567.23</v>
      </c>
      <c r="K268" s="102"/>
      <c r="L268" s="216">
        <f t="shared" si="119"/>
        <v>14337553.505199999</v>
      </c>
      <c r="M268" s="77" t="s">
        <v>435</v>
      </c>
      <c r="N268" s="102"/>
      <c r="O268" s="102"/>
      <c r="P268" s="217">
        <v>7355346.5700000003</v>
      </c>
      <c r="Q268" s="65">
        <f t="shared" si="112"/>
        <v>7488478.3429169999</v>
      </c>
      <c r="R268" s="65">
        <f t="shared" si="114"/>
        <v>7581335.4743691711</v>
      </c>
      <c r="S268" s="65">
        <f t="shared" si="115"/>
        <v>7936900.108117085</v>
      </c>
      <c r="T268" s="65">
        <f t="shared" si="116"/>
        <v>8572645.8067772631</v>
      </c>
      <c r="U268" s="65">
        <f t="shared" si="117"/>
        <v>8927553.343177842</v>
      </c>
      <c r="V268" s="65">
        <f t="shared" si="118"/>
        <v>9190916.1668015886</v>
      </c>
      <c r="W268" s="65"/>
      <c r="X268" s="39" t="str">
        <v>ENTRADA VIRTUAL MAT.  CTO 038 SUADQ CAB 2019</v>
      </c>
      <c r="Y268" s="48"/>
      <c r="Z268" s="37">
        <f t="shared" si="120"/>
        <v>9190916.1668015886</v>
      </c>
      <c r="AA268" s="38">
        <f t="shared" si="110"/>
        <v>2286.7298710207874</v>
      </c>
      <c r="AB268" s="39" t="str">
        <f t="shared" si="113"/>
        <v>ENTRADA VIRTUAL MAT.  CTO 038 SUADQ CAB 2019</v>
      </c>
    </row>
    <row r="269" spans="1:28" ht="33.75" x14ac:dyDescent="0.25">
      <c r="A269" s="73">
        <v>68</v>
      </c>
      <c r="B269" s="73" t="s">
        <v>561</v>
      </c>
      <c r="C269" s="86" t="s">
        <v>504</v>
      </c>
      <c r="D269" s="39">
        <v>25102002</v>
      </c>
      <c r="E269" s="82">
        <v>1807651</v>
      </c>
      <c r="F269" s="82" t="s">
        <v>542</v>
      </c>
      <c r="G269" s="85" t="s">
        <v>543</v>
      </c>
      <c r="H269" s="39" t="s">
        <v>17</v>
      </c>
      <c r="I269" s="75">
        <v>5396.22</v>
      </c>
      <c r="J269" s="76">
        <v>5555.41</v>
      </c>
      <c r="K269" s="102"/>
      <c r="L269" s="216">
        <f t="shared" si="119"/>
        <v>22328526.088399999</v>
      </c>
      <c r="M269" s="77" t="s">
        <v>435</v>
      </c>
      <c r="N269" s="102"/>
      <c r="O269" s="102"/>
      <c r="P269" s="217">
        <v>12730895.560000001</v>
      </c>
      <c r="Q269" s="65">
        <f t="shared" si="112"/>
        <v>12961324.769636001</v>
      </c>
      <c r="R269" s="65">
        <f t="shared" si="114"/>
        <v>13122045.196779488</v>
      </c>
      <c r="S269" s="65">
        <f t="shared" si="115"/>
        <v>13737469.116508447</v>
      </c>
      <c r="T269" s="65">
        <f t="shared" si="116"/>
        <v>14837840.392740773</v>
      </c>
      <c r="U269" s="65">
        <f t="shared" si="117"/>
        <v>15452126.985000242</v>
      </c>
      <c r="V269" s="65">
        <f t="shared" si="118"/>
        <v>15907964.731057748</v>
      </c>
      <c r="W269" s="65"/>
      <c r="X269" s="39" t="str">
        <v>ENTRADA VIRTUAL MAT.  CTO 038 SUADQ CAB 2019</v>
      </c>
      <c r="Y269" s="48"/>
      <c r="Z269" s="37">
        <f t="shared" si="120"/>
        <v>15907964.731057748</v>
      </c>
      <c r="AA269" s="38">
        <f t="shared" si="110"/>
        <v>3957.9534267816175</v>
      </c>
      <c r="AB269" s="39" t="str">
        <f t="shared" si="113"/>
        <v>ENTRADA VIRTUAL MAT.  CTO 038 SUADQ CAB 2019</v>
      </c>
    </row>
    <row r="270" spans="1:28" ht="33.75" x14ac:dyDescent="0.25">
      <c r="A270" s="73">
        <v>69</v>
      </c>
      <c r="B270" s="73" t="s">
        <v>561</v>
      </c>
      <c r="C270" s="86" t="s">
        <v>504</v>
      </c>
      <c r="D270" s="39">
        <v>25102002</v>
      </c>
      <c r="E270" s="82">
        <v>1807648</v>
      </c>
      <c r="F270" s="82" t="s">
        <v>545</v>
      </c>
      <c r="G270" s="85" t="s">
        <v>546</v>
      </c>
      <c r="H270" s="39" t="s">
        <v>17</v>
      </c>
      <c r="I270" s="75">
        <v>14829.72</v>
      </c>
      <c r="J270" s="76">
        <v>15267.2</v>
      </c>
      <c r="K270" s="102"/>
      <c r="L270" s="216">
        <f t="shared" si="119"/>
        <v>61362540.928000003</v>
      </c>
      <c r="M270" s="77" t="s">
        <v>435</v>
      </c>
      <c r="N270" s="102"/>
      <c r="O270" s="102"/>
      <c r="P270" s="217">
        <v>31156814.57</v>
      </c>
      <c r="Q270" s="65">
        <f t="shared" si="112"/>
        <v>31720752.913717002</v>
      </c>
      <c r="R270" s="65">
        <f t="shared" si="114"/>
        <v>32114090.249847092</v>
      </c>
      <c r="S270" s="65">
        <f t="shared" si="115"/>
        <v>33620241.08256492</v>
      </c>
      <c r="T270" s="65">
        <f t="shared" si="116"/>
        <v>36313222.393278368</v>
      </c>
      <c r="U270" s="65">
        <f t="shared" si="117"/>
        <v>37816589.800360091</v>
      </c>
      <c r="V270" s="65">
        <f t="shared" si="118"/>
        <v>38932179.199470714</v>
      </c>
      <c r="W270" s="65"/>
      <c r="X270" s="39" t="str">
        <v>ENTRADA VIRTUAL MAT.  CTO 038 SUADQ CAB 2019</v>
      </c>
      <c r="Y270" s="48"/>
      <c r="Z270" s="37">
        <f t="shared" si="120"/>
        <v>38932179.199470714</v>
      </c>
      <c r="AA270" s="38">
        <f t="shared" si="110"/>
        <v>9686.4529611246689</v>
      </c>
      <c r="AB270" s="39" t="str">
        <f t="shared" si="113"/>
        <v>ENTRADA VIRTUAL MAT.  CTO 038 SUADQ CAB 2019</v>
      </c>
    </row>
    <row r="274" spans="1:12" x14ac:dyDescent="0.25">
      <c r="A274" s="219" t="s">
        <v>868</v>
      </c>
      <c r="B274" s="219"/>
      <c r="C274" s="219"/>
      <c r="D274" s="219"/>
      <c r="E274" s="219"/>
      <c r="F274" s="219"/>
      <c r="G274" s="219"/>
      <c r="H274" s="219"/>
      <c r="I274" s="219"/>
      <c r="J274" s="219"/>
    </row>
    <row r="275" spans="1:12" x14ac:dyDescent="0.25">
      <c r="A275" s="219"/>
      <c r="B275" s="219"/>
      <c r="C275" s="219"/>
      <c r="D275" s="219"/>
      <c r="E275" s="219"/>
      <c r="F275" s="219"/>
      <c r="G275" s="219"/>
      <c r="H275" s="219"/>
      <c r="I275" s="219"/>
      <c r="J275" s="219"/>
    </row>
    <row r="276" spans="1:12" x14ac:dyDescent="0.25">
      <c r="A276" s="219"/>
      <c r="B276" s="219"/>
      <c r="C276" s="219"/>
      <c r="D276" s="219"/>
      <c r="E276" s="219"/>
      <c r="F276" s="219"/>
      <c r="G276" s="219"/>
      <c r="H276" s="219"/>
      <c r="I276" s="219"/>
      <c r="J276" s="219"/>
    </row>
    <row r="277" spans="1:12" x14ac:dyDescent="0.25">
      <c r="A277" s="219"/>
      <c r="B277" s="219"/>
      <c r="C277" s="219"/>
      <c r="D277" s="219"/>
      <c r="E277" s="219"/>
      <c r="F277" s="219"/>
      <c r="G277" s="219"/>
      <c r="H277" s="219"/>
      <c r="I277" s="219"/>
      <c r="J277" s="219"/>
    </row>
    <row r="278" spans="1:12" ht="8.25" customHeight="1" x14ac:dyDescent="0.25">
      <c r="A278" s="219"/>
      <c r="B278" s="219"/>
      <c r="C278" s="219"/>
      <c r="D278" s="219"/>
      <c r="E278" s="219"/>
      <c r="F278" s="219"/>
      <c r="G278" s="219"/>
      <c r="H278" s="219"/>
      <c r="I278" s="219"/>
      <c r="J278" s="219"/>
    </row>
    <row r="279" spans="1:12" x14ac:dyDescent="0.25">
      <c r="A279" s="219"/>
      <c r="B279" s="219"/>
      <c r="C279" s="219"/>
      <c r="D279" s="219"/>
      <c r="E279" s="219"/>
      <c r="F279" s="219"/>
      <c r="G279" s="219"/>
      <c r="H279" s="219"/>
      <c r="I279" s="219"/>
      <c r="J279" s="219"/>
    </row>
    <row r="280" spans="1:12" x14ac:dyDescent="0.25">
      <c r="A280" s="219"/>
      <c r="B280" s="219"/>
      <c r="C280" s="219"/>
      <c r="D280" s="219"/>
      <c r="E280" s="219"/>
      <c r="F280" s="219"/>
      <c r="G280" s="219"/>
      <c r="H280" s="219"/>
      <c r="I280" s="219"/>
      <c r="J280" s="219"/>
    </row>
    <row r="281" spans="1:12" x14ac:dyDescent="0.25">
      <c r="A281" s="219"/>
      <c r="B281" s="219"/>
      <c r="C281" s="219"/>
      <c r="D281" s="219"/>
      <c r="E281" s="219"/>
      <c r="F281" s="219"/>
      <c r="G281" s="219"/>
      <c r="H281" s="219"/>
      <c r="I281" s="219"/>
      <c r="J281" s="219"/>
    </row>
    <row r="282" spans="1:12" x14ac:dyDescent="0.25">
      <c r="A282" s="219"/>
      <c r="B282" s="219"/>
      <c r="C282" s="219"/>
      <c r="D282" s="219"/>
      <c r="E282" s="219"/>
      <c r="F282" s="219"/>
      <c r="G282" s="219"/>
      <c r="H282" s="219"/>
      <c r="I282" s="219"/>
      <c r="J282" s="219"/>
    </row>
    <row r="283" spans="1:12" x14ac:dyDescent="0.25">
      <c r="A283" s="219"/>
      <c r="B283" s="219"/>
      <c r="C283" s="219"/>
      <c r="D283" s="219"/>
      <c r="E283" s="219"/>
      <c r="F283" s="219"/>
      <c r="G283" s="219"/>
      <c r="H283" s="219"/>
      <c r="I283" s="219"/>
      <c r="J283" s="219"/>
    </row>
    <row r="285" spans="1:12" x14ac:dyDescent="0.25">
      <c r="A285" s="222" t="s">
        <v>869</v>
      </c>
      <c r="B285" s="222"/>
      <c r="C285" s="222"/>
      <c r="D285" s="222"/>
      <c r="E285" s="222"/>
      <c r="F285" s="222"/>
      <c r="G285" s="222"/>
      <c r="H285" s="222"/>
      <c r="I285" s="222"/>
      <c r="J285" s="222"/>
      <c r="K285" s="222"/>
      <c r="L285" s="222"/>
    </row>
    <row r="286" spans="1:12" x14ac:dyDescent="0.25">
      <c r="A286" s="222"/>
      <c r="B286" s="222"/>
      <c r="C286" s="222"/>
      <c r="D286" s="222"/>
      <c r="E286" s="222"/>
      <c r="F286" s="222"/>
      <c r="G286" s="222"/>
      <c r="H286" s="222"/>
      <c r="I286" s="222"/>
      <c r="J286" s="222"/>
      <c r="K286" s="222"/>
      <c r="L286" s="222"/>
    </row>
    <row r="287" spans="1:12" x14ac:dyDescent="0.25">
      <c r="A287" s="222"/>
      <c r="B287" s="222"/>
      <c r="C287" s="222"/>
      <c r="D287" s="222"/>
      <c r="E287" s="222"/>
      <c r="F287" s="222"/>
      <c r="G287" s="222"/>
      <c r="H287" s="222"/>
      <c r="I287" s="222"/>
      <c r="J287" s="222"/>
      <c r="K287" s="222"/>
      <c r="L287" s="222"/>
    </row>
    <row r="288" spans="1:12" x14ac:dyDescent="0.25">
      <c r="A288" s="222"/>
      <c r="B288" s="222"/>
      <c r="C288" s="222"/>
      <c r="D288" s="222"/>
      <c r="E288" s="222"/>
      <c r="F288" s="222"/>
      <c r="G288" s="222"/>
      <c r="H288" s="222"/>
      <c r="I288" s="222"/>
      <c r="J288" s="222"/>
      <c r="K288" s="222"/>
      <c r="L288" s="222"/>
    </row>
    <row r="289" spans="1:12" x14ac:dyDescent="0.25">
      <c r="A289" s="222"/>
      <c r="B289" s="222"/>
      <c r="C289" s="222"/>
      <c r="D289" s="222"/>
      <c r="E289" s="222"/>
      <c r="F289" s="222"/>
      <c r="G289" s="222"/>
      <c r="H289" s="222"/>
      <c r="I289" s="222"/>
      <c r="J289" s="222"/>
      <c r="K289" s="222"/>
      <c r="L289" s="222"/>
    </row>
    <row r="290" spans="1:12" x14ac:dyDescent="0.25">
      <c r="A290" s="222"/>
      <c r="B290" s="222"/>
      <c r="C290" s="222"/>
      <c r="D290" s="222"/>
      <c r="E290" s="222"/>
      <c r="F290" s="222"/>
      <c r="G290" s="222"/>
      <c r="H290" s="222"/>
      <c r="I290" s="222"/>
      <c r="J290" s="222"/>
      <c r="K290" s="222"/>
      <c r="L290" s="222"/>
    </row>
    <row r="291" spans="1:12" x14ac:dyDescent="0.25">
      <c r="A291" s="222"/>
      <c r="B291" s="222"/>
      <c r="C291" s="222"/>
      <c r="D291" s="222"/>
      <c r="E291" s="222"/>
      <c r="F291" s="222"/>
      <c r="G291" s="222"/>
      <c r="H291" s="222"/>
      <c r="I291" s="222"/>
      <c r="J291" s="222"/>
      <c r="K291" s="222"/>
      <c r="L291" s="222"/>
    </row>
    <row r="292" spans="1:12" x14ac:dyDescent="0.25">
      <c r="A292" s="222"/>
      <c r="B292" s="222"/>
      <c r="C292" s="222"/>
      <c r="D292" s="222"/>
      <c r="E292" s="222"/>
      <c r="F292" s="222"/>
      <c r="G292" s="222"/>
      <c r="H292" s="222"/>
      <c r="I292" s="222"/>
      <c r="J292" s="222"/>
      <c r="K292" s="222"/>
      <c r="L292" s="222"/>
    </row>
    <row r="293" spans="1:12" x14ac:dyDescent="0.25">
      <c r="A293" s="222"/>
      <c r="B293" s="222"/>
      <c r="C293" s="222"/>
      <c r="D293" s="222"/>
      <c r="E293" s="222"/>
      <c r="F293" s="222"/>
      <c r="G293" s="222"/>
      <c r="H293" s="222"/>
      <c r="I293" s="222"/>
      <c r="J293" s="222"/>
      <c r="K293" s="222"/>
      <c r="L293" s="222"/>
    </row>
    <row r="294" spans="1:12" x14ac:dyDescent="0.25">
      <c r="A294" s="222"/>
      <c r="B294" s="222"/>
      <c r="C294" s="222"/>
      <c r="D294" s="222"/>
      <c r="E294" s="222"/>
      <c r="F294" s="222"/>
      <c r="G294" s="222"/>
      <c r="H294" s="222"/>
      <c r="I294" s="222"/>
      <c r="J294" s="222"/>
      <c r="K294" s="222"/>
      <c r="L294" s="222"/>
    </row>
    <row r="295" spans="1:12" x14ac:dyDescent="0.25">
      <c r="A295" s="222"/>
      <c r="B295" s="222"/>
      <c r="C295" s="222"/>
      <c r="D295" s="222"/>
      <c r="E295" s="222"/>
      <c r="F295" s="222"/>
      <c r="G295" s="222"/>
      <c r="H295" s="222"/>
      <c r="I295" s="222"/>
      <c r="J295" s="222"/>
      <c r="K295" s="222"/>
      <c r="L295" s="222"/>
    </row>
    <row r="296" spans="1:12" x14ac:dyDescent="0.25">
      <c r="A296" s="222"/>
      <c r="B296" s="222"/>
      <c r="C296" s="222"/>
      <c r="D296" s="222"/>
      <c r="E296" s="222"/>
      <c r="F296" s="222"/>
      <c r="G296" s="222"/>
      <c r="H296" s="222"/>
      <c r="I296" s="222"/>
      <c r="J296" s="222"/>
      <c r="K296" s="222"/>
      <c r="L296" s="222"/>
    </row>
    <row r="297" spans="1:12" x14ac:dyDescent="0.25">
      <c r="A297" s="222"/>
      <c r="B297" s="222"/>
      <c r="C297" s="222"/>
      <c r="D297" s="222"/>
      <c r="E297" s="222"/>
      <c r="F297" s="222"/>
      <c r="G297" s="222"/>
      <c r="H297" s="222"/>
      <c r="I297" s="222"/>
      <c r="J297" s="222"/>
      <c r="K297" s="222"/>
      <c r="L297" s="222"/>
    </row>
    <row r="298" spans="1:12" x14ac:dyDescent="0.25">
      <c r="A298" s="222"/>
      <c r="B298" s="222"/>
      <c r="C298" s="222"/>
      <c r="D298" s="222"/>
      <c r="E298" s="222"/>
      <c r="F298" s="222"/>
      <c r="G298" s="222"/>
      <c r="H298" s="222"/>
      <c r="I298" s="222"/>
      <c r="J298" s="222"/>
      <c r="K298" s="222"/>
      <c r="L298" s="222"/>
    </row>
    <row r="299" spans="1:12" x14ac:dyDescent="0.25">
      <c r="A299" s="222"/>
      <c r="B299" s="222"/>
      <c r="C299" s="222"/>
      <c r="D299" s="222"/>
      <c r="E299" s="222"/>
      <c r="F299" s="222"/>
      <c r="G299" s="222"/>
      <c r="H299" s="222"/>
      <c r="I299" s="222"/>
      <c r="J299" s="222"/>
      <c r="K299" s="222"/>
      <c r="L299" s="222"/>
    </row>
    <row r="300" spans="1:12" x14ac:dyDescent="0.25">
      <c r="A300" s="222"/>
      <c r="B300" s="222"/>
      <c r="C300" s="222"/>
      <c r="D300" s="222"/>
      <c r="E300" s="222"/>
      <c r="F300" s="222"/>
      <c r="G300" s="222"/>
      <c r="H300" s="222"/>
      <c r="I300" s="222"/>
      <c r="J300" s="222"/>
      <c r="K300" s="222"/>
      <c r="L300" s="222"/>
    </row>
    <row r="301" spans="1:12" x14ac:dyDescent="0.25">
      <c r="A301" s="222"/>
      <c r="B301" s="222"/>
      <c r="C301" s="222"/>
      <c r="D301" s="222"/>
      <c r="E301" s="222"/>
      <c r="F301" s="222"/>
      <c r="G301" s="222"/>
      <c r="H301" s="222"/>
      <c r="I301" s="222"/>
      <c r="J301" s="222"/>
      <c r="K301" s="222"/>
      <c r="L301" s="222"/>
    </row>
    <row r="302" spans="1:12" x14ac:dyDescent="0.25">
      <c r="A302" s="222"/>
      <c r="B302" s="222"/>
      <c r="C302" s="222"/>
      <c r="D302" s="222"/>
      <c r="E302" s="222"/>
      <c r="F302" s="222"/>
      <c r="G302" s="222"/>
      <c r="H302" s="222"/>
      <c r="I302" s="222"/>
      <c r="J302" s="222"/>
      <c r="K302" s="222"/>
      <c r="L302" s="222"/>
    </row>
    <row r="303" spans="1:12" x14ac:dyDescent="0.25">
      <c r="A303" s="222"/>
      <c r="B303" s="222"/>
      <c r="C303" s="222"/>
      <c r="D303" s="222"/>
      <c r="E303" s="222"/>
      <c r="F303" s="222"/>
      <c r="G303" s="222"/>
      <c r="H303" s="222"/>
      <c r="I303" s="222"/>
      <c r="J303" s="222"/>
      <c r="K303" s="222"/>
      <c r="L303" s="222"/>
    </row>
    <row r="304" spans="1:12" x14ac:dyDescent="0.25">
      <c r="A304" s="222"/>
      <c r="B304" s="222"/>
      <c r="C304" s="222"/>
      <c r="D304" s="222"/>
      <c r="E304" s="222"/>
      <c r="F304" s="222"/>
      <c r="G304" s="222"/>
      <c r="H304" s="222"/>
      <c r="I304" s="222"/>
      <c r="J304" s="222"/>
      <c r="K304" s="222"/>
      <c r="L304" s="222"/>
    </row>
    <row r="305" spans="1:12" x14ac:dyDescent="0.25">
      <c r="A305" s="222"/>
      <c r="B305" s="222"/>
      <c r="C305" s="222"/>
      <c r="D305" s="222"/>
      <c r="E305" s="222"/>
      <c r="F305" s="222"/>
      <c r="G305" s="222"/>
      <c r="H305" s="222"/>
      <c r="I305" s="222"/>
      <c r="J305" s="222"/>
      <c r="K305" s="222"/>
      <c r="L305" s="222"/>
    </row>
    <row r="306" spans="1:12" x14ac:dyDescent="0.25">
      <c r="A306" s="222"/>
      <c r="B306" s="222"/>
      <c r="C306" s="222"/>
      <c r="D306" s="222"/>
      <c r="E306" s="222"/>
      <c r="F306" s="222"/>
      <c r="G306" s="222"/>
      <c r="H306" s="222"/>
      <c r="I306" s="222"/>
      <c r="J306" s="222"/>
      <c r="K306" s="222"/>
      <c r="L306" s="222"/>
    </row>
    <row r="307" spans="1:12" x14ac:dyDescent="0.25">
      <c r="A307" s="222"/>
      <c r="B307" s="222"/>
      <c r="C307" s="222"/>
      <c r="D307" s="222"/>
      <c r="E307" s="222"/>
      <c r="F307" s="222"/>
      <c r="G307" s="222"/>
      <c r="H307" s="222"/>
      <c r="I307" s="222"/>
      <c r="J307" s="222"/>
      <c r="K307" s="222"/>
      <c r="L307" s="222"/>
    </row>
    <row r="308" spans="1:12" x14ac:dyDescent="0.25">
      <c r="A308" s="222"/>
      <c r="B308" s="222"/>
      <c r="C308" s="222"/>
      <c r="D308" s="222"/>
      <c r="E308" s="222"/>
      <c r="F308" s="222"/>
      <c r="G308" s="222"/>
      <c r="H308" s="222"/>
      <c r="I308" s="222"/>
      <c r="J308" s="222"/>
      <c r="K308" s="222"/>
      <c r="L308" s="222"/>
    </row>
    <row r="309" spans="1:12" x14ac:dyDescent="0.25">
      <c r="A309" s="222"/>
      <c r="B309" s="222"/>
      <c r="C309" s="222"/>
      <c r="D309" s="222"/>
      <c r="E309" s="222"/>
      <c r="F309" s="222"/>
      <c r="G309" s="222"/>
      <c r="H309" s="222"/>
      <c r="I309" s="222"/>
      <c r="J309" s="222"/>
      <c r="K309" s="222"/>
      <c r="L309" s="222"/>
    </row>
    <row r="310" spans="1:12" x14ac:dyDescent="0.25">
      <c r="A310" s="222"/>
      <c r="B310" s="222"/>
      <c r="C310" s="222"/>
      <c r="D310" s="222"/>
      <c r="E310" s="222"/>
      <c r="F310" s="222"/>
      <c r="G310" s="222"/>
      <c r="H310" s="222"/>
      <c r="I310" s="222"/>
      <c r="J310" s="222"/>
      <c r="K310" s="222"/>
      <c r="L310" s="222"/>
    </row>
    <row r="311" spans="1:12" x14ac:dyDescent="0.25">
      <c r="A311" s="222"/>
      <c r="B311" s="222"/>
      <c r="C311" s="222"/>
      <c r="D311" s="222"/>
      <c r="E311" s="222"/>
      <c r="F311" s="222"/>
      <c r="G311" s="222"/>
      <c r="H311" s="222"/>
      <c r="I311" s="222"/>
      <c r="J311" s="222"/>
      <c r="K311" s="222"/>
      <c r="L311" s="222"/>
    </row>
    <row r="312" spans="1:12" x14ac:dyDescent="0.25">
      <c r="A312" s="222"/>
      <c r="B312" s="222"/>
      <c r="C312" s="222"/>
      <c r="D312" s="222"/>
      <c r="E312" s="222"/>
      <c r="F312" s="222"/>
      <c r="G312" s="222"/>
      <c r="H312" s="222"/>
      <c r="I312" s="222"/>
      <c r="J312" s="222"/>
      <c r="K312" s="222"/>
      <c r="L312" s="222"/>
    </row>
    <row r="313" spans="1:12" x14ac:dyDescent="0.25">
      <c r="A313" s="222"/>
      <c r="B313" s="222"/>
      <c r="C313" s="222"/>
      <c r="D313" s="222"/>
      <c r="E313" s="222"/>
      <c r="F313" s="222"/>
      <c r="G313" s="222"/>
      <c r="H313" s="222"/>
      <c r="I313" s="222"/>
      <c r="J313" s="222"/>
      <c r="K313" s="222"/>
      <c r="L313" s="222"/>
    </row>
    <row r="314" spans="1:12" x14ac:dyDescent="0.25">
      <c r="A314" s="222"/>
      <c r="B314" s="222"/>
      <c r="C314" s="222"/>
      <c r="D314" s="222"/>
      <c r="E314" s="222"/>
      <c r="F314" s="222"/>
      <c r="G314" s="222"/>
      <c r="H314" s="222"/>
      <c r="I314" s="222"/>
      <c r="J314" s="222"/>
      <c r="K314" s="222"/>
      <c r="L314" s="222"/>
    </row>
    <row r="315" spans="1:12" x14ac:dyDescent="0.25">
      <c r="A315" s="222"/>
      <c r="B315" s="222"/>
      <c r="C315" s="222"/>
      <c r="D315" s="222"/>
      <c r="E315" s="222"/>
      <c r="F315" s="222"/>
      <c r="G315" s="222"/>
      <c r="H315" s="222"/>
      <c r="I315" s="222"/>
      <c r="J315" s="222"/>
      <c r="K315" s="222"/>
      <c r="L315" s="222"/>
    </row>
    <row r="316" spans="1:12" x14ac:dyDescent="0.25">
      <c r="A316" s="222"/>
      <c r="B316" s="222"/>
      <c r="C316" s="222"/>
      <c r="D316" s="222"/>
      <c r="E316" s="222"/>
      <c r="F316" s="222"/>
      <c r="G316" s="222"/>
      <c r="H316" s="222"/>
      <c r="I316" s="222"/>
      <c r="J316" s="222"/>
      <c r="K316" s="222"/>
      <c r="L316" s="222"/>
    </row>
    <row r="317" spans="1:12" x14ac:dyDescent="0.25">
      <c r="A317" s="222"/>
      <c r="B317" s="222"/>
      <c r="C317" s="222"/>
      <c r="D317" s="222"/>
      <c r="E317" s="222"/>
      <c r="F317" s="222"/>
      <c r="G317" s="222"/>
      <c r="H317" s="222"/>
      <c r="I317" s="222"/>
      <c r="J317" s="222"/>
      <c r="K317" s="222"/>
      <c r="L317" s="222"/>
    </row>
    <row r="318" spans="1:12" x14ac:dyDescent="0.25">
      <c r="A318" s="222"/>
      <c r="B318" s="222"/>
      <c r="C318" s="222"/>
      <c r="D318" s="222"/>
      <c r="E318" s="222"/>
      <c r="F318" s="222"/>
      <c r="G318" s="222"/>
      <c r="H318" s="222"/>
      <c r="I318" s="222"/>
      <c r="J318" s="222"/>
      <c r="K318" s="222"/>
      <c r="L318" s="222"/>
    </row>
    <row r="319" spans="1:12" x14ac:dyDescent="0.25">
      <c r="A319" s="222"/>
      <c r="B319" s="222"/>
      <c r="C319" s="222"/>
      <c r="D319" s="222"/>
      <c r="E319" s="222"/>
      <c r="F319" s="222"/>
      <c r="G319" s="222"/>
      <c r="H319" s="222"/>
      <c r="I319" s="222"/>
      <c r="J319" s="222"/>
      <c r="K319" s="222"/>
      <c r="L319" s="222"/>
    </row>
    <row r="320" spans="1:12" x14ac:dyDescent="0.25">
      <c r="A320" s="222"/>
      <c r="B320" s="222"/>
      <c r="C320" s="222"/>
      <c r="D320" s="222"/>
      <c r="E320" s="222"/>
      <c r="F320" s="222"/>
      <c r="G320" s="222"/>
      <c r="H320" s="222"/>
      <c r="I320" s="222"/>
      <c r="J320" s="222"/>
      <c r="K320" s="222"/>
      <c r="L320" s="222"/>
    </row>
    <row r="321" spans="1:12" x14ac:dyDescent="0.25">
      <c r="A321" s="222"/>
      <c r="B321" s="222"/>
      <c r="C321" s="222"/>
      <c r="D321" s="222"/>
      <c r="E321" s="222"/>
      <c r="F321" s="222"/>
      <c r="G321" s="222"/>
      <c r="H321" s="222"/>
      <c r="I321" s="222"/>
      <c r="J321" s="222"/>
      <c r="K321" s="222"/>
      <c r="L321" s="222"/>
    </row>
    <row r="322" spans="1:12" x14ac:dyDescent="0.25">
      <c r="A322" s="222"/>
      <c r="B322" s="222"/>
      <c r="C322" s="222"/>
      <c r="D322" s="222"/>
      <c r="E322" s="222"/>
      <c r="F322" s="222"/>
      <c r="G322" s="222"/>
      <c r="H322" s="222"/>
      <c r="I322" s="222"/>
      <c r="J322" s="222"/>
      <c r="K322" s="222"/>
      <c r="L322" s="222"/>
    </row>
    <row r="323" spans="1:12" x14ac:dyDescent="0.25">
      <c r="A323" s="222"/>
      <c r="B323" s="222"/>
      <c r="C323" s="222"/>
      <c r="D323" s="222"/>
      <c r="E323" s="222"/>
      <c r="F323" s="222"/>
      <c r="G323" s="222"/>
      <c r="H323" s="222"/>
      <c r="I323" s="222"/>
      <c r="J323" s="222"/>
      <c r="K323" s="222"/>
      <c r="L323" s="222"/>
    </row>
    <row r="324" spans="1:12" x14ac:dyDescent="0.25">
      <c r="A324" s="222"/>
      <c r="B324" s="222"/>
      <c r="C324" s="222"/>
      <c r="D324" s="222"/>
      <c r="E324" s="222"/>
      <c r="F324" s="222"/>
      <c r="G324" s="222"/>
      <c r="H324" s="222"/>
      <c r="I324" s="222"/>
      <c r="J324" s="222"/>
      <c r="K324" s="222"/>
      <c r="L324" s="222"/>
    </row>
    <row r="325" spans="1:12" x14ac:dyDescent="0.25">
      <c r="A325" s="222"/>
      <c r="B325" s="222"/>
      <c r="C325" s="222"/>
      <c r="D325" s="222"/>
      <c r="E325" s="222"/>
      <c r="F325" s="222"/>
      <c r="G325" s="222"/>
      <c r="H325" s="222"/>
      <c r="I325" s="222"/>
      <c r="J325" s="222"/>
      <c r="K325" s="222"/>
      <c r="L325" s="222"/>
    </row>
    <row r="326" spans="1:12" x14ac:dyDescent="0.25">
      <c r="A326" s="222"/>
      <c r="B326" s="222"/>
      <c r="C326" s="222"/>
      <c r="D326" s="222"/>
      <c r="E326" s="222"/>
      <c r="F326" s="222"/>
      <c r="G326" s="222"/>
      <c r="H326" s="222"/>
      <c r="I326" s="222"/>
      <c r="J326" s="222"/>
      <c r="K326" s="222"/>
      <c r="L326" s="222"/>
    </row>
    <row r="327" spans="1:12" x14ac:dyDescent="0.25">
      <c r="A327" s="222"/>
      <c r="B327" s="222"/>
      <c r="C327" s="222"/>
      <c r="D327" s="222"/>
      <c r="E327" s="222"/>
      <c r="F327" s="222"/>
      <c r="G327" s="222"/>
      <c r="H327" s="222"/>
      <c r="I327" s="222"/>
      <c r="J327" s="222"/>
      <c r="K327" s="222"/>
      <c r="L327" s="222"/>
    </row>
    <row r="328" spans="1:12" x14ac:dyDescent="0.25">
      <c r="A328" s="222"/>
      <c r="B328" s="222"/>
      <c r="C328" s="222"/>
      <c r="D328" s="222"/>
      <c r="E328" s="222"/>
      <c r="F328" s="222"/>
      <c r="G328" s="222"/>
      <c r="H328" s="222"/>
      <c r="I328" s="222"/>
      <c r="J328" s="222"/>
      <c r="K328" s="222"/>
      <c r="L328" s="222"/>
    </row>
    <row r="329" spans="1:12" x14ac:dyDescent="0.25">
      <c r="A329" s="222"/>
      <c r="B329" s="222"/>
      <c r="C329" s="222"/>
      <c r="D329" s="222"/>
      <c r="E329" s="222"/>
      <c r="F329" s="222"/>
      <c r="G329" s="222"/>
      <c r="H329" s="222"/>
      <c r="I329" s="222"/>
      <c r="J329" s="222"/>
      <c r="K329" s="222"/>
      <c r="L329" s="222"/>
    </row>
    <row r="330" spans="1:12" x14ac:dyDescent="0.25">
      <c r="A330" s="222"/>
      <c r="B330" s="222"/>
      <c r="C330" s="222"/>
      <c r="D330" s="222"/>
      <c r="E330" s="222"/>
      <c r="F330" s="222"/>
      <c r="G330" s="222"/>
      <c r="H330" s="222"/>
      <c r="I330" s="222"/>
      <c r="J330" s="222"/>
      <c r="K330" s="222"/>
      <c r="L330" s="222"/>
    </row>
    <row r="331" spans="1:12" x14ac:dyDescent="0.25">
      <c r="A331" s="222"/>
      <c r="B331" s="222"/>
      <c r="C331" s="222"/>
      <c r="D331" s="222"/>
      <c r="E331" s="222"/>
      <c r="F331" s="222"/>
      <c r="G331" s="222"/>
      <c r="H331" s="222"/>
      <c r="I331" s="222"/>
      <c r="J331" s="222"/>
      <c r="K331" s="222"/>
      <c r="L331" s="222"/>
    </row>
    <row r="332" spans="1:12" x14ac:dyDescent="0.25">
      <c r="A332" s="222"/>
      <c r="B332" s="222"/>
      <c r="C332" s="222"/>
      <c r="D332" s="222"/>
      <c r="E332" s="222"/>
      <c r="F332" s="222"/>
      <c r="G332" s="222"/>
      <c r="H332" s="222"/>
      <c r="I332" s="222"/>
      <c r="J332" s="222"/>
      <c r="K332" s="222"/>
      <c r="L332" s="222"/>
    </row>
    <row r="333" spans="1:12" x14ac:dyDescent="0.25">
      <c r="A333" s="222"/>
      <c r="B333" s="222"/>
      <c r="C333" s="222"/>
      <c r="D333" s="222"/>
      <c r="E333" s="222"/>
      <c r="F333" s="222"/>
      <c r="G333" s="222"/>
      <c r="H333" s="222"/>
      <c r="I333" s="222"/>
      <c r="J333" s="222"/>
      <c r="K333" s="222"/>
      <c r="L333" s="222"/>
    </row>
    <row r="334" spans="1:12" x14ac:dyDescent="0.25">
      <c r="A334" s="222"/>
      <c r="B334" s="222"/>
      <c r="C334" s="222"/>
      <c r="D334" s="222"/>
      <c r="E334" s="222"/>
      <c r="F334" s="222"/>
      <c r="G334" s="222"/>
      <c r="H334" s="222"/>
      <c r="I334" s="222"/>
      <c r="J334" s="222"/>
      <c r="K334" s="222"/>
      <c r="L334" s="222"/>
    </row>
    <row r="335" spans="1:12" x14ac:dyDescent="0.25">
      <c r="A335" s="222"/>
      <c r="B335" s="222"/>
      <c r="C335" s="222"/>
      <c r="D335" s="222"/>
      <c r="E335" s="222"/>
      <c r="F335" s="222"/>
      <c r="G335" s="222"/>
      <c r="H335" s="222"/>
      <c r="I335" s="222"/>
      <c r="J335" s="222"/>
      <c r="K335" s="222"/>
      <c r="L335" s="222"/>
    </row>
    <row r="336" spans="1:12" x14ac:dyDescent="0.25">
      <c r="A336" s="222"/>
      <c r="B336" s="222"/>
      <c r="C336" s="222"/>
      <c r="D336" s="222"/>
      <c r="E336" s="222"/>
      <c r="F336" s="222"/>
      <c r="G336" s="222"/>
      <c r="H336" s="222"/>
      <c r="I336" s="222"/>
      <c r="J336" s="222"/>
      <c r="K336" s="222"/>
      <c r="L336" s="222"/>
    </row>
    <row r="337" spans="1:12" x14ac:dyDescent="0.25">
      <c r="A337" s="222"/>
      <c r="B337" s="222"/>
      <c r="C337" s="222"/>
      <c r="D337" s="222"/>
      <c r="E337" s="222"/>
      <c r="F337" s="222"/>
      <c r="G337" s="222"/>
      <c r="H337" s="222"/>
      <c r="I337" s="222"/>
      <c r="J337" s="222"/>
      <c r="K337" s="222"/>
      <c r="L337" s="222"/>
    </row>
    <row r="338" spans="1:12" x14ac:dyDescent="0.25">
      <c r="A338" s="222"/>
      <c r="B338" s="222"/>
      <c r="C338" s="222"/>
      <c r="D338" s="222"/>
      <c r="E338" s="222"/>
      <c r="F338" s="222"/>
      <c r="G338" s="222"/>
      <c r="H338" s="222"/>
      <c r="I338" s="222"/>
      <c r="J338" s="222"/>
      <c r="K338" s="222"/>
      <c r="L338" s="222"/>
    </row>
    <row r="339" spans="1:12" x14ac:dyDescent="0.25">
      <c r="A339" s="222"/>
      <c r="B339" s="222"/>
      <c r="C339" s="222"/>
      <c r="D339" s="222"/>
      <c r="E339" s="222"/>
      <c r="F339" s="222"/>
      <c r="G339" s="222"/>
      <c r="H339" s="222"/>
      <c r="I339" s="222"/>
      <c r="J339" s="222"/>
      <c r="K339" s="222"/>
      <c r="L339" s="222"/>
    </row>
    <row r="340" spans="1:12" x14ac:dyDescent="0.25">
      <c r="A340" s="222"/>
      <c r="B340" s="222"/>
      <c r="C340" s="222"/>
      <c r="D340" s="222"/>
      <c r="E340" s="222"/>
      <c r="F340" s="222"/>
      <c r="G340" s="222"/>
      <c r="H340" s="222"/>
      <c r="I340" s="222"/>
      <c r="J340" s="222"/>
      <c r="K340" s="222"/>
      <c r="L340" s="222"/>
    </row>
    <row r="341" spans="1:12" x14ac:dyDescent="0.25">
      <c r="A341" s="222"/>
      <c r="B341" s="222"/>
      <c r="C341" s="222"/>
      <c r="D341" s="222"/>
      <c r="E341" s="222"/>
      <c r="F341" s="222"/>
      <c r="G341" s="222"/>
      <c r="H341" s="222"/>
      <c r="I341" s="222"/>
      <c r="J341" s="222"/>
      <c r="K341" s="222"/>
      <c r="L341" s="222"/>
    </row>
    <row r="342" spans="1:12" x14ac:dyDescent="0.25">
      <c r="A342" s="222"/>
      <c r="B342" s="222"/>
      <c r="C342" s="222"/>
      <c r="D342" s="222"/>
      <c r="E342" s="222"/>
      <c r="F342" s="222"/>
      <c r="G342" s="222"/>
      <c r="H342" s="222"/>
      <c r="I342" s="222"/>
      <c r="J342" s="222"/>
      <c r="K342" s="222"/>
      <c r="L342" s="222"/>
    </row>
    <row r="343" spans="1:12" x14ac:dyDescent="0.25">
      <c r="A343" s="222"/>
      <c r="B343" s="222"/>
      <c r="C343" s="222"/>
      <c r="D343" s="222"/>
      <c r="E343" s="222"/>
      <c r="F343" s="222"/>
      <c r="G343" s="222"/>
      <c r="H343" s="222"/>
      <c r="I343" s="222"/>
      <c r="J343" s="222"/>
      <c r="K343" s="222"/>
      <c r="L343" s="222"/>
    </row>
    <row r="344" spans="1:12" x14ac:dyDescent="0.25">
      <c r="A344" s="222"/>
      <c r="B344" s="222"/>
      <c r="C344" s="222"/>
      <c r="D344" s="222"/>
      <c r="E344" s="222"/>
      <c r="F344" s="222"/>
      <c r="G344" s="222"/>
      <c r="H344" s="222"/>
      <c r="I344" s="222"/>
      <c r="J344" s="222"/>
      <c r="K344" s="222"/>
      <c r="L344" s="222"/>
    </row>
    <row r="345" spans="1:12" x14ac:dyDescent="0.25">
      <c r="A345" s="222"/>
      <c r="B345" s="222"/>
      <c r="C345" s="222"/>
      <c r="D345" s="222"/>
      <c r="E345" s="222"/>
      <c r="F345" s="222"/>
      <c r="G345" s="222"/>
      <c r="H345" s="222"/>
      <c r="I345" s="222"/>
      <c r="J345" s="222"/>
      <c r="K345" s="222"/>
      <c r="L345" s="222"/>
    </row>
    <row r="346" spans="1:12" x14ac:dyDescent="0.25">
      <c r="A346" s="222"/>
      <c r="B346" s="222"/>
      <c r="C346" s="222"/>
      <c r="D346" s="222"/>
      <c r="E346" s="222"/>
      <c r="F346" s="222"/>
      <c r="G346" s="222"/>
      <c r="H346" s="222"/>
      <c r="I346" s="222"/>
      <c r="J346" s="222"/>
      <c r="K346" s="222"/>
      <c r="L346" s="222"/>
    </row>
    <row r="347" spans="1:12" x14ac:dyDescent="0.25">
      <c r="A347" s="222"/>
      <c r="B347" s="222"/>
      <c r="C347" s="222"/>
      <c r="D347" s="222"/>
      <c r="E347" s="222"/>
      <c r="F347" s="222"/>
      <c r="G347" s="222"/>
      <c r="H347" s="222"/>
      <c r="I347" s="222"/>
      <c r="J347" s="222"/>
      <c r="K347" s="222"/>
      <c r="L347" s="222"/>
    </row>
    <row r="348" spans="1:12" x14ac:dyDescent="0.25">
      <c r="A348" s="222"/>
      <c r="B348" s="222"/>
      <c r="C348" s="222"/>
      <c r="D348" s="222"/>
      <c r="E348" s="222"/>
      <c r="F348" s="222"/>
      <c r="G348" s="222"/>
      <c r="H348" s="222"/>
      <c r="I348" s="222"/>
      <c r="J348" s="222"/>
      <c r="K348" s="222"/>
      <c r="L348" s="222"/>
    </row>
    <row r="349" spans="1:12" x14ac:dyDescent="0.25">
      <c r="A349" s="222"/>
      <c r="B349" s="222"/>
      <c r="C349" s="222"/>
      <c r="D349" s="222"/>
      <c r="E349" s="222"/>
      <c r="F349" s="222"/>
      <c r="G349" s="222"/>
      <c r="H349" s="222"/>
      <c r="I349" s="222"/>
      <c r="J349" s="222"/>
      <c r="K349" s="222"/>
      <c r="L349" s="222"/>
    </row>
    <row r="350" spans="1:12" x14ac:dyDescent="0.25">
      <c r="A350" s="222"/>
      <c r="B350" s="222"/>
      <c r="C350" s="222"/>
      <c r="D350" s="222"/>
      <c r="E350" s="222"/>
      <c r="F350" s="222"/>
      <c r="G350" s="222"/>
      <c r="H350" s="222"/>
      <c r="I350" s="222"/>
      <c r="J350" s="222"/>
      <c r="K350" s="222"/>
      <c r="L350" s="222"/>
    </row>
    <row r="351" spans="1:12" x14ac:dyDescent="0.25">
      <c r="A351" s="222"/>
      <c r="B351" s="222"/>
      <c r="C351" s="222"/>
      <c r="D351" s="222"/>
      <c r="E351" s="222"/>
      <c r="F351" s="222"/>
      <c r="G351" s="222"/>
      <c r="H351" s="222"/>
      <c r="I351" s="222"/>
      <c r="J351" s="222"/>
      <c r="K351" s="222"/>
      <c r="L351" s="222"/>
    </row>
    <row r="352" spans="1:12" x14ac:dyDescent="0.25">
      <c r="A352" s="222"/>
      <c r="B352" s="222"/>
      <c r="C352" s="222"/>
      <c r="D352" s="222"/>
      <c r="E352" s="222"/>
      <c r="F352" s="222"/>
      <c r="G352" s="222"/>
      <c r="H352" s="222"/>
      <c r="I352" s="222"/>
      <c r="J352" s="222"/>
      <c r="K352" s="222"/>
      <c r="L352" s="222"/>
    </row>
    <row r="353" spans="1:12" x14ac:dyDescent="0.25">
      <c r="A353" s="222"/>
      <c r="B353" s="222"/>
      <c r="C353" s="222"/>
      <c r="D353" s="222"/>
      <c r="E353" s="222"/>
      <c r="F353" s="222"/>
      <c r="G353" s="222"/>
      <c r="H353" s="222"/>
      <c r="I353" s="222"/>
      <c r="J353" s="222"/>
      <c r="K353" s="222"/>
      <c r="L353" s="222"/>
    </row>
    <row r="354" spans="1:12" x14ac:dyDescent="0.25">
      <c r="A354" s="222"/>
      <c r="B354" s="222"/>
      <c r="C354" s="222"/>
      <c r="D354" s="222"/>
      <c r="E354" s="222"/>
      <c r="F354" s="222"/>
      <c r="G354" s="222"/>
      <c r="H354" s="222"/>
      <c r="I354" s="222"/>
      <c r="J354" s="222"/>
      <c r="K354" s="222"/>
      <c r="L354" s="222"/>
    </row>
    <row r="355" spans="1:12" x14ac:dyDescent="0.25">
      <c r="A355" s="222"/>
      <c r="B355" s="222"/>
      <c r="C355" s="222"/>
      <c r="D355" s="222"/>
      <c r="E355" s="222"/>
      <c r="F355" s="222"/>
      <c r="G355" s="222"/>
      <c r="H355" s="222"/>
      <c r="I355" s="222"/>
      <c r="J355" s="222"/>
      <c r="K355" s="222"/>
      <c r="L355" s="222"/>
    </row>
    <row r="356" spans="1:12" x14ac:dyDescent="0.25">
      <c r="A356" s="222"/>
      <c r="B356" s="222"/>
      <c r="C356" s="222"/>
      <c r="D356" s="222"/>
      <c r="E356" s="222"/>
      <c r="F356" s="222"/>
      <c r="G356" s="222"/>
      <c r="H356" s="222"/>
      <c r="I356" s="222"/>
      <c r="J356" s="222"/>
      <c r="K356" s="222"/>
      <c r="L356" s="222"/>
    </row>
    <row r="357" spans="1:12" x14ac:dyDescent="0.25">
      <c r="A357" s="222"/>
      <c r="B357" s="222"/>
      <c r="C357" s="222"/>
      <c r="D357" s="222"/>
      <c r="E357" s="222"/>
      <c r="F357" s="222"/>
      <c r="G357" s="222"/>
      <c r="H357" s="222"/>
      <c r="I357" s="222"/>
      <c r="J357" s="222"/>
      <c r="K357" s="222"/>
      <c r="L357" s="222"/>
    </row>
    <row r="358" spans="1:12" x14ac:dyDescent="0.25">
      <c r="A358" s="222"/>
      <c r="B358" s="222"/>
      <c r="C358" s="222"/>
      <c r="D358" s="222"/>
      <c r="E358" s="222"/>
      <c r="F358" s="222"/>
      <c r="G358" s="222"/>
      <c r="H358" s="222"/>
      <c r="I358" s="222"/>
      <c r="J358" s="222"/>
      <c r="K358" s="222"/>
      <c r="L358" s="222"/>
    </row>
    <row r="359" spans="1:12" x14ac:dyDescent="0.25">
      <c r="A359" s="222"/>
      <c r="B359" s="222"/>
      <c r="C359" s="222"/>
      <c r="D359" s="222"/>
      <c r="E359" s="222"/>
      <c r="F359" s="222"/>
      <c r="G359" s="222"/>
      <c r="H359" s="222"/>
      <c r="I359" s="222"/>
      <c r="J359" s="222"/>
      <c r="K359" s="222"/>
      <c r="L359" s="222"/>
    </row>
    <row r="360" spans="1:12" x14ac:dyDescent="0.25">
      <c r="A360" s="222"/>
      <c r="B360" s="222"/>
      <c r="C360" s="222"/>
      <c r="D360" s="222"/>
      <c r="E360" s="222"/>
      <c r="F360" s="222"/>
      <c r="G360" s="222"/>
      <c r="H360" s="222"/>
      <c r="I360" s="222"/>
      <c r="J360" s="222"/>
      <c r="K360" s="222"/>
      <c r="L360" s="222"/>
    </row>
    <row r="361" spans="1:12" x14ac:dyDescent="0.25">
      <c r="A361" s="222"/>
      <c r="B361" s="222"/>
      <c r="C361" s="222"/>
      <c r="D361" s="222"/>
      <c r="E361" s="222"/>
      <c r="F361" s="222"/>
      <c r="G361" s="222"/>
      <c r="H361" s="222"/>
      <c r="I361" s="222"/>
      <c r="J361" s="222"/>
      <c r="K361" s="222"/>
      <c r="L361" s="222"/>
    </row>
    <row r="362" spans="1:12" x14ac:dyDescent="0.25">
      <c r="A362" s="222"/>
      <c r="B362" s="222"/>
      <c r="C362" s="222"/>
      <c r="D362" s="222"/>
      <c r="E362" s="222"/>
      <c r="F362" s="222"/>
      <c r="G362" s="222"/>
      <c r="H362" s="222"/>
      <c r="I362" s="222"/>
      <c r="J362" s="222"/>
      <c r="K362" s="222"/>
      <c r="L362" s="222"/>
    </row>
    <row r="363" spans="1:12" x14ac:dyDescent="0.25">
      <c r="A363" s="222"/>
      <c r="B363" s="222"/>
      <c r="C363" s="222"/>
      <c r="D363" s="222"/>
      <c r="E363" s="222"/>
      <c r="F363" s="222"/>
      <c r="G363" s="222"/>
      <c r="H363" s="222"/>
      <c r="I363" s="222"/>
      <c r="J363" s="222"/>
      <c r="K363" s="222"/>
      <c r="L363" s="222"/>
    </row>
    <row r="364" spans="1:12" x14ac:dyDescent="0.25">
      <c r="A364" s="222"/>
      <c r="B364" s="222"/>
      <c r="C364" s="222"/>
      <c r="D364" s="222"/>
      <c r="E364" s="222"/>
      <c r="F364" s="222"/>
      <c r="G364" s="222"/>
      <c r="H364" s="222"/>
      <c r="I364" s="222"/>
      <c r="J364" s="222"/>
      <c r="K364" s="222"/>
      <c r="L364" s="222"/>
    </row>
    <row r="365" spans="1:12" x14ac:dyDescent="0.25">
      <c r="A365" s="222"/>
      <c r="B365" s="222"/>
      <c r="C365" s="222"/>
      <c r="D365" s="222"/>
      <c r="E365" s="222"/>
      <c r="F365" s="222"/>
      <c r="G365" s="222"/>
      <c r="H365" s="222"/>
      <c r="I365" s="222"/>
      <c r="J365" s="222"/>
      <c r="K365" s="222"/>
      <c r="L365" s="222"/>
    </row>
    <row r="366" spans="1:12" x14ac:dyDescent="0.25">
      <c r="A366" s="222"/>
      <c r="B366" s="222"/>
      <c r="C366" s="222"/>
      <c r="D366" s="222"/>
      <c r="E366" s="222"/>
      <c r="F366" s="222"/>
      <c r="G366" s="222"/>
      <c r="H366" s="222"/>
      <c r="I366" s="222"/>
      <c r="J366" s="222"/>
      <c r="K366" s="222"/>
      <c r="L366" s="222"/>
    </row>
    <row r="367" spans="1:12" x14ac:dyDescent="0.25">
      <c r="A367" s="222"/>
      <c r="B367" s="222"/>
      <c r="C367" s="222"/>
      <c r="D367" s="222"/>
      <c r="E367" s="222"/>
      <c r="F367" s="222"/>
      <c r="G367" s="222"/>
      <c r="H367" s="222"/>
      <c r="I367" s="222"/>
      <c r="J367" s="222"/>
      <c r="K367" s="222"/>
      <c r="L367" s="222"/>
    </row>
    <row r="368" spans="1:12" x14ac:dyDescent="0.25">
      <c r="A368" s="222"/>
      <c r="B368" s="222"/>
      <c r="C368" s="222"/>
      <c r="D368" s="222"/>
      <c r="E368" s="222"/>
      <c r="F368" s="222"/>
      <c r="G368" s="222"/>
      <c r="H368" s="222"/>
      <c r="I368" s="222"/>
      <c r="J368" s="222"/>
      <c r="K368" s="222"/>
      <c r="L368" s="222"/>
    </row>
    <row r="369" spans="1:12" x14ac:dyDescent="0.25">
      <c r="A369" s="222"/>
      <c r="B369" s="222"/>
      <c r="C369" s="222"/>
      <c r="D369" s="222"/>
      <c r="E369" s="222"/>
      <c r="F369" s="222"/>
      <c r="G369" s="222"/>
      <c r="H369" s="222"/>
      <c r="I369" s="222"/>
      <c r="J369" s="222"/>
      <c r="K369" s="222"/>
      <c r="L369" s="222"/>
    </row>
    <row r="370" spans="1:12" x14ac:dyDescent="0.25">
      <c r="A370" s="222"/>
      <c r="B370" s="222"/>
      <c r="C370" s="222"/>
      <c r="D370" s="222"/>
      <c r="E370" s="222"/>
      <c r="F370" s="222"/>
      <c r="G370" s="222"/>
      <c r="H370" s="222"/>
      <c r="I370" s="222"/>
      <c r="J370" s="222"/>
      <c r="K370" s="222"/>
      <c r="L370" s="222"/>
    </row>
    <row r="371" spans="1:12" x14ac:dyDescent="0.25">
      <c r="A371" s="222"/>
      <c r="B371" s="222"/>
      <c r="C371" s="222"/>
      <c r="D371" s="222"/>
      <c r="E371" s="222"/>
      <c r="F371" s="222"/>
      <c r="G371" s="222"/>
      <c r="H371" s="222"/>
      <c r="I371" s="222"/>
      <c r="J371" s="222"/>
      <c r="K371" s="222"/>
      <c r="L371" s="222"/>
    </row>
    <row r="372" spans="1:12" x14ac:dyDescent="0.25">
      <c r="A372" s="222"/>
      <c r="B372" s="222"/>
      <c r="C372" s="222"/>
      <c r="D372" s="222"/>
      <c r="E372" s="222"/>
      <c r="F372" s="222"/>
      <c r="G372" s="222"/>
      <c r="H372" s="222"/>
      <c r="I372" s="222"/>
      <c r="J372" s="222"/>
      <c r="K372" s="222"/>
      <c r="L372" s="222"/>
    </row>
  </sheetData>
  <sheetProtection algorithmName="SHA-512" hashValue="T1Ci2ZQEWn3xA80BlfHPvkHC2DdFCZjFvv4M8s/+3nrPOKM7AraVzP6loy/6jC2VigwQmAWbJeVCT613SU5Bag==" saltValue="b7kEpJZOPggB2V2N5Fzh5A==" spinCount="100000" sheet="1" objects="1" scenarios="1" selectLockedCells="1" selectUnlockedCells="1"/>
  <mergeCells count="4">
    <mergeCell ref="A199:C199"/>
    <mergeCell ref="A200:C200"/>
    <mergeCell ref="A274:J283"/>
    <mergeCell ref="A285:L37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16BE0-2149-44DF-B5C9-DAC27BA79034}">
  <dimension ref="A1:AP287"/>
  <sheetViews>
    <sheetView workbookViewId="0">
      <selection sqref="A1:XFD1048576"/>
    </sheetView>
  </sheetViews>
  <sheetFormatPr baseColWidth="10" defaultRowHeight="11.25" x14ac:dyDescent="0.25"/>
  <cols>
    <col min="1" max="1" width="11.7109375" style="87" bestFit="1" customWidth="1"/>
    <col min="2" max="2" width="39.5703125" style="87" customWidth="1"/>
    <col min="3" max="3" width="11.42578125" style="87"/>
    <col min="4" max="10" width="11.7109375" style="87" hidden="1" customWidth="1"/>
    <col min="11" max="11" width="11.7109375" style="87" customWidth="1"/>
    <col min="12" max="12" width="15.85546875" style="87" customWidth="1"/>
    <col min="13" max="13" width="20.140625" style="87" customWidth="1"/>
    <col min="14" max="14" width="12" style="106" customWidth="1"/>
    <col min="15" max="15" width="28.85546875" style="87" customWidth="1"/>
    <col min="16" max="17" width="11.7109375" style="87" customWidth="1"/>
    <col min="18" max="19" width="11.7109375" style="10" customWidth="1"/>
    <col min="20" max="20" width="11.7109375" style="10" hidden="1" customWidth="1"/>
    <col min="21" max="23" width="11.7109375" style="10" customWidth="1"/>
    <col min="24" max="25" width="11.7109375" style="223" customWidth="1"/>
    <col min="26" max="32" width="11.7109375" style="10" customWidth="1"/>
    <col min="33" max="33" width="11.7109375" style="10" hidden="1" customWidth="1"/>
    <col min="34" max="35" width="11.7109375" style="10" customWidth="1"/>
    <col min="36" max="36" width="11.7109375" style="10" hidden="1" customWidth="1"/>
    <col min="37" max="38" width="11.7109375" style="10" customWidth="1"/>
    <col min="39" max="39" width="11.42578125" style="10" customWidth="1"/>
    <col min="40" max="40" width="14.85546875" style="10" customWidth="1"/>
    <col min="41" max="42" width="11.42578125" style="10" hidden="1" customWidth="1"/>
    <col min="43" max="16384" width="11.42578125" style="10"/>
  </cols>
  <sheetData>
    <row r="1" spans="1:42" x14ac:dyDescent="0.25">
      <c r="R1" s="11"/>
      <c r="S1" s="11"/>
      <c r="U1" s="11"/>
      <c r="V1" s="11" t="s">
        <v>564</v>
      </c>
      <c r="W1" s="11"/>
      <c r="X1" s="228"/>
      <c r="Y1" s="228"/>
      <c r="Z1" s="231" t="s">
        <v>565</v>
      </c>
      <c r="AA1" s="231"/>
      <c r="AB1" s="231"/>
      <c r="AC1" s="231"/>
      <c r="AD1" s="231"/>
      <c r="AE1" s="231"/>
      <c r="AF1" s="231"/>
      <c r="AH1" s="232" t="s">
        <v>566</v>
      </c>
      <c r="AI1" s="232"/>
      <c r="AJ1" s="232"/>
      <c r="AK1" s="232"/>
      <c r="AL1" s="232"/>
      <c r="AM1" s="233"/>
      <c r="AN1" s="233"/>
      <c r="AO1" s="233"/>
      <c r="AP1" s="232"/>
    </row>
    <row r="2" spans="1:42" ht="45" x14ac:dyDescent="0.25">
      <c r="A2" s="103" t="s">
        <v>0</v>
      </c>
      <c r="B2" s="104" t="s">
        <v>1</v>
      </c>
      <c r="C2" s="104" t="s">
        <v>3</v>
      </c>
      <c r="D2" s="105" t="s">
        <v>567</v>
      </c>
      <c r="E2" s="105" t="s">
        <v>568</v>
      </c>
      <c r="F2" s="104" t="s">
        <v>569</v>
      </c>
      <c r="G2" s="104" t="s">
        <v>570</v>
      </c>
      <c r="H2" s="105" t="s">
        <v>571</v>
      </c>
      <c r="I2" s="105" t="s">
        <v>572</v>
      </c>
      <c r="J2" s="105"/>
      <c r="K2" s="104" t="s">
        <v>429</v>
      </c>
      <c r="L2" s="104" t="s">
        <v>430</v>
      </c>
      <c r="M2" s="104" t="s">
        <v>431</v>
      </c>
      <c r="N2" s="104" t="s">
        <v>4</v>
      </c>
      <c r="O2" s="104" t="s">
        <v>5</v>
      </c>
      <c r="P2" s="104" t="s">
        <v>6</v>
      </c>
      <c r="Q2" s="104" t="s">
        <v>0</v>
      </c>
      <c r="R2" s="229" t="s">
        <v>573</v>
      </c>
      <c r="S2" s="229" t="s">
        <v>574</v>
      </c>
      <c r="T2" s="229" t="s">
        <v>575</v>
      </c>
      <c r="U2" s="229" t="s">
        <v>576</v>
      </c>
      <c r="V2" s="229" t="s">
        <v>577</v>
      </c>
      <c r="W2" s="229" t="s">
        <v>578</v>
      </c>
      <c r="X2" s="230" t="s">
        <v>579</v>
      </c>
      <c r="Y2" s="230" t="s">
        <v>580</v>
      </c>
      <c r="Z2" s="104" t="s">
        <v>573</v>
      </c>
      <c r="AA2" s="104" t="s">
        <v>574</v>
      </c>
      <c r="AB2" s="104" t="s">
        <v>575</v>
      </c>
      <c r="AC2" s="104" t="s">
        <v>576</v>
      </c>
      <c r="AD2" s="104" t="s">
        <v>577</v>
      </c>
      <c r="AE2" s="104" t="s">
        <v>578</v>
      </c>
      <c r="AF2" s="104" t="s">
        <v>577</v>
      </c>
      <c r="AG2" s="104" t="s">
        <v>580</v>
      </c>
      <c r="AH2" s="234" t="s">
        <v>573</v>
      </c>
      <c r="AI2" s="234" t="s">
        <v>574</v>
      </c>
      <c r="AJ2" s="234" t="s">
        <v>575</v>
      </c>
      <c r="AK2" s="234" t="s">
        <v>576</v>
      </c>
      <c r="AL2" s="234" t="s">
        <v>577</v>
      </c>
      <c r="AM2" s="235" t="s">
        <v>578</v>
      </c>
      <c r="AN2" s="235" t="s">
        <v>579</v>
      </c>
      <c r="AO2" s="235" t="s">
        <v>580</v>
      </c>
      <c r="AP2" s="235" t="s">
        <v>586</v>
      </c>
    </row>
    <row r="3" spans="1:42" ht="22.5" x14ac:dyDescent="0.25">
      <c r="A3" s="88">
        <v>1</v>
      </c>
      <c r="B3" s="89" t="s">
        <v>15</v>
      </c>
      <c r="C3" s="16" t="s">
        <v>16</v>
      </c>
      <c r="D3" s="63">
        <v>0</v>
      </c>
      <c r="E3" s="63">
        <v>0</v>
      </c>
      <c r="F3" s="90">
        <v>140</v>
      </c>
      <c r="G3" s="90">
        <v>0</v>
      </c>
      <c r="H3" s="90">
        <v>140</v>
      </c>
      <c r="I3" s="91">
        <v>0</v>
      </c>
      <c r="J3" s="91"/>
      <c r="K3" s="16">
        <v>25102002</v>
      </c>
      <c r="L3" s="63" t="s">
        <v>587</v>
      </c>
      <c r="M3" s="13" t="s">
        <v>588</v>
      </c>
      <c r="N3" s="13">
        <v>213598</v>
      </c>
      <c r="O3" s="16" t="s">
        <v>17</v>
      </c>
      <c r="P3" s="16" t="s">
        <v>18</v>
      </c>
      <c r="Q3" s="13">
        <v>7</v>
      </c>
      <c r="R3" s="13" t="s">
        <v>589</v>
      </c>
      <c r="S3" s="13" t="s">
        <v>590</v>
      </c>
      <c r="T3" s="13" t="s">
        <v>591</v>
      </c>
      <c r="U3" s="13" t="s">
        <v>592</v>
      </c>
      <c r="V3" s="13">
        <v>700.4</v>
      </c>
      <c r="W3" s="13" t="s">
        <v>419</v>
      </c>
      <c r="X3" s="224">
        <f>V3</f>
        <v>700.4</v>
      </c>
      <c r="Y3" s="224">
        <f>+IF((F3+G3)=0,X3,(F3+G3)*X3)</f>
        <v>98056</v>
      </c>
      <c r="Z3" s="13" t="s">
        <v>589</v>
      </c>
      <c r="AA3" s="13" t="s">
        <v>593</v>
      </c>
      <c r="AB3" s="13" t="s">
        <v>594</v>
      </c>
      <c r="AC3" s="13" t="s">
        <v>595</v>
      </c>
      <c r="AD3" s="13">
        <v>674.93</v>
      </c>
      <c r="AE3" s="13" t="s">
        <v>419</v>
      </c>
      <c r="AF3" s="13">
        <f>AD3</f>
        <v>674.93</v>
      </c>
      <c r="AG3" s="13" t="e">
        <f>+IF((O3+P3)=0,AF3,(O3+P3)*AF3)</f>
        <v>#VALUE!</v>
      </c>
      <c r="AH3" s="13" t="s">
        <v>596</v>
      </c>
      <c r="AI3" s="13" t="s">
        <v>597</v>
      </c>
      <c r="AJ3" s="13" t="s">
        <v>598</v>
      </c>
      <c r="AK3" s="13" t="s">
        <v>599</v>
      </c>
      <c r="AL3" s="13">
        <v>670.23</v>
      </c>
      <c r="AM3" s="13" t="s">
        <v>419</v>
      </c>
      <c r="AN3" s="14">
        <f t="shared" ref="AN3:AN44" si="0">AL3</f>
        <v>670.23</v>
      </c>
      <c r="AO3" s="14" t="e">
        <f>Z3*AN3</f>
        <v>#VALUE!</v>
      </c>
      <c r="AP3" s="14"/>
    </row>
    <row r="4" spans="1:42" ht="22.5" x14ac:dyDescent="0.25">
      <c r="A4" s="88">
        <v>2</v>
      </c>
      <c r="B4" s="89" t="s">
        <v>20</v>
      </c>
      <c r="C4" s="16" t="s">
        <v>16</v>
      </c>
      <c r="D4" s="63">
        <v>60</v>
      </c>
      <c r="E4" s="63">
        <v>0</v>
      </c>
      <c r="F4" s="90">
        <v>15</v>
      </c>
      <c r="G4" s="63">
        <v>0</v>
      </c>
      <c r="H4" s="90">
        <v>15</v>
      </c>
      <c r="I4" s="13">
        <v>0</v>
      </c>
      <c r="J4" s="13"/>
      <c r="K4" s="16">
        <v>25102002</v>
      </c>
      <c r="L4" s="63">
        <v>1700514</v>
      </c>
      <c r="M4" s="13" t="s">
        <v>600</v>
      </c>
      <c r="N4" s="13">
        <v>217980</v>
      </c>
      <c r="O4" s="16" t="s">
        <v>17</v>
      </c>
      <c r="P4" s="16" t="s">
        <v>21</v>
      </c>
      <c r="Q4" s="15" t="s">
        <v>22</v>
      </c>
      <c r="R4" s="13" t="s">
        <v>589</v>
      </c>
      <c r="S4" s="13" t="s">
        <v>590</v>
      </c>
      <c r="T4" s="13" t="s">
        <v>591</v>
      </c>
      <c r="U4" s="13" t="s">
        <v>592</v>
      </c>
      <c r="V4" s="13">
        <v>30.57</v>
      </c>
      <c r="W4" s="13" t="s">
        <v>419</v>
      </c>
      <c r="X4" s="224">
        <f t="shared" ref="X4:X67" si="1">V4</f>
        <v>30.57</v>
      </c>
      <c r="Y4" s="224">
        <f t="shared" ref="Y4:Y67" si="2">+IF((F4+G4)=0,X4,(F4+G4)*X4)</f>
        <v>458.55</v>
      </c>
      <c r="Z4" s="13" t="s">
        <v>589</v>
      </c>
      <c r="AA4" s="13" t="s">
        <v>593</v>
      </c>
      <c r="AB4" s="13" t="s">
        <v>594</v>
      </c>
      <c r="AC4" s="13" t="s">
        <v>595</v>
      </c>
      <c r="AD4" s="13">
        <v>29.46</v>
      </c>
      <c r="AE4" s="13" t="s">
        <v>419</v>
      </c>
      <c r="AF4" s="13">
        <f t="shared" ref="AF4:AF67" si="3">AD4</f>
        <v>29.46</v>
      </c>
      <c r="AG4" s="13" t="e">
        <f t="shared" ref="AG4:AG67" si="4">+IF((O4+P4)=0,AF4,(O4+P4)*AF4)</f>
        <v>#VALUE!</v>
      </c>
      <c r="AH4" s="13" t="s">
        <v>596</v>
      </c>
      <c r="AI4" s="13" t="s">
        <v>597</v>
      </c>
      <c r="AJ4" s="13" t="s">
        <v>598</v>
      </c>
      <c r="AK4" s="13" t="s">
        <v>599</v>
      </c>
      <c r="AL4" s="13">
        <v>29.25</v>
      </c>
      <c r="AM4" s="13" t="s">
        <v>419</v>
      </c>
      <c r="AN4" s="14">
        <f t="shared" si="0"/>
        <v>29.25</v>
      </c>
      <c r="AO4" s="14" t="e">
        <f>Z4*AN4</f>
        <v>#VALUE!</v>
      </c>
      <c r="AP4" s="14" t="s">
        <v>604</v>
      </c>
    </row>
    <row r="5" spans="1:42" ht="22.5" x14ac:dyDescent="0.25">
      <c r="A5" s="88">
        <v>3</v>
      </c>
      <c r="B5" s="89" t="s">
        <v>24</v>
      </c>
      <c r="C5" s="16" t="s">
        <v>16</v>
      </c>
      <c r="D5" s="63">
        <v>120</v>
      </c>
      <c r="E5" s="63">
        <v>0</v>
      </c>
      <c r="F5" s="90">
        <v>0</v>
      </c>
      <c r="G5" s="63">
        <v>0</v>
      </c>
      <c r="H5" s="90">
        <v>0</v>
      </c>
      <c r="I5" s="13">
        <v>0</v>
      </c>
      <c r="J5" s="13"/>
      <c r="K5" s="16">
        <v>25102002</v>
      </c>
      <c r="L5" s="63">
        <v>1700513</v>
      </c>
      <c r="M5" s="13" t="s">
        <v>605</v>
      </c>
      <c r="N5" s="13">
        <v>217979</v>
      </c>
      <c r="O5" s="16" t="s">
        <v>17</v>
      </c>
      <c r="P5" s="16" t="s">
        <v>25</v>
      </c>
      <c r="Q5" s="13" t="s">
        <v>26</v>
      </c>
      <c r="R5" s="13" t="s">
        <v>589</v>
      </c>
      <c r="S5" s="13" t="s">
        <v>590</v>
      </c>
      <c r="T5" s="13" t="s">
        <v>591</v>
      </c>
      <c r="U5" s="13" t="s">
        <v>592</v>
      </c>
      <c r="V5" s="13">
        <v>72.460000000000008</v>
      </c>
      <c r="W5" s="13" t="s">
        <v>419</v>
      </c>
      <c r="X5" s="224">
        <f t="shared" si="1"/>
        <v>72.460000000000008</v>
      </c>
      <c r="Y5" s="224">
        <f>+IF((F5+G5)=0,X5,(F5+G5)*X5)</f>
        <v>72.460000000000008</v>
      </c>
      <c r="Z5" s="13" t="s">
        <v>589</v>
      </c>
      <c r="AA5" s="13" t="s">
        <v>593</v>
      </c>
      <c r="AB5" s="13" t="s">
        <v>594</v>
      </c>
      <c r="AC5" s="13" t="s">
        <v>595</v>
      </c>
      <c r="AD5" s="13">
        <v>68.7</v>
      </c>
      <c r="AE5" s="13" t="s">
        <v>419</v>
      </c>
      <c r="AF5" s="13">
        <f t="shared" si="3"/>
        <v>68.7</v>
      </c>
      <c r="AG5" s="13" t="e">
        <f t="shared" si="4"/>
        <v>#VALUE!</v>
      </c>
      <c r="AH5" s="13" t="s">
        <v>596</v>
      </c>
      <c r="AI5" s="13" t="s">
        <v>597</v>
      </c>
      <c r="AJ5" s="13" t="s">
        <v>598</v>
      </c>
      <c r="AK5" s="13" t="s">
        <v>599</v>
      </c>
      <c r="AL5" s="13">
        <v>68.42</v>
      </c>
      <c r="AM5" s="13" t="s">
        <v>419</v>
      </c>
      <c r="AN5" s="14">
        <f t="shared" si="0"/>
        <v>68.42</v>
      </c>
      <c r="AO5" s="14">
        <f>AN5</f>
        <v>68.42</v>
      </c>
      <c r="AP5" s="14"/>
    </row>
    <row r="6" spans="1:42" ht="22.5" x14ac:dyDescent="0.25">
      <c r="A6" s="88">
        <v>4</v>
      </c>
      <c r="B6" s="89" t="s">
        <v>27</v>
      </c>
      <c r="C6" s="16" t="s">
        <v>16</v>
      </c>
      <c r="D6" s="63">
        <v>60</v>
      </c>
      <c r="E6" s="63">
        <v>0</v>
      </c>
      <c r="F6" s="90">
        <v>0</v>
      </c>
      <c r="G6" s="63">
        <v>0</v>
      </c>
      <c r="H6" s="90">
        <v>0</v>
      </c>
      <c r="I6" s="13">
        <v>0</v>
      </c>
      <c r="J6" s="13"/>
      <c r="K6" s="16">
        <v>25102002</v>
      </c>
      <c r="L6" s="63">
        <v>1600315</v>
      </c>
      <c r="M6" s="13" t="s">
        <v>606</v>
      </c>
      <c r="N6" s="13" t="s">
        <v>28</v>
      </c>
      <c r="O6" s="16" t="s">
        <v>17</v>
      </c>
      <c r="P6" s="16" t="s">
        <v>29</v>
      </c>
      <c r="Q6" s="13">
        <v>3</v>
      </c>
      <c r="R6" s="13" t="s">
        <v>589</v>
      </c>
      <c r="S6" s="13" t="s">
        <v>590</v>
      </c>
      <c r="T6" s="13" t="s">
        <v>591</v>
      </c>
      <c r="U6" s="13" t="s">
        <v>592</v>
      </c>
      <c r="V6" s="13">
        <v>533.39</v>
      </c>
      <c r="W6" s="13" t="s">
        <v>419</v>
      </c>
      <c r="X6" s="224">
        <f t="shared" si="1"/>
        <v>533.39</v>
      </c>
      <c r="Y6" s="224">
        <f t="shared" si="2"/>
        <v>533.39</v>
      </c>
      <c r="Z6" s="13" t="s">
        <v>589</v>
      </c>
      <c r="AA6" s="13" t="s">
        <v>593</v>
      </c>
      <c r="AB6" s="13" t="s">
        <v>594</v>
      </c>
      <c r="AC6" s="13" t="s">
        <v>595</v>
      </c>
      <c r="AD6" s="13">
        <v>506.21</v>
      </c>
      <c r="AE6" s="13" t="s">
        <v>419</v>
      </c>
      <c r="AF6" s="13">
        <f t="shared" si="3"/>
        <v>506.21</v>
      </c>
      <c r="AG6" s="13" t="e">
        <f t="shared" si="4"/>
        <v>#VALUE!</v>
      </c>
      <c r="AH6" s="13" t="s">
        <v>596</v>
      </c>
      <c r="AI6" s="13" t="s">
        <v>597</v>
      </c>
      <c r="AJ6" s="13" t="s">
        <v>598</v>
      </c>
      <c r="AK6" s="13" t="s">
        <v>599</v>
      </c>
      <c r="AL6" s="13">
        <v>503.19</v>
      </c>
      <c r="AM6" s="13" t="s">
        <v>419</v>
      </c>
      <c r="AN6" s="14">
        <f t="shared" si="0"/>
        <v>503.19</v>
      </c>
      <c r="AO6" s="14">
        <f>AN6</f>
        <v>503.19</v>
      </c>
      <c r="AP6" s="14"/>
    </row>
    <row r="7" spans="1:42" ht="22.5" x14ac:dyDescent="0.25">
      <c r="A7" s="88">
        <v>5</v>
      </c>
      <c r="B7" s="89" t="s">
        <v>30</v>
      </c>
      <c r="C7" s="16" t="s">
        <v>16</v>
      </c>
      <c r="D7" s="63">
        <v>60</v>
      </c>
      <c r="E7" s="63">
        <v>0</v>
      </c>
      <c r="F7" s="90">
        <v>0</v>
      </c>
      <c r="G7" s="63">
        <v>0</v>
      </c>
      <c r="H7" s="90">
        <v>0</v>
      </c>
      <c r="I7" s="13">
        <v>0</v>
      </c>
      <c r="J7" s="13"/>
      <c r="K7" s="16">
        <v>25102002</v>
      </c>
      <c r="L7" s="63">
        <v>1600316</v>
      </c>
      <c r="M7" s="13" t="s">
        <v>607</v>
      </c>
      <c r="N7" s="13" t="s">
        <v>31</v>
      </c>
      <c r="O7" s="16" t="s">
        <v>17</v>
      </c>
      <c r="P7" s="16" t="s">
        <v>29</v>
      </c>
      <c r="Q7" s="13">
        <v>3</v>
      </c>
      <c r="R7" s="13" t="s">
        <v>589</v>
      </c>
      <c r="S7" s="13" t="s">
        <v>590</v>
      </c>
      <c r="T7" s="13" t="s">
        <v>591</v>
      </c>
      <c r="U7" s="13" t="s">
        <v>592</v>
      </c>
      <c r="V7" s="13">
        <v>522.81999999999994</v>
      </c>
      <c r="W7" s="13" t="s">
        <v>419</v>
      </c>
      <c r="X7" s="224">
        <f t="shared" si="1"/>
        <v>522.81999999999994</v>
      </c>
      <c r="Y7" s="224">
        <f t="shared" si="2"/>
        <v>522.81999999999994</v>
      </c>
      <c r="Z7" s="13" t="s">
        <v>589</v>
      </c>
      <c r="AA7" s="13" t="s">
        <v>593</v>
      </c>
      <c r="AB7" s="13" t="s">
        <v>594</v>
      </c>
      <c r="AC7" s="13" t="s">
        <v>595</v>
      </c>
      <c r="AD7" s="13">
        <v>481.24</v>
      </c>
      <c r="AE7" s="13" t="s">
        <v>419</v>
      </c>
      <c r="AF7" s="13">
        <f t="shared" si="3"/>
        <v>481.24</v>
      </c>
      <c r="AG7" s="13" t="e">
        <f t="shared" si="4"/>
        <v>#VALUE!</v>
      </c>
      <c r="AH7" s="13" t="s">
        <v>596</v>
      </c>
      <c r="AI7" s="13" t="s">
        <v>597</v>
      </c>
      <c r="AJ7" s="13" t="s">
        <v>598</v>
      </c>
      <c r="AK7" s="13" t="s">
        <v>599</v>
      </c>
      <c r="AL7" s="13">
        <v>477.89</v>
      </c>
      <c r="AM7" s="13" t="s">
        <v>419</v>
      </c>
      <c r="AN7" s="14">
        <f t="shared" si="0"/>
        <v>477.89</v>
      </c>
      <c r="AO7" s="14">
        <f>AN7</f>
        <v>477.89</v>
      </c>
      <c r="AP7" s="14"/>
    </row>
    <row r="8" spans="1:42" ht="22.5" x14ac:dyDescent="0.25">
      <c r="A8" s="88">
        <v>6</v>
      </c>
      <c r="B8" s="89" t="s">
        <v>33</v>
      </c>
      <c r="C8" s="16" t="s">
        <v>16</v>
      </c>
      <c r="D8" s="63">
        <v>15</v>
      </c>
      <c r="E8" s="63">
        <v>0</v>
      </c>
      <c r="F8" s="90">
        <v>19</v>
      </c>
      <c r="G8" s="90">
        <v>28</v>
      </c>
      <c r="H8" s="90">
        <v>19</v>
      </c>
      <c r="I8" s="91">
        <v>28</v>
      </c>
      <c r="J8" s="91"/>
      <c r="K8" s="16">
        <v>25102002</v>
      </c>
      <c r="L8" s="63">
        <v>1721097</v>
      </c>
      <c r="M8" s="13" t="s">
        <v>608</v>
      </c>
      <c r="N8" s="13" t="s">
        <v>34</v>
      </c>
      <c r="O8" s="16" t="s">
        <v>17</v>
      </c>
      <c r="P8" s="16" t="s">
        <v>35</v>
      </c>
      <c r="Q8" s="13">
        <v>51</v>
      </c>
      <c r="R8" s="13" t="s">
        <v>589</v>
      </c>
      <c r="S8" s="13" t="s">
        <v>590</v>
      </c>
      <c r="T8" s="13" t="s">
        <v>591</v>
      </c>
      <c r="U8" s="13" t="s">
        <v>592</v>
      </c>
      <c r="V8" s="13">
        <v>222.98</v>
      </c>
      <c r="W8" s="13" t="s">
        <v>419</v>
      </c>
      <c r="X8" s="224">
        <f t="shared" si="1"/>
        <v>222.98</v>
      </c>
      <c r="Y8" s="224">
        <f t="shared" si="2"/>
        <v>10480.06</v>
      </c>
      <c r="Z8" s="13" t="s">
        <v>589</v>
      </c>
      <c r="AA8" s="13" t="s">
        <v>593</v>
      </c>
      <c r="AB8" s="13" t="s">
        <v>594</v>
      </c>
      <c r="AC8" s="13" t="s">
        <v>595</v>
      </c>
      <c r="AD8" s="13">
        <v>205.22</v>
      </c>
      <c r="AE8" s="13" t="s">
        <v>419</v>
      </c>
      <c r="AF8" s="13">
        <f t="shared" si="3"/>
        <v>205.22</v>
      </c>
      <c r="AG8" s="13" t="e">
        <f t="shared" si="4"/>
        <v>#VALUE!</v>
      </c>
      <c r="AH8" s="13" t="s">
        <v>596</v>
      </c>
      <c r="AI8" s="13" t="s">
        <v>597</v>
      </c>
      <c r="AJ8" s="13" t="s">
        <v>598</v>
      </c>
      <c r="AK8" s="13" t="s">
        <v>599</v>
      </c>
      <c r="AL8" s="13">
        <v>204.19</v>
      </c>
      <c r="AM8" s="13" t="s">
        <v>419</v>
      </c>
      <c r="AN8" s="14">
        <f t="shared" si="0"/>
        <v>204.19</v>
      </c>
      <c r="AO8" s="14" t="e">
        <f>Z8*AN8</f>
        <v>#VALUE!</v>
      </c>
      <c r="AP8" s="14" t="s">
        <v>604</v>
      </c>
    </row>
    <row r="9" spans="1:42" ht="22.5" x14ac:dyDescent="0.25">
      <c r="A9" s="88">
        <v>7</v>
      </c>
      <c r="B9" s="89" t="s">
        <v>37</v>
      </c>
      <c r="C9" s="16" t="s">
        <v>16</v>
      </c>
      <c r="D9" s="63">
        <v>200</v>
      </c>
      <c r="E9" s="63">
        <v>0</v>
      </c>
      <c r="F9" s="90">
        <v>0</v>
      </c>
      <c r="G9" s="63">
        <v>50</v>
      </c>
      <c r="H9" s="90">
        <v>0</v>
      </c>
      <c r="I9" s="13">
        <v>50</v>
      </c>
      <c r="J9" s="13"/>
      <c r="K9" s="16">
        <v>25102002</v>
      </c>
      <c r="L9" s="63">
        <v>1600360</v>
      </c>
      <c r="M9" s="13" t="s">
        <v>609</v>
      </c>
      <c r="N9" s="13">
        <v>136483</v>
      </c>
      <c r="O9" s="16" t="s">
        <v>38</v>
      </c>
      <c r="P9" s="16" t="s">
        <v>39</v>
      </c>
      <c r="Q9" s="13">
        <v>6</v>
      </c>
      <c r="R9" s="13" t="s">
        <v>589</v>
      </c>
      <c r="S9" s="13" t="s">
        <v>590</v>
      </c>
      <c r="T9" s="13" t="s">
        <v>591</v>
      </c>
      <c r="U9" s="13" t="s">
        <v>592</v>
      </c>
      <c r="V9" s="13">
        <v>255.04999999999998</v>
      </c>
      <c r="W9" s="13" t="s">
        <v>419</v>
      </c>
      <c r="X9" s="224">
        <f t="shared" si="1"/>
        <v>255.04999999999998</v>
      </c>
      <c r="Y9" s="224">
        <f t="shared" si="2"/>
        <v>12752.5</v>
      </c>
      <c r="Z9" s="13" t="s">
        <v>589</v>
      </c>
      <c r="AA9" s="13" t="s">
        <v>593</v>
      </c>
      <c r="AB9" s="13" t="s">
        <v>594</v>
      </c>
      <c r="AC9" s="13" t="s">
        <v>595</v>
      </c>
      <c r="AD9" s="13">
        <v>235.82999999999998</v>
      </c>
      <c r="AE9" s="13" t="s">
        <v>419</v>
      </c>
      <c r="AF9" s="13">
        <f t="shared" si="3"/>
        <v>235.82999999999998</v>
      </c>
      <c r="AG9" s="13" t="e">
        <f t="shared" si="4"/>
        <v>#VALUE!</v>
      </c>
      <c r="AH9" s="13" t="s">
        <v>596</v>
      </c>
      <c r="AI9" s="13" t="s">
        <v>597</v>
      </c>
      <c r="AJ9" s="13" t="s">
        <v>598</v>
      </c>
      <c r="AK9" s="13" t="s">
        <v>599</v>
      </c>
      <c r="AL9" s="13">
        <v>234.42</v>
      </c>
      <c r="AM9" s="13" t="s">
        <v>419</v>
      </c>
      <c r="AN9" s="14">
        <f t="shared" si="0"/>
        <v>234.42</v>
      </c>
      <c r="AO9" s="14" t="e">
        <f>Z9*AN9</f>
        <v>#VALUE!</v>
      </c>
      <c r="AP9" s="14" t="s">
        <v>604</v>
      </c>
    </row>
    <row r="10" spans="1:42" ht="22.5" x14ac:dyDescent="0.25">
      <c r="A10" s="88">
        <v>8</v>
      </c>
      <c r="B10" s="89" t="s">
        <v>40</v>
      </c>
      <c r="C10" s="16" t="s">
        <v>16</v>
      </c>
      <c r="D10" s="63">
        <v>0</v>
      </c>
      <c r="E10" s="63">
        <v>0</v>
      </c>
      <c r="F10" s="90">
        <v>30</v>
      </c>
      <c r="G10" s="63">
        <v>4</v>
      </c>
      <c r="H10" s="90">
        <v>30</v>
      </c>
      <c r="I10" s="13">
        <v>4</v>
      </c>
      <c r="J10" s="13"/>
      <c r="K10" s="16">
        <v>25102002</v>
      </c>
      <c r="L10" s="63">
        <v>1034102</v>
      </c>
      <c r="M10" s="13" t="s">
        <v>419</v>
      </c>
      <c r="N10" s="13">
        <v>143031</v>
      </c>
      <c r="O10" s="16" t="s">
        <v>38</v>
      </c>
      <c r="P10" s="16" t="s">
        <v>41</v>
      </c>
      <c r="Q10" s="13">
        <v>14</v>
      </c>
      <c r="R10" s="13" t="s">
        <v>589</v>
      </c>
      <c r="S10" s="13" t="s">
        <v>590</v>
      </c>
      <c r="T10" s="13" t="s">
        <v>591</v>
      </c>
      <c r="U10" s="13" t="s">
        <v>592</v>
      </c>
      <c r="V10" s="13">
        <v>762.92</v>
      </c>
      <c r="W10" s="13" t="s">
        <v>419</v>
      </c>
      <c r="X10" s="224">
        <f t="shared" si="1"/>
        <v>762.92</v>
      </c>
      <c r="Y10" s="224">
        <f t="shared" si="2"/>
        <v>25939.279999999999</v>
      </c>
      <c r="Z10" s="13" t="s">
        <v>589</v>
      </c>
      <c r="AA10" s="13" t="s">
        <v>593</v>
      </c>
      <c r="AB10" s="13" t="s">
        <v>594</v>
      </c>
      <c r="AC10" s="13" t="s">
        <v>595</v>
      </c>
      <c r="AD10" s="13">
        <v>738.01</v>
      </c>
      <c r="AE10" s="13" t="s">
        <v>419</v>
      </c>
      <c r="AF10" s="13">
        <f t="shared" si="3"/>
        <v>738.01</v>
      </c>
      <c r="AG10" s="13" t="e">
        <f t="shared" si="4"/>
        <v>#VALUE!</v>
      </c>
      <c r="AH10" s="13" t="s">
        <v>596</v>
      </c>
      <c r="AI10" s="13" t="s">
        <v>597</v>
      </c>
      <c r="AJ10" s="13" t="s">
        <v>598</v>
      </c>
      <c r="AK10" s="13" t="s">
        <v>599</v>
      </c>
      <c r="AL10" s="13">
        <v>732.87</v>
      </c>
      <c r="AM10" s="13" t="s">
        <v>419</v>
      </c>
      <c r="AN10" s="14">
        <f t="shared" si="0"/>
        <v>732.87</v>
      </c>
      <c r="AO10" s="14" t="e">
        <f>Z10*AN10</f>
        <v>#VALUE!</v>
      </c>
      <c r="AP10" s="14" t="s">
        <v>604</v>
      </c>
    </row>
    <row r="11" spans="1:42" ht="22.5" x14ac:dyDescent="0.25">
      <c r="A11" s="88">
        <v>9</v>
      </c>
      <c r="B11" s="92" t="s">
        <v>42</v>
      </c>
      <c r="C11" s="16" t="s">
        <v>16</v>
      </c>
      <c r="D11" s="63">
        <v>58</v>
      </c>
      <c r="E11" s="63">
        <v>0</v>
      </c>
      <c r="F11" s="90">
        <v>0</v>
      </c>
      <c r="G11" s="63">
        <v>0</v>
      </c>
      <c r="H11" s="90">
        <v>0</v>
      </c>
      <c r="I11" s="13">
        <v>0</v>
      </c>
      <c r="J11" s="13"/>
      <c r="K11" s="16">
        <v>25102002</v>
      </c>
      <c r="L11" s="63">
        <v>1807330</v>
      </c>
      <c r="M11" s="13" t="s">
        <v>610</v>
      </c>
      <c r="N11" s="13" t="s">
        <v>43</v>
      </c>
      <c r="O11" s="16" t="s">
        <v>44</v>
      </c>
      <c r="P11" s="16" t="s">
        <v>45</v>
      </c>
      <c r="Q11" s="13">
        <v>9</v>
      </c>
      <c r="R11" s="13" t="s">
        <v>589</v>
      </c>
      <c r="S11" s="13" t="s">
        <v>590</v>
      </c>
      <c r="T11" s="13" t="s">
        <v>591</v>
      </c>
      <c r="U11" s="13" t="s">
        <v>592</v>
      </c>
      <c r="V11" s="13">
        <v>556.17999999999995</v>
      </c>
      <c r="W11" s="13" t="s">
        <v>419</v>
      </c>
      <c r="X11" s="224">
        <f t="shared" si="1"/>
        <v>556.17999999999995</v>
      </c>
      <c r="Y11" s="224">
        <f t="shared" si="2"/>
        <v>556.17999999999995</v>
      </c>
      <c r="Z11" s="13" t="s">
        <v>589</v>
      </c>
      <c r="AA11" s="13" t="s">
        <v>593</v>
      </c>
      <c r="AB11" s="13" t="s">
        <v>594</v>
      </c>
      <c r="AC11" s="13" t="s">
        <v>595</v>
      </c>
      <c r="AD11" s="13">
        <v>510.05</v>
      </c>
      <c r="AE11" s="13" t="s">
        <v>419</v>
      </c>
      <c r="AF11" s="13">
        <f t="shared" si="3"/>
        <v>510.05</v>
      </c>
      <c r="AG11" s="13" t="e">
        <f t="shared" si="4"/>
        <v>#VALUE!</v>
      </c>
      <c r="AH11" s="13" t="s">
        <v>596</v>
      </c>
      <c r="AI11" s="13" t="s">
        <v>597</v>
      </c>
      <c r="AJ11" s="13" t="s">
        <v>598</v>
      </c>
      <c r="AK11" s="13" t="s">
        <v>599</v>
      </c>
      <c r="AL11" s="13">
        <v>507</v>
      </c>
      <c r="AM11" s="13" t="s">
        <v>419</v>
      </c>
      <c r="AN11" s="14">
        <f t="shared" si="0"/>
        <v>507</v>
      </c>
      <c r="AO11" s="14">
        <f>AN11</f>
        <v>507</v>
      </c>
      <c r="AP11" s="14"/>
    </row>
    <row r="12" spans="1:42" ht="22.5" x14ac:dyDescent="0.25">
      <c r="A12" s="88">
        <v>10</v>
      </c>
      <c r="B12" s="92" t="s">
        <v>46</v>
      </c>
      <c r="C12" s="16" t="s">
        <v>16</v>
      </c>
      <c r="D12" s="63">
        <v>131</v>
      </c>
      <c r="E12" s="63">
        <v>0</v>
      </c>
      <c r="F12" s="90">
        <v>0</v>
      </c>
      <c r="G12" s="63">
        <v>0</v>
      </c>
      <c r="H12" s="90">
        <v>0</v>
      </c>
      <c r="I12" s="13">
        <v>0</v>
      </c>
      <c r="J12" s="13"/>
      <c r="K12" s="16">
        <v>25102002</v>
      </c>
      <c r="L12" s="63">
        <v>1808624</v>
      </c>
      <c r="M12" s="13" t="s">
        <v>611</v>
      </c>
      <c r="N12" s="13" t="s">
        <v>47</v>
      </c>
      <c r="O12" s="16" t="s">
        <v>44</v>
      </c>
      <c r="P12" s="16" t="s">
        <v>45</v>
      </c>
      <c r="Q12" s="13">
        <v>11</v>
      </c>
      <c r="R12" s="13" t="s">
        <v>589</v>
      </c>
      <c r="S12" s="13" t="s">
        <v>590</v>
      </c>
      <c r="T12" s="13" t="s">
        <v>591</v>
      </c>
      <c r="U12" s="13" t="s">
        <v>592</v>
      </c>
      <c r="V12" s="13">
        <v>1035.8900000000001</v>
      </c>
      <c r="W12" s="13" t="s">
        <v>419</v>
      </c>
      <c r="X12" s="224">
        <f t="shared" si="1"/>
        <v>1035.8900000000001</v>
      </c>
      <c r="Y12" s="224">
        <f t="shared" si="2"/>
        <v>1035.8900000000001</v>
      </c>
      <c r="Z12" s="13" t="s">
        <v>589</v>
      </c>
      <c r="AA12" s="13" t="s">
        <v>593</v>
      </c>
      <c r="AB12" s="13" t="s">
        <v>594</v>
      </c>
      <c r="AC12" s="13" t="s">
        <v>595</v>
      </c>
      <c r="AD12" s="13">
        <v>962.37</v>
      </c>
      <c r="AE12" s="13" t="s">
        <v>419</v>
      </c>
      <c r="AF12" s="13">
        <f t="shared" si="3"/>
        <v>962.37</v>
      </c>
      <c r="AG12" s="13" t="e">
        <f t="shared" si="4"/>
        <v>#VALUE!</v>
      </c>
      <c r="AH12" s="13" t="s">
        <v>596</v>
      </c>
      <c r="AI12" s="13" t="s">
        <v>597</v>
      </c>
      <c r="AJ12" s="13" t="s">
        <v>598</v>
      </c>
      <c r="AK12" s="13" t="s">
        <v>599</v>
      </c>
      <c r="AL12" s="13">
        <v>954.73</v>
      </c>
      <c r="AM12" s="13" t="s">
        <v>419</v>
      </c>
      <c r="AN12" s="14">
        <f t="shared" si="0"/>
        <v>954.73</v>
      </c>
      <c r="AO12" s="14">
        <f>AN12</f>
        <v>954.73</v>
      </c>
      <c r="AP12" s="14"/>
    </row>
    <row r="13" spans="1:42" ht="22.5" x14ac:dyDescent="0.25">
      <c r="A13" s="88">
        <v>11</v>
      </c>
      <c r="B13" s="92" t="s">
        <v>50</v>
      </c>
      <c r="C13" s="16" t="s">
        <v>16</v>
      </c>
      <c r="D13" s="63">
        <v>9</v>
      </c>
      <c r="E13" s="63">
        <v>0</v>
      </c>
      <c r="F13" s="90">
        <v>50</v>
      </c>
      <c r="G13" s="63">
        <v>20</v>
      </c>
      <c r="H13" s="90">
        <v>50</v>
      </c>
      <c r="I13" s="13">
        <v>20</v>
      </c>
      <c r="J13" s="13"/>
      <c r="K13" s="16">
        <v>25102002</v>
      </c>
      <c r="L13" s="63">
        <v>1291917</v>
      </c>
      <c r="M13" s="13" t="s">
        <v>612</v>
      </c>
      <c r="N13" s="13" t="s">
        <v>51</v>
      </c>
      <c r="O13" s="16" t="s">
        <v>17</v>
      </c>
      <c r="P13" s="16" t="s">
        <v>52</v>
      </c>
      <c r="Q13" s="13">
        <v>4</v>
      </c>
      <c r="R13" s="13" t="s">
        <v>589</v>
      </c>
      <c r="S13" s="13" t="s">
        <v>590</v>
      </c>
      <c r="T13" s="13" t="s">
        <v>591</v>
      </c>
      <c r="U13" s="13" t="s">
        <v>592</v>
      </c>
      <c r="V13" s="13">
        <v>91.320000000000007</v>
      </c>
      <c r="W13" s="13" t="s">
        <v>419</v>
      </c>
      <c r="X13" s="224">
        <f t="shared" si="1"/>
        <v>91.320000000000007</v>
      </c>
      <c r="Y13" s="224">
        <f t="shared" si="2"/>
        <v>6392.4000000000005</v>
      </c>
      <c r="Z13" s="13" t="s">
        <v>589</v>
      </c>
      <c r="AA13" s="13" t="s">
        <v>593</v>
      </c>
      <c r="AB13" s="13" t="s">
        <v>594</v>
      </c>
      <c r="AC13" s="13" t="s">
        <v>595</v>
      </c>
      <c r="AD13" s="13">
        <v>84.98</v>
      </c>
      <c r="AE13" s="13" t="s">
        <v>419</v>
      </c>
      <c r="AF13" s="13">
        <f t="shared" si="3"/>
        <v>84.98</v>
      </c>
      <c r="AG13" s="13" t="e">
        <f t="shared" si="4"/>
        <v>#VALUE!</v>
      </c>
      <c r="AH13" s="13" t="s">
        <v>596</v>
      </c>
      <c r="AI13" s="13" t="s">
        <v>597</v>
      </c>
      <c r="AJ13" s="13" t="s">
        <v>598</v>
      </c>
      <c r="AK13" s="13" t="s">
        <v>599</v>
      </c>
      <c r="AL13" s="13">
        <v>84.55</v>
      </c>
      <c r="AM13" s="13" t="s">
        <v>419</v>
      </c>
      <c r="AN13" s="14">
        <f t="shared" si="0"/>
        <v>84.55</v>
      </c>
      <c r="AO13" s="14" t="e">
        <f>Z13*AN13</f>
        <v>#VALUE!</v>
      </c>
      <c r="AP13" s="14" t="s">
        <v>604</v>
      </c>
    </row>
    <row r="14" spans="1:42" ht="22.5" x14ac:dyDescent="0.25">
      <c r="A14" s="88">
        <v>12</v>
      </c>
      <c r="B14" s="89" t="s">
        <v>54</v>
      </c>
      <c r="C14" s="16" t="s">
        <v>16</v>
      </c>
      <c r="D14" s="63">
        <v>16</v>
      </c>
      <c r="E14" s="63">
        <v>0</v>
      </c>
      <c r="F14" s="90">
        <v>48</v>
      </c>
      <c r="G14" s="63">
        <v>0</v>
      </c>
      <c r="H14" s="90">
        <v>48</v>
      </c>
      <c r="I14" s="13">
        <v>0</v>
      </c>
      <c r="J14" s="13"/>
      <c r="K14" s="16">
        <v>25102002</v>
      </c>
      <c r="L14" s="63">
        <v>1671880</v>
      </c>
      <c r="M14" s="13" t="s">
        <v>614</v>
      </c>
      <c r="N14" s="13" t="s">
        <v>55</v>
      </c>
      <c r="O14" s="16" t="s">
        <v>17</v>
      </c>
      <c r="P14" s="16" t="s">
        <v>52</v>
      </c>
      <c r="Q14" s="13">
        <v>2</v>
      </c>
      <c r="R14" s="13" t="s">
        <v>589</v>
      </c>
      <c r="S14" s="13" t="s">
        <v>590</v>
      </c>
      <c r="T14" s="13" t="s">
        <v>591</v>
      </c>
      <c r="U14" s="13" t="s">
        <v>592</v>
      </c>
      <c r="V14" s="13">
        <v>89.15</v>
      </c>
      <c r="W14" s="13" t="s">
        <v>419</v>
      </c>
      <c r="X14" s="224">
        <f t="shared" si="1"/>
        <v>89.15</v>
      </c>
      <c r="Y14" s="224">
        <f t="shared" si="2"/>
        <v>4279.2000000000007</v>
      </c>
      <c r="Z14" s="13" t="s">
        <v>589</v>
      </c>
      <c r="AA14" s="13" t="s">
        <v>593</v>
      </c>
      <c r="AB14" s="13" t="s">
        <v>594</v>
      </c>
      <c r="AC14" s="13" t="s">
        <v>595</v>
      </c>
      <c r="AD14" s="13">
        <v>86.320000000000007</v>
      </c>
      <c r="AE14" s="13" t="s">
        <v>419</v>
      </c>
      <c r="AF14" s="13">
        <f t="shared" si="3"/>
        <v>86.320000000000007</v>
      </c>
      <c r="AG14" s="13" t="e">
        <f t="shared" si="4"/>
        <v>#VALUE!</v>
      </c>
      <c r="AH14" s="13" t="s">
        <v>596</v>
      </c>
      <c r="AI14" s="13" t="s">
        <v>597</v>
      </c>
      <c r="AJ14" s="13" t="s">
        <v>598</v>
      </c>
      <c r="AK14" s="13" t="s">
        <v>599</v>
      </c>
      <c r="AL14" s="13">
        <v>85.63</v>
      </c>
      <c r="AM14" s="13" t="s">
        <v>419</v>
      </c>
      <c r="AN14" s="14">
        <f t="shared" si="0"/>
        <v>85.63</v>
      </c>
      <c r="AO14" s="14" t="e">
        <f>Z14*AN14</f>
        <v>#VALUE!</v>
      </c>
      <c r="AP14" s="14" t="s">
        <v>604</v>
      </c>
    </row>
    <row r="15" spans="1:42" ht="22.5" x14ac:dyDescent="0.25">
      <c r="A15" s="88">
        <v>13</v>
      </c>
      <c r="B15" s="89" t="s">
        <v>56</v>
      </c>
      <c r="C15" s="16" t="s">
        <v>16</v>
      </c>
      <c r="D15" s="63">
        <v>4</v>
      </c>
      <c r="E15" s="63">
        <v>0</v>
      </c>
      <c r="F15" s="90">
        <v>3</v>
      </c>
      <c r="G15" s="63">
        <v>0</v>
      </c>
      <c r="H15" s="90">
        <v>3</v>
      </c>
      <c r="I15" s="13">
        <v>0</v>
      </c>
      <c r="J15" s="13"/>
      <c r="K15" s="16">
        <v>25102002</v>
      </c>
      <c r="L15" s="63">
        <v>1808656</v>
      </c>
      <c r="M15" s="13" t="s">
        <v>616</v>
      </c>
      <c r="N15" s="13" t="s">
        <v>57</v>
      </c>
      <c r="O15" s="16" t="s">
        <v>17</v>
      </c>
      <c r="P15" s="16" t="s">
        <v>58</v>
      </c>
      <c r="Q15" s="13">
        <v>18</v>
      </c>
      <c r="R15" s="13" t="s">
        <v>589</v>
      </c>
      <c r="S15" s="13" t="s">
        <v>590</v>
      </c>
      <c r="T15" s="13" t="s">
        <v>591</v>
      </c>
      <c r="U15" s="13" t="s">
        <v>592</v>
      </c>
      <c r="V15" s="13">
        <v>378.21</v>
      </c>
      <c r="W15" s="13" t="s">
        <v>419</v>
      </c>
      <c r="X15" s="224">
        <f t="shared" si="1"/>
        <v>378.21</v>
      </c>
      <c r="Y15" s="224">
        <f t="shared" si="2"/>
        <v>1134.6299999999999</v>
      </c>
      <c r="Z15" s="13" t="s">
        <v>589</v>
      </c>
      <c r="AA15" s="13" t="s">
        <v>593</v>
      </c>
      <c r="AB15" s="13" t="s">
        <v>594</v>
      </c>
      <c r="AC15" s="13" t="s">
        <v>595</v>
      </c>
      <c r="AD15" s="13">
        <v>367.24</v>
      </c>
      <c r="AE15" s="13" t="s">
        <v>419</v>
      </c>
      <c r="AF15" s="13">
        <f t="shared" si="3"/>
        <v>367.24</v>
      </c>
      <c r="AG15" s="13" t="e">
        <f t="shared" si="4"/>
        <v>#VALUE!</v>
      </c>
      <c r="AH15" s="13" t="s">
        <v>596</v>
      </c>
      <c r="AI15" s="13" t="s">
        <v>597</v>
      </c>
      <c r="AJ15" s="13" t="s">
        <v>598</v>
      </c>
      <c r="AK15" s="13" t="s">
        <v>599</v>
      </c>
      <c r="AL15" s="13">
        <v>365.77</v>
      </c>
      <c r="AM15" s="13" t="s">
        <v>419</v>
      </c>
      <c r="AN15" s="14">
        <f t="shared" si="0"/>
        <v>365.77</v>
      </c>
      <c r="AO15" s="14" t="e">
        <f>Z15*AN15</f>
        <v>#VALUE!</v>
      </c>
      <c r="AP15" s="14" t="s">
        <v>604</v>
      </c>
    </row>
    <row r="16" spans="1:42" ht="22.5" x14ac:dyDescent="0.25">
      <c r="A16" s="88">
        <v>14</v>
      </c>
      <c r="B16" s="89" t="s">
        <v>60</v>
      </c>
      <c r="C16" s="16" t="s">
        <v>16</v>
      </c>
      <c r="D16" s="63">
        <v>30</v>
      </c>
      <c r="E16" s="63">
        <v>0</v>
      </c>
      <c r="F16" s="90">
        <v>0</v>
      </c>
      <c r="G16" s="63">
        <v>0</v>
      </c>
      <c r="H16" s="90">
        <v>0</v>
      </c>
      <c r="I16" s="13">
        <v>0</v>
      </c>
      <c r="J16" s="13"/>
      <c r="K16" s="16">
        <v>25102002</v>
      </c>
      <c r="L16" s="63">
        <v>1767706</v>
      </c>
      <c r="M16" s="13" t="s">
        <v>618</v>
      </c>
      <c r="N16" s="13">
        <v>100134</v>
      </c>
      <c r="O16" s="16" t="s">
        <v>38</v>
      </c>
      <c r="P16" s="16" t="s">
        <v>61</v>
      </c>
      <c r="Q16" s="13">
        <v>8</v>
      </c>
      <c r="R16" s="13" t="s">
        <v>589</v>
      </c>
      <c r="S16" s="13" t="s">
        <v>590</v>
      </c>
      <c r="T16" s="13" t="s">
        <v>591</v>
      </c>
      <c r="U16" s="13" t="s">
        <v>592</v>
      </c>
      <c r="V16" s="13">
        <v>855.39</v>
      </c>
      <c r="W16" s="13" t="s">
        <v>419</v>
      </c>
      <c r="X16" s="224">
        <f t="shared" si="1"/>
        <v>855.39</v>
      </c>
      <c r="Y16" s="224">
        <f t="shared" si="2"/>
        <v>855.39</v>
      </c>
      <c r="Z16" s="13" t="s">
        <v>589</v>
      </c>
      <c r="AA16" s="13" t="s">
        <v>593</v>
      </c>
      <c r="AB16" s="13" t="s">
        <v>594</v>
      </c>
      <c r="AC16" s="13" t="s">
        <v>595</v>
      </c>
      <c r="AD16" s="13">
        <v>818.73</v>
      </c>
      <c r="AE16" s="13" t="s">
        <v>419</v>
      </c>
      <c r="AF16" s="13">
        <f t="shared" si="3"/>
        <v>818.73</v>
      </c>
      <c r="AG16" s="13" t="e">
        <f t="shared" si="4"/>
        <v>#VALUE!</v>
      </c>
      <c r="AH16" s="13" t="s">
        <v>596</v>
      </c>
      <c r="AI16" s="13" t="s">
        <v>597</v>
      </c>
      <c r="AJ16" s="13" t="s">
        <v>598</v>
      </c>
      <c r="AK16" s="13" t="s">
        <v>599</v>
      </c>
      <c r="AL16" s="13">
        <v>814.65</v>
      </c>
      <c r="AM16" s="13" t="s">
        <v>419</v>
      </c>
      <c r="AN16" s="14">
        <f t="shared" si="0"/>
        <v>814.65</v>
      </c>
      <c r="AO16" s="14">
        <f>AN16</f>
        <v>814.65</v>
      </c>
      <c r="AP16" s="14"/>
    </row>
    <row r="17" spans="1:42" ht="22.5" x14ac:dyDescent="0.25">
      <c r="A17" s="88">
        <v>15</v>
      </c>
      <c r="B17" s="89" t="s">
        <v>62</v>
      </c>
      <c r="C17" s="16" t="s">
        <v>16</v>
      </c>
      <c r="D17" s="63">
        <v>11</v>
      </c>
      <c r="E17" s="63">
        <v>0</v>
      </c>
      <c r="F17" s="90">
        <v>0</v>
      </c>
      <c r="G17" s="63">
        <v>10</v>
      </c>
      <c r="H17" s="90">
        <v>0</v>
      </c>
      <c r="I17" s="13">
        <v>10</v>
      </c>
      <c r="J17" s="13"/>
      <c r="K17" s="16">
        <v>25102002</v>
      </c>
      <c r="L17" s="63">
        <v>1767701</v>
      </c>
      <c r="M17" s="13" t="s">
        <v>619</v>
      </c>
      <c r="N17" s="13">
        <v>63361</v>
      </c>
      <c r="O17" s="16" t="s">
        <v>38</v>
      </c>
      <c r="P17" s="16" t="s">
        <v>63</v>
      </c>
      <c r="Q17" s="13">
        <v>4</v>
      </c>
      <c r="R17" s="13" t="s">
        <v>589</v>
      </c>
      <c r="S17" s="13" t="s">
        <v>590</v>
      </c>
      <c r="T17" s="13" t="s">
        <v>591</v>
      </c>
      <c r="U17" s="13" t="s">
        <v>592</v>
      </c>
      <c r="V17" s="13">
        <v>140.62</v>
      </c>
      <c r="W17" s="13" t="s">
        <v>419</v>
      </c>
      <c r="X17" s="224">
        <f t="shared" si="1"/>
        <v>140.62</v>
      </c>
      <c r="Y17" s="224">
        <f t="shared" si="2"/>
        <v>1406.2</v>
      </c>
      <c r="Z17" s="13" t="s">
        <v>589</v>
      </c>
      <c r="AA17" s="13" t="s">
        <v>593</v>
      </c>
      <c r="AB17" s="13" t="s">
        <v>594</v>
      </c>
      <c r="AC17" s="13" t="s">
        <v>595</v>
      </c>
      <c r="AD17" s="13">
        <v>130.60999999999999</v>
      </c>
      <c r="AE17" s="13" t="s">
        <v>419</v>
      </c>
      <c r="AF17" s="13">
        <f t="shared" si="3"/>
        <v>130.60999999999999</v>
      </c>
      <c r="AG17" s="13" t="e">
        <f t="shared" si="4"/>
        <v>#VALUE!</v>
      </c>
      <c r="AH17" s="13" t="s">
        <v>596</v>
      </c>
      <c r="AI17" s="13" t="s">
        <v>597</v>
      </c>
      <c r="AJ17" s="13" t="s">
        <v>598</v>
      </c>
      <c r="AK17" s="13" t="s">
        <v>599</v>
      </c>
      <c r="AL17" s="13">
        <v>130.08000000000001</v>
      </c>
      <c r="AM17" s="13" t="s">
        <v>419</v>
      </c>
      <c r="AN17" s="14">
        <f t="shared" si="0"/>
        <v>130.08000000000001</v>
      </c>
      <c r="AO17" s="14" t="e">
        <f>Z17*AN17</f>
        <v>#VALUE!</v>
      </c>
      <c r="AP17" s="14" t="s">
        <v>604</v>
      </c>
    </row>
    <row r="18" spans="1:42" ht="22.5" x14ac:dyDescent="0.25">
      <c r="A18" s="88">
        <v>16</v>
      </c>
      <c r="B18" s="89" t="s">
        <v>64</v>
      </c>
      <c r="C18" s="16" t="s">
        <v>16</v>
      </c>
      <c r="D18" s="63">
        <v>50</v>
      </c>
      <c r="E18" s="63">
        <v>0</v>
      </c>
      <c r="F18" s="90">
        <v>0</v>
      </c>
      <c r="G18" s="90">
        <v>0</v>
      </c>
      <c r="H18" s="90">
        <v>0</v>
      </c>
      <c r="I18" s="91">
        <v>0</v>
      </c>
      <c r="J18" s="91"/>
      <c r="K18" s="16">
        <v>25102002</v>
      </c>
      <c r="L18" s="63">
        <v>1229674</v>
      </c>
      <c r="M18" s="13" t="s">
        <v>621</v>
      </c>
      <c r="N18" s="13">
        <v>216434</v>
      </c>
      <c r="O18" s="16" t="s">
        <v>17</v>
      </c>
      <c r="P18" s="16" t="s">
        <v>65</v>
      </c>
      <c r="Q18" s="13">
        <v>1</v>
      </c>
      <c r="R18" s="13" t="s">
        <v>589</v>
      </c>
      <c r="S18" s="13" t="s">
        <v>590</v>
      </c>
      <c r="T18" s="13" t="s">
        <v>591</v>
      </c>
      <c r="U18" s="13" t="s">
        <v>592</v>
      </c>
      <c r="V18" s="13">
        <v>2522.38</v>
      </c>
      <c r="W18" s="13" t="s">
        <v>419</v>
      </c>
      <c r="X18" s="224">
        <f t="shared" si="1"/>
        <v>2522.38</v>
      </c>
      <c r="Y18" s="224">
        <f t="shared" si="2"/>
        <v>2522.38</v>
      </c>
      <c r="Z18" s="13" t="s">
        <v>589</v>
      </c>
      <c r="AA18" s="13" t="s">
        <v>593</v>
      </c>
      <c r="AB18" s="13" t="s">
        <v>594</v>
      </c>
      <c r="AC18" s="13" t="s">
        <v>595</v>
      </c>
      <c r="AD18" s="13">
        <v>2366.94</v>
      </c>
      <c r="AE18" s="13" t="s">
        <v>419</v>
      </c>
      <c r="AF18" s="13">
        <f t="shared" si="3"/>
        <v>2366.94</v>
      </c>
      <c r="AG18" s="13" t="e">
        <f t="shared" si="4"/>
        <v>#VALUE!</v>
      </c>
      <c r="AH18" s="13" t="s">
        <v>596</v>
      </c>
      <c r="AI18" s="13" t="s">
        <v>597</v>
      </c>
      <c r="AJ18" s="13" t="s">
        <v>598</v>
      </c>
      <c r="AK18" s="13" t="s">
        <v>599</v>
      </c>
      <c r="AL18" s="13">
        <v>2355.16</v>
      </c>
      <c r="AM18" s="13" t="s">
        <v>419</v>
      </c>
      <c r="AN18" s="14">
        <f t="shared" si="0"/>
        <v>2355.16</v>
      </c>
      <c r="AO18" s="14">
        <f>AN18</f>
        <v>2355.16</v>
      </c>
      <c r="AP18" s="14"/>
    </row>
    <row r="19" spans="1:42" ht="22.5" x14ac:dyDescent="0.25">
      <c r="A19" s="88">
        <v>17</v>
      </c>
      <c r="B19" s="89" t="s">
        <v>66</v>
      </c>
      <c r="C19" s="16" t="s">
        <v>16</v>
      </c>
      <c r="D19" s="63">
        <v>37</v>
      </c>
      <c r="E19" s="63">
        <v>0</v>
      </c>
      <c r="F19" s="90">
        <v>0</v>
      </c>
      <c r="G19" s="63">
        <v>0</v>
      </c>
      <c r="H19" s="90">
        <v>0</v>
      </c>
      <c r="I19" s="13">
        <v>0</v>
      </c>
      <c r="J19" s="13"/>
      <c r="K19" s="16">
        <v>25102002</v>
      </c>
      <c r="L19" s="63">
        <v>1807490</v>
      </c>
      <c r="M19" s="13" t="s">
        <v>622</v>
      </c>
      <c r="N19" s="13" t="s">
        <v>67</v>
      </c>
      <c r="O19" s="16" t="s">
        <v>17</v>
      </c>
      <c r="P19" s="16" t="s">
        <v>68</v>
      </c>
      <c r="Q19" s="13">
        <v>5</v>
      </c>
      <c r="R19" s="13" t="s">
        <v>589</v>
      </c>
      <c r="S19" s="13" t="s">
        <v>590</v>
      </c>
      <c r="T19" s="13" t="s">
        <v>591</v>
      </c>
      <c r="U19" s="13" t="s">
        <v>592</v>
      </c>
      <c r="V19" s="13">
        <v>324.45</v>
      </c>
      <c r="W19" s="13" t="s">
        <v>419</v>
      </c>
      <c r="X19" s="224">
        <f t="shared" si="1"/>
        <v>324.45</v>
      </c>
      <c r="Y19" s="224">
        <f t="shared" si="2"/>
        <v>324.45</v>
      </c>
      <c r="Z19" s="13" t="s">
        <v>589</v>
      </c>
      <c r="AA19" s="13" t="s">
        <v>593</v>
      </c>
      <c r="AB19" s="13" t="s">
        <v>594</v>
      </c>
      <c r="AC19" s="13" t="s">
        <v>595</v>
      </c>
      <c r="AD19" s="13">
        <v>314.44</v>
      </c>
      <c r="AE19" s="13" t="s">
        <v>419</v>
      </c>
      <c r="AF19" s="13">
        <f t="shared" si="3"/>
        <v>314.44</v>
      </c>
      <c r="AG19" s="13" t="e">
        <f t="shared" si="4"/>
        <v>#VALUE!</v>
      </c>
      <c r="AH19" s="13" t="s">
        <v>596</v>
      </c>
      <c r="AI19" s="13" t="s">
        <v>597</v>
      </c>
      <c r="AJ19" s="13" t="s">
        <v>598</v>
      </c>
      <c r="AK19" s="13" t="s">
        <v>599</v>
      </c>
      <c r="AL19" s="13">
        <v>312.87</v>
      </c>
      <c r="AM19" s="13" t="s">
        <v>419</v>
      </c>
      <c r="AN19" s="14">
        <f t="shared" si="0"/>
        <v>312.87</v>
      </c>
      <c r="AO19" s="14">
        <f>AN19</f>
        <v>312.87</v>
      </c>
      <c r="AP19" s="14"/>
    </row>
    <row r="20" spans="1:42" ht="22.5" x14ac:dyDescent="0.25">
      <c r="A20" s="88">
        <v>18</v>
      </c>
      <c r="B20" s="89" t="s">
        <v>70</v>
      </c>
      <c r="C20" s="16" t="s">
        <v>16</v>
      </c>
      <c r="D20" s="63">
        <v>16</v>
      </c>
      <c r="E20" s="63">
        <v>0</v>
      </c>
      <c r="F20" s="90">
        <v>0</v>
      </c>
      <c r="G20" s="63">
        <v>0</v>
      </c>
      <c r="H20" s="90">
        <v>0</v>
      </c>
      <c r="I20" s="13">
        <v>0</v>
      </c>
      <c r="J20" s="13"/>
      <c r="K20" s="16">
        <v>25102002</v>
      </c>
      <c r="L20" s="63">
        <v>1807474</v>
      </c>
      <c r="M20" s="13" t="s">
        <v>419</v>
      </c>
      <c r="N20" s="13" t="s">
        <v>71</v>
      </c>
      <c r="O20" s="16" t="s">
        <v>38</v>
      </c>
      <c r="P20" s="16" t="s">
        <v>72</v>
      </c>
      <c r="Q20" s="13">
        <v>2</v>
      </c>
      <c r="R20" s="13" t="s">
        <v>589</v>
      </c>
      <c r="S20" s="13" t="s">
        <v>590</v>
      </c>
      <c r="T20" s="13" t="s">
        <v>591</v>
      </c>
      <c r="U20" s="13" t="s">
        <v>592</v>
      </c>
      <c r="V20" s="13">
        <v>251.79</v>
      </c>
      <c r="W20" s="13" t="s">
        <v>419</v>
      </c>
      <c r="X20" s="224">
        <f t="shared" si="1"/>
        <v>251.79</v>
      </c>
      <c r="Y20" s="224">
        <f t="shared" si="2"/>
        <v>251.79</v>
      </c>
      <c r="Z20" s="13" t="s">
        <v>589</v>
      </c>
      <c r="AA20" s="13" t="s">
        <v>593</v>
      </c>
      <c r="AB20" s="13" t="s">
        <v>594</v>
      </c>
      <c r="AC20" s="13" t="s">
        <v>595</v>
      </c>
      <c r="AD20" s="13">
        <v>238.07999999999998</v>
      </c>
      <c r="AE20" s="13" t="s">
        <v>419</v>
      </c>
      <c r="AF20" s="13">
        <f t="shared" si="3"/>
        <v>238.07999999999998</v>
      </c>
      <c r="AG20" s="13" t="e">
        <f t="shared" si="4"/>
        <v>#VALUE!</v>
      </c>
      <c r="AH20" s="13" t="s">
        <v>596</v>
      </c>
      <c r="AI20" s="13" t="s">
        <v>597</v>
      </c>
      <c r="AJ20" s="13" t="s">
        <v>598</v>
      </c>
      <c r="AK20" s="13" t="s">
        <v>599</v>
      </c>
      <c r="AL20" s="13">
        <v>236.42</v>
      </c>
      <c r="AM20" s="13" t="s">
        <v>419</v>
      </c>
      <c r="AN20" s="14">
        <f t="shared" si="0"/>
        <v>236.42</v>
      </c>
      <c r="AO20" s="14">
        <f>AN20</f>
        <v>236.42</v>
      </c>
      <c r="AP20" s="14"/>
    </row>
    <row r="21" spans="1:42" ht="22.5" x14ac:dyDescent="0.25">
      <c r="A21" s="88">
        <v>19</v>
      </c>
      <c r="B21" s="89" t="s">
        <v>73</v>
      </c>
      <c r="C21" s="16" t="s">
        <v>16</v>
      </c>
      <c r="D21" s="63">
        <v>29</v>
      </c>
      <c r="E21" s="63">
        <v>0</v>
      </c>
      <c r="F21" s="90">
        <v>0</v>
      </c>
      <c r="G21" s="63">
        <v>0</v>
      </c>
      <c r="H21" s="90">
        <v>0</v>
      </c>
      <c r="I21" s="13">
        <v>0</v>
      </c>
      <c r="J21" s="13"/>
      <c r="K21" s="16">
        <v>25102002</v>
      </c>
      <c r="L21" s="63">
        <v>1600424</v>
      </c>
      <c r="M21" s="13" t="s">
        <v>623</v>
      </c>
      <c r="N21" s="13" t="s">
        <v>74</v>
      </c>
      <c r="O21" s="16" t="s">
        <v>38</v>
      </c>
      <c r="P21" s="16" t="s">
        <v>75</v>
      </c>
      <c r="Q21" s="13">
        <v>6</v>
      </c>
      <c r="R21" s="13" t="s">
        <v>589</v>
      </c>
      <c r="S21" s="13" t="s">
        <v>590</v>
      </c>
      <c r="T21" s="13" t="s">
        <v>591</v>
      </c>
      <c r="U21" s="13" t="s">
        <v>592</v>
      </c>
      <c r="V21" s="13">
        <v>14949.9</v>
      </c>
      <c r="W21" s="13" t="s">
        <v>419</v>
      </c>
      <c r="X21" s="224">
        <f t="shared" si="1"/>
        <v>14949.9</v>
      </c>
      <c r="Y21" s="224">
        <f t="shared" si="2"/>
        <v>14949.9</v>
      </c>
      <c r="Z21" s="13" t="s">
        <v>589</v>
      </c>
      <c r="AA21" s="13" t="s">
        <v>593</v>
      </c>
      <c r="AB21" s="13" t="s">
        <v>594</v>
      </c>
      <c r="AC21" s="13" t="s">
        <v>595</v>
      </c>
      <c r="AD21" s="13">
        <v>13784.08</v>
      </c>
      <c r="AE21" s="13" t="s">
        <v>419</v>
      </c>
      <c r="AF21" s="13">
        <f t="shared" si="3"/>
        <v>13784.08</v>
      </c>
      <c r="AG21" s="13" t="e">
        <f t="shared" si="4"/>
        <v>#VALUE!</v>
      </c>
      <c r="AH21" s="13" t="s">
        <v>596</v>
      </c>
      <c r="AI21" s="13" t="s">
        <v>597</v>
      </c>
      <c r="AJ21" s="13" t="s">
        <v>598</v>
      </c>
      <c r="AK21" s="13" t="s">
        <v>599</v>
      </c>
      <c r="AL21" s="13">
        <v>13715.5</v>
      </c>
      <c r="AM21" s="13" t="s">
        <v>419</v>
      </c>
      <c r="AN21" s="14">
        <f t="shared" si="0"/>
        <v>13715.5</v>
      </c>
      <c r="AO21" s="14">
        <f>AN21</f>
        <v>13715.5</v>
      </c>
      <c r="AP21" s="14"/>
    </row>
    <row r="22" spans="1:42" ht="22.5" x14ac:dyDescent="0.25">
      <c r="A22" s="88">
        <v>20</v>
      </c>
      <c r="B22" s="89" t="s">
        <v>76</v>
      </c>
      <c r="C22" s="16" t="s">
        <v>16</v>
      </c>
      <c r="D22" s="63">
        <v>20</v>
      </c>
      <c r="E22" s="63">
        <v>0</v>
      </c>
      <c r="F22" s="90">
        <v>0</v>
      </c>
      <c r="G22" s="63">
        <v>0</v>
      </c>
      <c r="H22" s="90">
        <v>0</v>
      </c>
      <c r="I22" s="13">
        <v>0</v>
      </c>
      <c r="J22" s="13"/>
      <c r="K22" s="16">
        <v>25102002</v>
      </c>
      <c r="L22" s="63">
        <v>1600425</v>
      </c>
      <c r="M22" s="13" t="s">
        <v>624</v>
      </c>
      <c r="N22" s="13" t="s">
        <v>77</v>
      </c>
      <c r="O22" s="16" t="s">
        <v>38</v>
      </c>
      <c r="P22" s="16" t="s">
        <v>75</v>
      </c>
      <c r="Q22" s="13">
        <v>10</v>
      </c>
      <c r="R22" s="13" t="s">
        <v>589</v>
      </c>
      <c r="S22" s="13" t="s">
        <v>590</v>
      </c>
      <c r="T22" s="13" t="s">
        <v>591</v>
      </c>
      <c r="U22" s="13" t="s">
        <v>592</v>
      </c>
      <c r="V22" s="13">
        <v>24380.71</v>
      </c>
      <c r="W22" s="13" t="s">
        <v>419</v>
      </c>
      <c r="X22" s="224">
        <f t="shared" si="1"/>
        <v>24380.71</v>
      </c>
      <c r="Y22" s="224">
        <f t="shared" si="2"/>
        <v>24380.71</v>
      </c>
      <c r="Z22" s="13" t="s">
        <v>589</v>
      </c>
      <c r="AA22" s="13" t="s">
        <v>593</v>
      </c>
      <c r="AB22" s="13" t="s">
        <v>594</v>
      </c>
      <c r="AC22" s="13" t="s">
        <v>595</v>
      </c>
      <c r="AD22" s="13">
        <v>22297.269999999997</v>
      </c>
      <c r="AE22" s="13" t="s">
        <v>419</v>
      </c>
      <c r="AF22" s="13">
        <f t="shared" si="3"/>
        <v>22297.269999999997</v>
      </c>
      <c r="AG22" s="13" t="e">
        <f t="shared" si="4"/>
        <v>#VALUE!</v>
      </c>
      <c r="AH22" s="13" t="s">
        <v>596</v>
      </c>
      <c r="AI22" s="13" t="s">
        <v>597</v>
      </c>
      <c r="AJ22" s="13" t="s">
        <v>598</v>
      </c>
      <c r="AK22" s="13" t="s">
        <v>599</v>
      </c>
      <c r="AL22" s="13">
        <v>22164.28</v>
      </c>
      <c r="AM22" s="13" t="s">
        <v>419</v>
      </c>
      <c r="AN22" s="14">
        <f t="shared" si="0"/>
        <v>22164.28</v>
      </c>
      <c r="AO22" s="14">
        <f>AN22</f>
        <v>22164.28</v>
      </c>
      <c r="AP22" s="14"/>
    </row>
    <row r="23" spans="1:42" ht="22.5" x14ac:dyDescent="0.25">
      <c r="A23" s="88">
        <v>21</v>
      </c>
      <c r="B23" s="89" t="s">
        <v>79</v>
      </c>
      <c r="C23" s="16" t="s">
        <v>16</v>
      </c>
      <c r="D23" s="63">
        <v>1</v>
      </c>
      <c r="E23" s="63">
        <v>0</v>
      </c>
      <c r="F23" s="90">
        <v>10</v>
      </c>
      <c r="G23" s="63">
        <v>5</v>
      </c>
      <c r="H23" s="90">
        <v>10</v>
      </c>
      <c r="I23" s="13">
        <v>5</v>
      </c>
      <c r="J23" s="13"/>
      <c r="K23" s="16">
        <v>25102002</v>
      </c>
      <c r="L23" s="63">
        <v>1808238</v>
      </c>
      <c r="M23" s="13" t="s">
        <v>625</v>
      </c>
      <c r="N23" s="13" t="s">
        <v>80</v>
      </c>
      <c r="O23" s="16" t="s">
        <v>38</v>
      </c>
      <c r="P23" s="16" t="s">
        <v>81</v>
      </c>
      <c r="Q23" s="13">
        <v>4</v>
      </c>
      <c r="R23" s="13" t="s">
        <v>589</v>
      </c>
      <c r="S23" s="13" t="s">
        <v>590</v>
      </c>
      <c r="T23" s="13" t="s">
        <v>591</v>
      </c>
      <c r="U23" s="13" t="s">
        <v>592</v>
      </c>
      <c r="V23" s="13">
        <v>273.46999999999997</v>
      </c>
      <c r="W23" s="13" t="s">
        <v>419</v>
      </c>
      <c r="X23" s="224">
        <f t="shared" si="1"/>
        <v>273.46999999999997</v>
      </c>
      <c r="Y23" s="224">
        <f t="shared" si="2"/>
        <v>4102.0499999999993</v>
      </c>
      <c r="Z23" s="13" t="s">
        <v>589</v>
      </c>
      <c r="AA23" s="13" t="s">
        <v>593</v>
      </c>
      <c r="AB23" s="13" t="s">
        <v>594</v>
      </c>
      <c r="AC23" s="13" t="s">
        <v>595</v>
      </c>
      <c r="AD23" s="13">
        <v>253.10999999999999</v>
      </c>
      <c r="AE23" s="13" t="s">
        <v>419</v>
      </c>
      <c r="AF23" s="13">
        <f t="shared" si="3"/>
        <v>253.10999999999999</v>
      </c>
      <c r="AG23" s="13" t="e">
        <f t="shared" si="4"/>
        <v>#VALUE!</v>
      </c>
      <c r="AH23" s="13" t="s">
        <v>596</v>
      </c>
      <c r="AI23" s="13" t="s">
        <v>597</v>
      </c>
      <c r="AJ23" s="13" t="s">
        <v>598</v>
      </c>
      <c r="AK23" s="13" t="s">
        <v>599</v>
      </c>
      <c r="AL23" s="13">
        <v>251.35</v>
      </c>
      <c r="AM23" s="13" t="s">
        <v>419</v>
      </c>
      <c r="AN23" s="14">
        <f t="shared" si="0"/>
        <v>251.35</v>
      </c>
      <c r="AO23" s="14" t="e">
        <f>Z23*AN23</f>
        <v>#VALUE!</v>
      </c>
      <c r="AP23" s="14" t="s">
        <v>604</v>
      </c>
    </row>
    <row r="24" spans="1:42" ht="22.5" x14ac:dyDescent="0.25">
      <c r="A24" s="88">
        <v>22</v>
      </c>
      <c r="B24" s="89" t="s">
        <v>82</v>
      </c>
      <c r="C24" s="16" t="s">
        <v>16</v>
      </c>
      <c r="D24" s="63">
        <v>30</v>
      </c>
      <c r="E24" s="63">
        <v>0</v>
      </c>
      <c r="F24" s="90">
        <v>0</v>
      </c>
      <c r="G24" s="63">
        <v>0</v>
      </c>
      <c r="H24" s="90">
        <v>0</v>
      </c>
      <c r="I24" s="13">
        <v>0</v>
      </c>
      <c r="J24" s="13"/>
      <c r="K24" s="16">
        <v>25102002</v>
      </c>
      <c r="L24" s="63">
        <v>1807317</v>
      </c>
      <c r="M24" s="13" t="s">
        <v>626</v>
      </c>
      <c r="N24" s="13">
        <v>110472</v>
      </c>
      <c r="O24" s="16" t="s">
        <v>38</v>
      </c>
      <c r="P24" s="16" t="s">
        <v>83</v>
      </c>
      <c r="Q24" s="13">
        <v>33</v>
      </c>
      <c r="R24" s="13" t="s">
        <v>589</v>
      </c>
      <c r="S24" s="13" t="s">
        <v>590</v>
      </c>
      <c r="T24" s="13" t="s">
        <v>591</v>
      </c>
      <c r="U24" s="13" t="s">
        <v>592</v>
      </c>
      <c r="V24" s="13">
        <v>347.32</v>
      </c>
      <c r="W24" s="13" t="s">
        <v>419</v>
      </c>
      <c r="X24" s="224">
        <f t="shared" si="1"/>
        <v>347.32</v>
      </c>
      <c r="Y24" s="224">
        <f t="shared" si="2"/>
        <v>347.32</v>
      </c>
      <c r="Z24" s="13" t="s">
        <v>589</v>
      </c>
      <c r="AA24" s="13" t="s">
        <v>593</v>
      </c>
      <c r="AB24" s="13" t="s">
        <v>594</v>
      </c>
      <c r="AC24" s="13" t="s">
        <v>595</v>
      </c>
      <c r="AD24" s="13">
        <v>332.12</v>
      </c>
      <c r="AE24" s="13" t="s">
        <v>419</v>
      </c>
      <c r="AF24" s="13">
        <f t="shared" si="3"/>
        <v>332.12</v>
      </c>
      <c r="AG24" s="13" t="e">
        <f t="shared" si="4"/>
        <v>#VALUE!</v>
      </c>
      <c r="AH24" s="13" t="s">
        <v>596</v>
      </c>
      <c r="AI24" s="13" t="s">
        <v>597</v>
      </c>
      <c r="AJ24" s="13" t="s">
        <v>598</v>
      </c>
      <c r="AK24" s="13" t="s">
        <v>599</v>
      </c>
      <c r="AL24" s="13">
        <v>330.46</v>
      </c>
      <c r="AM24" s="13" t="s">
        <v>419</v>
      </c>
      <c r="AN24" s="14">
        <f t="shared" si="0"/>
        <v>330.46</v>
      </c>
      <c r="AO24" s="14">
        <f>AN24</f>
        <v>330.46</v>
      </c>
      <c r="AP24" s="14"/>
    </row>
    <row r="25" spans="1:42" ht="22.5" x14ac:dyDescent="0.25">
      <c r="A25" s="88">
        <v>23</v>
      </c>
      <c r="B25" s="89" t="s">
        <v>84</v>
      </c>
      <c r="C25" s="16" t="s">
        <v>16</v>
      </c>
      <c r="D25" s="63">
        <v>0</v>
      </c>
      <c r="E25" s="63">
        <v>0</v>
      </c>
      <c r="F25" s="90">
        <v>20</v>
      </c>
      <c r="G25" s="63">
        <v>0</v>
      </c>
      <c r="H25" s="90">
        <v>20</v>
      </c>
      <c r="I25" s="13">
        <v>0</v>
      </c>
      <c r="J25" s="13"/>
      <c r="K25" s="16">
        <v>25102002</v>
      </c>
      <c r="L25" s="63">
        <v>1808074</v>
      </c>
      <c r="M25" s="13" t="s">
        <v>419</v>
      </c>
      <c r="N25" s="13" t="s">
        <v>85</v>
      </c>
      <c r="O25" s="16" t="s">
        <v>38</v>
      </c>
      <c r="P25" s="16" t="s">
        <v>86</v>
      </c>
      <c r="Q25" s="13">
        <v>9</v>
      </c>
      <c r="R25" s="13" t="s">
        <v>589</v>
      </c>
      <c r="S25" s="13" t="s">
        <v>590</v>
      </c>
      <c r="T25" s="13" t="s">
        <v>591</v>
      </c>
      <c r="U25" s="13" t="s">
        <v>592</v>
      </c>
      <c r="V25" s="13">
        <v>10499.710000000001</v>
      </c>
      <c r="W25" s="13" t="s">
        <v>419</v>
      </c>
      <c r="X25" s="224">
        <f t="shared" si="1"/>
        <v>10499.710000000001</v>
      </c>
      <c r="Y25" s="224">
        <f t="shared" si="2"/>
        <v>209994.2</v>
      </c>
      <c r="Z25" s="13" t="s">
        <v>589</v>
      </c>
      <c r="AA25" s="13" t="s">
        <v>593</v>
      </c>
      <c r="AB25" s="13" t="s">
        <v>594</v>
      </c>
      <c r="AC25" s="13" t="s">
        <v>595</v>
      </c>
      <c r="AD25" s="13">
        <v>10215.380000000001</v>
      </c>
      <c r="AE25" s="13" t="s">
        <v>419</v>
      </c>
      <c r="AF25" s="13">
        <f t="shared" si="3"/>
        <v>10215.380000000001</v>
      </c>
      <c r="AG25" s="13" t="e">
        <f t="shared" si="4"/>
        <v>#VALUE!</v>
      </c>
      <c r="AH25" s="13" t="s">
        <v>596</v>
      </c>
      <c r="AI25" s="13" t="s">
        <v>597</v>
      </c>
      <c r="AJ25" s="13" t="s">
        <v>598</v>
      </c>
      <c r="AK25" s="13" t="s">
        <v>599</v>
      </c>
      <c r="AL25" s="13">
        <v>10154.450000000001</v>
      </c>
      <c r="AM25" s="13" t="s">
        <v>419</v>
      </c>
      <c r="AN25" s="14">
        <f t="shared" si="0"/>
        <v>10154.450000000001</v>
      </c>
      <c r="AO25" s="14" t="e">
        <f>Z25*AN25</f>
        <v>#VALUE!</v>
      </c>
      <c r="AP25" s="14" t="s">
        <v>604</v>
      </c>
    </row>
    <row r="26" spans="1:42" ht="22.5" x14ac:dyDescent="0.25">
      <c r="A26" s="88">
        <v>24</v>
      </c>
      <c r="B26" s="89" t="s">
        <v>87</v>
      </c>
      <c r="C26" s="16" t="s">
        <v>16</v>
      </c>
      <c r="D26" s="63">
        <v>0</v>
      </c>
      <c r="E26" s="63">
        <v>0</v>
      </c>
      <c r="F26" s="90">
        <v>20</v>
      </c>
      <c r="G26" s="63">
        <v>0</v>
      </c>
      <c r="H26" s="90">
        <v>20</v>
      </c>
      <c r="I26" s="13">
        <v>0</v>
      </c>
      <c r="J26" s="13"/>
      <c r="K26" s="16">
        <v>25102002</v>
      </c>
      <c r="L26" s="63">
        <v>1808071</v>
      </c>
      <c r="M26" s="13" t="s">
        <v>419</v>
      </c>
      <c r="N26" s="13" t="s">
        <v>88</v>
      </c>
      <c r="O26" s="16" t="s">
        <v>38</v>
      </c>
      <c r="P26" s="16" t="s">
        <v>86</v>
      </c>
      <c r="Q26" s="13">
        <v>10</v>
      </c>
      <c r="R26" s="13" t="s">
        <v>589</v>
      </c>
      <c r="S26" s="13" t="s">
        <v>590</v>
      </c>
      <c r="T26" s="13" t="s">
        <v>591</v>
      </c>
      <c r="U26" s="13" t="s">
        <v>592</v>
      </c>
      <c r="V26" s="13">
        <v>10884</v>
      </c>
      <c r="W26" s="13" t="s">
        <v>419</v>
      </c>
      <c r="X26" s="224">
        <f t="shared" si="1"/>
        <v>10884</v>
      </c>
      <c r="Y26" s="224">
        <f t="shared" si="2"/>
        <v>217680</v>
      </c>
      <c r="Z26" s="13" t="s">
        <v>589</v>
      </c>
      <c r="AA26" s="13" t="s">
        <v>593</v>
      </c>
      <c r="AB26" s="13" t="s">
        <v>594</v>
      </c>
      <c r="AC26" s="13" t="s">
        <v>595</v>
      </c>
      <c r="AD26" s="13">
        <v>10027.620000000001</v>
      </c>
      <c r="AE26" s="13" t="s">
        <v>419</v>
      </c>
      <c r="AF26" s="13">
        <f t="shared" si="3"/>
        <v>10027.620000000001</v>
      </c>
      <c r="AG26" s="13" t="e">
        <f t="shared" si="4"/>
        <v>#VALUE!</v>
      </c>
      <c r="AH26" s="13" t="s">
        <v>596</v>
      </c>
      <c r="AI26" s="13" t="s">
        <v>597</v>
      </c>
      <c r="AJ26" s="13" t="s">
        <v>598</v>
      </c>
      <c r="AK26" s="13" t="s">
        <v>599</v>
      </c>
      <c r="AL26" s="13">
        <v>9957.91</v>
      </c>
      <c r="AM26" s="13" t="s">
        <v>419</v>
      </c>
      <c r="AN26" s="14">
        <f t="shared" si="0"/>
        <v>9957.91</v>
      </c>
      <c r="AO26" s="14" t="e">
        <f>Z26*AN26</f>
        <v>#VALUE!</v>
      </c>
      <c r="AP26" s="14" t="s">
        <v>604</v>
      </c>
    </row>
    <row r="27" spans="1:42" ht="22.5" x14ac:dyDescent="0.25">
      <c r="A27" s="88">
        <v>25</v>
      </c>
      <c r="B27" s="89" t="s">
        <v>89</v>
      </c>
      <c r="C27" s="16" t="s">
        <v>16</v>
      </c>
      <c r="D27" s="63">
        <v>2</v>
      </c>
      <c r="E27" s="63">
        <v>0</v>
      </c>
      <c r="F27" s="90">
        <v>10</v>
      </c>
      <c r="G27" s="63">
        <v>0</v>
      </c>
      <c r="H27" s="90">
        <v>10</v>
      </c>
      <c r="I27" s="13">
        <v>0</v>
      </c>
      <c r="J27" s="13"/>
      <c r="K27" s="16">
        <v>25102002</v>
      </c>
      <c r="L27" s="63">
        <v>1600334</v>
      </c>
      <c r="M27" s="13" t="s">
        <v>627</v>
      </c>
      <c r="N27" s="13" t="s">
        <v>90</v>
      </c>
      <c r="O27" s="16" t="s">
        <v>38</v>
      </c>
      <c r="P27" s="16" t="s">
        <v>91</v>
      </c>
      <c r="Q27" s="13">
        <v>6</v>
      </c>
      <c r="R27" s="13" t="s">
        <v>589</v>
      </c>
      <c r="S27" s="13" t="s">
        <v>590</v>
      </c>
      <c r="T27" s="13" t="s">
        <v>591</v>
      </c>
      <c r="U27" s="13" t="s">
        <v>592</v>
      </c>
      <c r="V27" s="13">
        <v>3771.9900000000002</v>
      </c>
      <c r="W27" s="13" t="s">
        <v>419</v>
      </c>
      <c r="X27" s="224">
        <f t="shared" si="1"/>
        <v>3771.9900000000002</v>
      </c>
      <c r="Y27" s="224">
        <f t="shared" si="2"/>
        <v>37719.9</v>
      </c>
      <c r="Z27" s="13" t="s">
        <v>589</v>
      </c>
      <c r="AA27" s="13" t="s">
        <v>593</v>
      </c>
      <c r="AB27" s="13" t="s">
        <v>594</v>
      </c>
      <c r="AC27" s="13" t="s">
        <v>595</v>
      </c>
      <c r="AD27" s="13">
        <v>3676.8700000000003</v>
      </c>
      <c r="AE27" s="13" t="s">
        <v>419</v>
      </c>
      <c r="AF27" s="13">
        <f t="shared" si="3"/>
        <v>3676.8700000000003</v>
      </c>
      <c r="AG27" s="13" t="e">
        <f t="shared" si="4"/>
        <v>#VALUE!</v>
      </c>
      <c r="AH27" s="13" t="s">
        <v>596</v>
      </c>
      <c r="AI27" s="13" t="s">
        <v>597</v>
      </c>
      <c r="AJ27" s="13" t="s">
        <v>598</v>
      </c>
      <c r="AK27" s="13" t="s">
        <v>599</v>
      </c>
      <c r="AL27" s="13">
        <v>3658.57</v>
      </c>
      <c r="AM27" s="13" t="s">
        <v>419</v>
      </c>
      <c r="AN27" s="14">
        <f t="shared" si="0"/>
        <v>3658.57</v>
      </c>
      <c r="AO27" s="14" t="e">
        <f>Z27*AN27</f>
        <v>#VALUE!</v>
      </c>
      <c r="AP27" s="14" t="s">
        <v>604</v>
      </c>
    </row>
    <row r="28" spans="1:42" ht="22.5" x14ac:dyDescent="0.25">
      <c r="A28" s="88">
        <v>26</v>
      </c>
      <c r="B28" s="89" t="s">
        <v>92</v>
      </c>
      <c r="C28" s="16" t="s">
        <v>16</v>
      </c>
      <c r="D28" s="63">
        <v>5</v>
      </c>
      <c r="E28" s="63">
        <v>0</v>
      </c>
      <c r="F28" s="90">
        <v>0</v>
      </c>
      <c r="G28" s="63">
        <v>0</v>
      </c>
      <c r="H28" s="90">
        <v>0</v>
      </c>
      <c r="I28" s="13">
        <v>0</v>
      </c>
      <c r="J28" s="13"/>
      <c r="K28" s="16">
        <v>25102002</v>
      </c>
      <c r="L28" s="63">
        <v>1807358</v>
      </c>
      <c r="M28" s="13" t="s">
        <v>628</v>
      </c>
      <c r="N28" s="13">
        <v>12525440</v>
      </c>
      <c r="O28" s="16" t="s">
        <v>38</v>
      </c>
      <c r="P28" s="16" t="s">
        <v>52</v>
      </c>
      <c r="Q28" s="13">
        <v>3</v>
      </c>
      <c r="R28" s="13" t="s">
        <v>589</v>
      </c>
      <c r="S28" s="13" t="s">
        <v>590</v>
      </c>
      <c r="T28" s="13" t="s">
        <v>591</v>
      </c>
      <c r="U28" s="13" t="s">
        <v>592</v>
      </c>
      <c r="V28" s="13">
        <v>1428.83</v>
      </c>
      <c r="W28" s="13" t="s">
        <v>419</v>
      </c>
      <c r="X28" s="224">
        <f t="shared" si="1"/>
        <v>1428.83</v>
      </c>
      <c r="Y28" s="224">
        <f t="shared" si="2"/>
        <v>1428.83</v>
      </c>
      <c r="Z28" s="13" t="s">
        <v>589</v>
      </c>
      <c r="AA28" s="13" t="s">
        <v>593</v>
      </c>
      <c r="AB28" s="13" t="s">
        <v>594</v>
      </c>
      <c r="AC28" s="13" t="s">
        <v>595</v>
      </c>
      <c r="AD28" s="13">
        <v>1359.76</v>
      </c>
      <c r="AE28" s="13" t="s">
        <v>419</v>
      </c>
      <c r="AF28" s="13">
        <f t="shared" si="3"/>
        <v>1359.76</v>
      </c>
      <c r="AG28" s="13" t="e">
        <f t="shared" si="4"/>
        <v>#VALUE!</v>
      </c>
      <c r="AH28" s="13" t="s">
        <v>596</v>
      </c>
      <c r="AI28" s="13" t="s">
        <v>597</v>
      </c>
      <c r="AJ28" s="13" t="s">
        <v>598</v>
      </c>
      <c r="AK28" s="13" t="s">
        <v>599</v>
      </c>
      <c r="AL28" s="13">
        <v>1354.34</v>
      </c>
      <c r="AM28" s="13" t="s">
        <v>419</v>
      </c>
      <c r="AN28" s="14">
        <f t="shared" si="0"/>
        <v>1354.34</v>
      </c>
      <c r="AO28" s="14">
        <f>AN28</f>
        <v>1354.34</v>
      </c>
      <c r="AP28" s="14"/>
    </row>
    <row r="29" spans="1:42" ht="22.5" x14ac:dyDescent="0.25">
      <c r="A29" s="88">
        <v>27</v>
      </c>
      <c r="B29" s="89" t="s">
        <v>93</v>
      </c>
      <c r="C29" s="16" t="s">
        <v>16</v>
      </c>
      <c r="D29" s="63">
        <v>0</v>
      </c>
      <c r="E29" s="63">
        <v>0</v>
      </c>
      <c r="F29" s="90">
        <v>72</v>
      </c>
      <c r="G29" s="63">
        <v>0</v>
      </c>
      <c r="H29" s="90">
        <v>72</v>
      </c>
      <c r="I29" s="13">
        <v>0</v>
      </c>
      <c r="J29" s="13"/>
      <c r="K29" s="16">
        <v>25102002</v>
      </c>
      <c r="L29" s="63">
        <v>1600399</v>
      </c>
      <c r="M29" s="13" t="s">
        <v>629</v>
      </c>
      <c r="N29" s="13">
        <v>217482</v>
      </c>
      <c r="O29" s="16" t="s">
        <v>38</v>
      </c>
      <c r="P29" s="16" t="s">
        <v>94</v>
      </c>
      <c r="Q29" s="13">
        <v>6</v>
      </c>
      <c r="R29" s="13" t="s">
        <v>589</v>
      </c>
      <c r="S29" s="13" t="s">
        <v>590</v>
      </c>
      <c r="T29" s="13" t="s">
        <v>591</v>
      </c>
      <c r="U29" s="13" t="s">
        <v>592</v>
      </c>
      <c r="V29" s="13">
        <v>3589.94</v>
      </c>
      <c r="W29" s="13" t="s">
        <v>419</v>
      </c>
      <c r="X29" s="224">
        <f t="shared" si="1"/>
        <v>3589.94</v>
      </c>
      <c r="Y29" s="224">
        <f t="shared" si="2"/>
        <v>258475.68</v>
      </c>
      <c r="Z29" s="13" t="s">
        <v>589</v>
      </c>
      <c r="AA29" s="13" t="s">
        <v>593</v>
      </c>
      <c r="AB29" s="13" t="s">
        <v>594</v>
      </c>
      <c r="AC29" s="13" t="s">
        <v>595</v>
      </c>
      <c r="AD29" s="13">
        <v>3282.8900000000003</v>
      </c>
      <c r="AE29" s="13" t="s">
        <v>419</v>
      </c>
      <c r="AF29" s="13">
        <f t="shared" si="3"/>
        <v>3282.8900000000003</v>
      </c>
      <c r="AG29" s="13" t="e">
        <f t="shared" si="4"/>
        <v>#VALUE!</v>
      </c>
      <c r="AH29" s="13" t="s">
        <v>596</v>
      </c>
      <c r="AI29" s="13" t="s">
        <v>597</v>
      </c>
      <c r="AJ29" s="13" t="s">
        <v>598</v>
      </c>
      <c r="AK29" s="13" t="s">
        <v>599</v>
      </c>
      <c r="AL29" s="13">
        <v>3266.55</v>
      </c>
      <c r="AM29" s="13" t="s">
        <v>419</v>
      </c>
      <c r="AN29" s="14">
        <f t="shared" si="0"/>
        <v>3266.55</v>
      </c>
      <c r="AO29" s="14" t="e">
        <f>Z29*AN29</f>
        <v>#VALUE!</v>
      </c>
      <c r="AP29" s="14" t="s">
        <v>604</v>
      </c>
    </row>
    <row r="30" spans="1:42" ht="22.5" x14ac:dyDescent="0.25">
      <c r="A30" s="88">
        <v>28</v>
      </c>
      <c r="B30" s="89" t="s">
        <v>95</v>
      </c>
      <c r="C30" s="16" t="s">
        <v>16</v>
      </c>
      <c r="D30" s="63">
        <v>39</v>
      </c>
      <c r="E30" s="63">
        <v>0</v>
      </c>
      <c r="F30" s="90">
        <v>0</v>
      </c>
      <c r="G30" s="63">
        <v>0</v>
      </c>
      <c r="H30" s="90">
        <v>0</v>
      </c>
      <c r="I30" s="13">
        <v>0</v>
      </c>
      <c r="J30" s="13"/>
      <c r="K30" s="16">
        <v>25102002</v>
      </c>
      <c r="L30" s="63">
        <v>1600426</v>
      </c>
      <c r="M30" s="13" t="s">
        <v>630</v>
      </c>
      <c r="N30" s="13" t="s">
        <v>96</v>
      </c>
      <c r="O30" s="16" t="s">
        <v>38</v>
      </c>
      <c r="P30" s="16" t="s">
        <v>75</v>
      </c>
      <c r="Q30" s="13">
        <v>8</v>
      </c>
      <c r="R30" s="13" t="s">
        <v>589</v>
      </c>
      <c r="S30" s="13" t="s">
        <v>590</v>
      </c>
      <c r="T30" s="13" t="s">
        <v>591</v>
      </c>
      <c r="U30" s="13" t="s">
        <v>592</v>
      </c>
      <c r="V30" s="13">
        <v>20936.969999999998</v>
      </c>
      <c r="W30" s="13" t="s">
        <v>419</v>
      </c>
      <c r="X30" s="224">
        <f t="shared" si="1"/>
        <v>20936.969999999998</v>
      </c>
      <c r="Y30" s="224">
        <f t="shared" si="2"/>
        <v>20936.969999999998</v>
      </c>
      <c r="Z30" s="13" t="s">
        <v>589</v>
      </c>
      <c r="AA30" s="13" t="s">
        <v>593</v>
      </c>
      <c r="AB30" s="13" t="s">
        <v>594</v>
      </c>
      <c r="AC30" s="13" t="s">
        <v>595</v>
      </c>
      <c r="AD30" s="13">
        <v>19888.14</v>
      </c>
      <c r="AE30" s="13" t="s">
        <v>419</v>
      </c>
      <c r="AF30" s="13">
        <f t="shared" si="3"/>
        <v>19888.14</v>
      </c>
      <c r="AG30" s="13" t="e">
        <f t="shared" si="4"/>
        <v>#VALUE!</v>
      </c>
      <c r="AH30" s="13" t="s">
        <v>596</v>
      </c>
      <c r="AI30" s="13" t="s">
        <v>597</v>
      </c>
      <c r="AJ30" s="13" t="s">
        <v>598</v>
      </c>
      <c r="AK30" s="13" t="s">
        <v>599</v>
      </c>
      <c r="AL30" s="13">
        <v>19789.189999999999</v>
      </c>
      <c r="AM30" s="13" t="s">
        <v>419</v>
      </c>
      <c r="AN30" s="14">
        <f t="shared" si="0"/>
        <v>19789.189999999999</v>
      </c>
      <c r="AO30" s="14">
        <f>AN30</f>
        <v>19789.189999999999</v>
      </c>
      <c r="AP30" s="14"/>
    </row>
    <row r="31" spans="1:42" ht="22.5" x14ac:dyDescent="0.25">
      <c r="A31" s="88">
        <v>29</v>
      </c>
      <c r="B31" s="89" t="s">
        <v>97</v>
      </c>
      <c r="C31" s="16" t="s">
        <v>16</v>
      </c>
      <c r="D31" s="63">
        <v>107</v>
      </c>
      <c r="E31" s="63">
        <v>0</v>
      </c>
      <c r="F31" s="90">
        <v>0</v>
      </c>
      <c r="G31" s="63">
        <v>0</v>
      </c>
      <c r="H31" s="90">
        <v>0</v>
      </c>
      <c r="I31" s="13">
        <v>0</v>
      </c>
      <c r="J31" s="13"/>
      <c r="K31" s="16">
        <v>25102002</v>
      </c>
      <c r="L31" s="63">
        <v>1808464</v>
      </c>
      <c r="M31" s="13" t="s">
        <v>631</v>
      </c>
      <c r="N31" s="13" t="s">
        <v>98</v>
      </c>
      <c r="O31" s="16" t="s">
        <v>38</v>
      </c>
      <c r="P31" s="16" t="s">
        <v>99</v>
      </c>
      <c r="Q31" s="13">
        <v>4</v>
      </c>
      <c r="R31" s="13" t="s">
        <v>589</v>
      </c>
      <c r="S31" s="13" t="s">
        <v>590</v>
      </c>
      <c r="T31" s="13" t="s">
        <v>591</v>
      </c>
      <c r="U31" s="13" t="s">
        <v>592</v>
      </c>
      <c r="V31" s="13">
        <v>1239.97</v>
      </c>
      <c r="W31" s="13" t="s">
        <v>419</v>
      </c>
      <c r="X31" s="224">
        <f t="shared" si="1"/>
        <v>1239.97</v>
      </c>
      <c r="Y31" s="224">
        <f t="shared" si="2"/>
        <v>1239.97</v>
      </c>
      <c r="Z31" s="13" t="s">
        <v>589</v>
      </c>
      <c r="AA31" s="13" t="s">
        <v>593</v>
      </c>
      <c r="AB31" s="13" t="s">
        <v>594</v>
      </c>
      <c r="AC31" s="13" t="s">
        <v>595</v>
      </c>
      <c r="AD31" s="13">
        <v>1154.93</v>
      </c>
      <c r="AE31" s="13" t="s">
        <v>419</v>
      </c>
      <c r="AF31" s="13">
        <f t="shared" si="3"/>
        <v>1154.93</v>
      </c>
      <c r="AG31" s="13" t="e">
        <f t="shared" si="4"/>
        <v>#VALUE!</v>
      </c>
      <c r="AH31" s="13" t="s">
        <v>596</v>
      </c>
      <c r="AI31" s="13" t="s">
        <v>597</v>
      </c>
      <c r="AJ31" s="13" t="s">
        <v>598</v>
      </c>
      <c r="AK31" s="13" t="s">
        <v>599</v>
      </c>
      <c r="AL31" s="13">
        <v>1149.18</v>
      </c>
      <c r="AM31" s="13" t="s">
        <v>419</v>
      </c>
      <c r="AN31" s="14">
        <f t="shared" si="0"/>
        <v>1149.18</v>
      </c>
      <c r="AO31" s="14">
        <f>AN31</f>
        <v>1149.18</v>
      </c>
      <c r="AP31" s="14"/>
    </row>
    <row r="32" spans="1:42" ht="22.5" x14ac:dyDescent="0.25">
      <c r="A32" s="88">
        <v>30</v>
      </c>
      <c r="B32" s="89" t="s">
        <v>100</v>
      </c>
      <c r="C32" s="16" t="s">
        <v>16</v>
      </c>
      <c r="D32" s="63">
        <v>15</v>
      </c>
      <c r="E32" s="63">
        <v>0</v>
      </c>
      <c r="F32" s="90">
        <v>0</v>
      </c>
      <c r="G32" s="63">
        <v>10</v>
      </c>
      <c r="H32" s="90">
        <v>0</v>
      </c>
      <c r="I32" s="13">
        <v>10</v>
      </c>
      <c r="J32" s="13"/>
      <c r="K32" s="16">
        <v>25102002</v>
      </c>
      <c r="L32" s="63">
        <v>1721104</v>
      </c>
      <c r="M32" s="13" t="s">
        <v>632</v>
      </c>
      <c r="N32" s="13" t="s">
        <v>101</v>
      </c>
      <c r="O32" s="16" t="s">
        <v>38</v>
      </c>
      <c r="P32" s="16" t="s">
        <v>102</v>
      </c>
      <c r="Q32" s="13">
        <v>34</v>
      </c>
      <c r="R32" s="13" t="s">
        <v>589</v>
      </c>
      <c r="S32" s="13" t="s">
        <v>590</v>
      </c>
      <c r="T32" s="13" t="s">
        <v>591</v>
      </c>
      <c r="U32" s="13" t="s">
        <v>592</v>
      </c>
      <c r="V32" s="13">
        <v>1206</v>
      </c>
      <c r="W32" s="13" t="s">
        <v>419</v>
      </c>
      <c r="X32" s="224">
        <f t="shared" si="1"/>
        <v>1206</v>
      </c>
      <c r="Y32" s="224">
        <f t="shared" si="2"/>
        <v>12060</v>
      </c>
      <c r="Z32" s="13" t="s">
        <v>589</v>
      </c>
      <c r="AA32" s="13" t="s">
        <v>593</v>
      </c>
      <c r="AB32" s="13" t="s">
        <v>594</v>
      </c>
      <c r="AC32" s="13" t="s">
        <v>595</v>
      </c>
      <c r="AD32" s="13">
        <v>1144.68</v>
      </c>
      <c r="AE32" s="13" t="s">
        <v>419</v>
      </c>
      <c r="AF32" s="13">
        <f t="shared" si="3"/>
        <v>1144.68</v>
      </c>
      <c r="AG32" s="13" t="e">
        <f t="shared" si="4"/>
        <v>#VALUE!</v>
      </c>
      <c r="AH32" s="13" t="s">
        <v>596</v>
      </c>
      <c r="AI32" s="13" t="s">
        <v>597</v>
      </c>
      <c r="AJ32" s="13" t="s">
        <v>598</v>
      </c>
      <c r="AK32" s="13" t="s">
        <v>599</v>
      </c>
      <c r="AL32" s="13">
        <v>1135.5899999999999</v>
      </c>
      <c r="AM32" s="13" t="s">
        <v>419</v>
      </c>
      <c r="AN32" s="14">
        <f t="shared" si="0"/>
        <v>1135.5899999999999</v>
      </c>
      <c r="AO32" s="14" t="e">
        <f>Z32*AN32</f>
        <v>#VALUE!</v>
      </c>
      <c r="AP32" s="14" t="s">
        <v>604</v>
      </c>
    </row>
    <row r="33" spans="1:42" ht="22.5" x14ac:dyDescent="0.25">
      <c r="A33" s="88">
        <v>31</v>
      </c>
      <c r="B33" s="89" t="s">
        <v>103</v>
      </c>
      <c r="C33" s="16" t="s">
        <v>16</v>
      </c>
      <c r="D33" s="63">
        <v>6</v>
      </c>
      <c r="E33" s="63">
        <v>0</v>
      </c>
      <c r="F33" s="90">
        <v>0</v>
      </c>
      <c r="G33" s="63">
        <v>0</v>
      </c>
      <c r="H33" s="90">
        <v>0</v>
      </c>
      <c r="I33" s="13">
        <v>0</v>
      </c>
      <c r="J33" s="13"/>
      <c r="K33" s="16">
        <v>25102002</v>
      </c>
      <c r="L33" s="63">
        <v>1808162</v>
      </c>
      <c r="M33" s="13" t="s">
        <v>419</v>
      </c>
      <c r="N33" s="13" t="s">
        <v>104</v>
      </c>
      <c r="O33" s="16" t="s">
        <v>38</v>
      </c>
      <c r="P33" s="16" t="s">
        <v>105</v>
      </c>
      <c r="Q33" s="13">
        <v>35</v>
      </c>
      <c r="R33" s="13" t="s">
        <v>589</v>
      </c>
      <c r="S33" s="13" t="s">
        <v>590</v>
      </c>
      <c r="T33" s="13" t="s">
        <v>591</v>
      </c>
      <c r="U33" s="13" t="s">
        <v>592</v>
      </c>
      <c r="V33" s="13">
        <v>603.12</v>
      </c>
      <c r="W33" s="13" t="s">
        <v>419</v>
      </c>
      <c r="X33" s="224">
        <f t="shared" si="1"/>
        <v>603.12</v>
      </c>
      <c r="Y33" s="224">
        <f t="shared" si="2"/>
        <v>603.12</v>
      </c>
      <c r="Z33" s="13" t="s">
        <v>589</v>
      </c>
      <c r="AA33" s="13" t="s">
        <v>593</v>
      </c>
      <c r="AB33" s="13" t="s">
        <v>594</v>
      </c>
      <c r="AC33" s="13" t="s">
        <v>595</v>
      </c>
      <c r="AD33" s="13">
        <v>586.20000000000005</v>
      </c>
      <c r="AE33" s="13" t="s">
        <v>419</v>
      </c>
      <c r="AF33" s="13">
        <f t="shared" si="3"/>
        <v>586.20000000000005</v>
      </c>
      <c r="AG33" s="13" t="e">
        <f t="shared" si="4"/>
        <v>#VALUE!</v>
      </c>
      <c r="AH33" s="13" t="s">
        <v>596</v>
      </c>
      <c r="AI33" s="13" t="s">
        <v>597</v>
      </c>
      <c r="AJ33" s="13" t="s">
        <v>598</v>
      </c>
      <c r="AK33" s="13" t="s">
        <v>599</v>
      </c>
      <c r="AL33" s="13">
        <v>583.28</v>
      </c>
      <c r="AM33" s="13" t="s">
        <v>419</v>
      </c>
      <c r="AN33" s="14">
        <f t="shared" si="0"/>
        <v>583.28</v>
      </c>
      <c r="AO33" s="14">
        <f>AN33</f>
        <v>583.28</v>
      </c>
      <c r="AP33" s="14"/>
    </row>
    <row r="34" spans="1:42" ht="22.5" x14ac:dyDescent="0.25">
      <c r="A34" s="88">
        <v>32</v>
      </c>
      <c r="B34" s="89" t="s">
        <v>106</v>
      </c>
      <c r="C34" s="16" t="s">
        <v>16</v>
      </c>
      <c r="D34" s="63">
        <v>0</v>
      </c>
      <c r="E34" s="63">
        <v>0</v>
      </c>
      <c r="F34" s="90">
        <v>6</v>
      </c>
      <c r="G34" s="63">
        <v>10</v>
      </c>
      <c r="H34" s="90">
        <v>6</v>
      </c>
      <c r="I34" s="13">
        <v>10</v>
      </c>
      <c r="J34" s="13"/>
      <c r="K34" s="16">
        <v>25102002</v>
      </c>
      <c r="L34" s="63">
        <v>1761995</v>
      </c>
      <c r="M34" s="13" t="s">
        <v>634</v>
      </c>
      <c r="N34" s="13" t="s">
        <v>107</v>
      </c>
      <c r="O34" s="16" t="s">
        <v>38</v>
      </c>
      <c r="P34" s="16" t="s">
        <v>108</v>
      </c>
      <c r="Q34" s="13">
        <v>1</v>
      </c>
      <c r="R34" s="13" t="s">
        <v>589</v>
      </c>
      <c r="S34" s="13" t="s">
        <v>590</v>
      </c>
      <c r="T34" s="13" t="s">
        <v>591</v>
      </c>
      <c r="U34" s="13" t="s">
        <v>592</v>
      </c>
      <c r="V34" s="13">
        <v>6098.95</v>
      </c>
      <c r="W34" s="13" t="s">
        <v>419</v>
      </c>
      <c r="X34" s="224">
        <f t="shared" si="1"/>
        <v>6098.95</v>
      </c>
      <c r="Y34" s="224">
        <f t="shared" si="2"/>
        <v>97583.2</v>
      </c>
      <c r="Z34" s="13" t="s">
        <v>589</v>
      </c>
      <c r="AA34" s="13" t="s">
        <v>593</v>
      </c>
      <c r="AB34" s="13" t="s">
        <v>594</v>
      </c>
      <c r="AC34" s="13" t="s">
        <v>595</v>
      </c>
      <c r="AD34" s="13">
        <v>5750.93</v>
      </c>
      <c r="AE34" s="13" t="s">
        <v>419</v>
      </c>
      <c r="AF34" s="13">
        <f t="shared" si="3"/>
        <v>5750.93</v>
      </c>
      <c r="AG34" s="13" t="e">
        <f t="shared" si="4"/>
        <v>#VALUE!</v>
      </c>
      <c r="AH34" s="13" t="s">
        <v>596</v>
      </c>
      <c r="AI34" s="13" t="s">
        <v>597</v>
      </c>
      <c r="AJ34" s="13" t="s">
        <v>598</v>
      </c>
      <c r="AK34" s="13" t="s">
        <v>599</v>
      </c>
      <c r="AL34" s="13">
        <v>5705.28</v>
      </c>
      <c r="AM34" s="13" t="s">
        <v>419</v>
      </c>
      <c r="AN34" s="14">
        <f t="shared" si="0"/>
        <v>5705.28</v>
      </c>
      <c r="AO34" s="14" t="e">
        <f>Z34*AN34</f>
        <v>#VALUE!</v>
      </c>
      <c r="AP34" s="14"/>
    </row>
    <row r="35" spans="1:42" ht="22.5" x14ac:dyDescent="0.25">
      <c r="A35" s="88">
        <v>33</v>
      </c>
      <c r="B35" s="89" t="s">
        <v>109</v>
      </c>
      <c r="C35" s="16" t="s">
        <v>16</v>
      </c>
      <c r="D35" s="63">
        <v>1</v>
      </c>
      <c r="E35" s="63">
        <v>0</v>
      </c>
      <c r="F35" s="90">
        <v>3</v>
      </c>
      <c r="G35" s="63">
        <v>10</v>
      </c>
      <c r="H35" s="90">
        <v>3</v>
      </c>
      <c r="I35" s="13">
        <v>10</v>
      </c>
      <c r="J35" s="13"/>
      <c r="K35" s="16">
        <v>25102002</v>
      </c>
      <c r="L35" s="63">
        <v>1807501</v>
      </c>
      <c r="M35" s="13" t="s">
        <v>635</v>
      </c>
      <c r="N35" s="13" t="s">
        <v>110</v>
      </c>
      <c r="O35" s="16" t="s">
        <v>17</v>
      </c>
      <c r="P35" s="16" t="s">
        <v>111</v>
      </c>
      <c r="Q35" s="13">
        <v>5</v>
      </c>
      <c r="R35" s="13" t="s">
        <v>589</v>
      </c>
      <c r="S35" s="13" t="s">
        <v>590</v>
      </c>
      <c r="T35" s="13" t="s">
        <v>591</v>
      </c>
      <c r="U35" s="13" t="s">
        <v>592</v>
      </c>
      <c r="V35" s="13">
        <v>1868.68</v>
      </c>
      <c r="W35" s="13" t="s">
        <v>419</v>
      </c>
      <c r="X35" s="224">
        <f t="shared" si="1"/>
        <v>1868.68</v>
      </c>
      <c r="Y35" s="224">
        <f t="shared" si="2"/>
        <v>24292.84</v>
      </c>
      <c r="Z35" s="13" t="s">
        <v>589</v>
      </c>
      <c r="AA35" s="13" t="s">
        <v>593</v>
      </c>
      <c r="AB35" s="13" t="s">
        <v>594</v>
      </c>
      <c r="AC35" s="13" t="s">
        <v>595</v>
      </c>
      <c r="AD35" s="13">
        <v>1765.26</v>
      </c>
      <c r="AE35" s="13" t="s">
        <v>419</v>
      </c>
      <c r="AF35" s="13">
        <f t="shared" si="3"/>
        <v>1765.26</v>
      </c>
      <c r="AG35" s="13" t="e">
        <f t="shared" si="4"/>
        <v>#VALUE!</v>
      </c>
      <c r="AH35" s="13" t="s">
        <v>596</v>
      </c>
      <c r="AI35" s="13" t="s">
        <v>597</v>
      </c>
      <c r="AJ35" s="13" t="s">
        <v>598</v>
      </c>
      <c r="AK35" s="13" t="s">
        <v>599</v>
      </c>
      <c r="AL35" s="13">
        <v>1752.98</v>
      </c>
      <c r="AM35" s="13" t="s">
        <v>419</v>
      </c>
      <c r="AN35" s="14">
        <f t="shared" si="0"/>
        <v>1752.98</v>
      </c>
      <c r="AO35" s="14" t="e">
        <f>Z35*AN35</f>
        <v>#VALUE!</v>
      </c>
      <c r="AP35" s="14"/>
    </row>
    <row r="36" spans="1:42" ht="22.5" x14ac:dyDescent="0.25">
      <c r="A36" s="88">
        <v>34</v>
      </c>
      <c r="B36" s="89" t="s">
        <v>112</v>
      </c>
      <c r="C36" s="16" t="s">
        <v>16</v>
      </c>
      <c r="D36" s="63">
        <v>0</v>
      </c>
      <c r="E36" s="63">
        <v>0</v>
      </c>
      <c r="F36" s="90">
        <v>3</v>
      </c>
      <c r="G36" s="63">
        <v>0</v>
      </c>
      <c r="H36" s="90">
        <v>3</v>
      </c>
      <c r="I36" s="13">
        <v>0</v>
      </c>
      <c r="J36" s="13"/>
      <c r="K36" s="16">
        <v>25102002</v>
      </c>
      <c r="L36" s="63">
        <v>1700505</v>
      </c>
      <c r="M36" s="13" t="s">
        <v>636</v>
      </c>
      <c r="N36" s="13">
        <v>216190</v>
      </c>
      <c r="O36" s="16" t="s">
        <v>17</v>
      </c>
      <c r="P36" s="16" t="s">
        <v>25</v>
      </c>
      <c r="Q36" s="13">
        <v>6</v>
      </c>
      <c r="R36" s="13" t="s">
        <v>589</v>
      </c>
      <c r="S36" s="13" t="s">
        <v>590</v>
      </c>
      <c r="T36" s="13" t="s">
        <v>591</v>
      </c>
      <c r="U36" s="13" t="s">
        <v>592</v>
      </c>
      <c r="V36" s="13">
        <v>8078.33</v>
      </c>
      <c r="W36" s="13" t="s">
        <v>419</v>
      </c>
      <c r="X36" s="224">
        <f t="shared" si="1"/>
        <v>8078.33</v>
      </c>
      <c r="Y36" s="224">
        <f t="shared" si="2"/>
        <v>24234.989999999998</v>
      </c>
      <c r="Z36" s="13" t="s">
        <v>589</v>
      </c>
      <c r="AA36" s="13" t="s">
        <v>593</v>
      </c>
      <c r="AB36" s="13" t="s">
        <v>594</v>
      </c>
      <c r="AC36" s="13" t="s">
        <v>595</v>
      </c>
      <c r="AD36" s="13">
        <v>7769.1100000000006</v>
      </c>
      <c r="AE36" s="13" t="s">
        <v>419</v>
      </c>
      <c r="AF36" s="13">
        <f t="shared" si="3"/>
        <v>7769.1100000000006</v>
      </c>
      <c r="AG36" s="13" t="e">
        <f t="shared" si="4"/>
        <v>#VALUE!</v>
      </c>
      <c r="AH36" s="13" t="s">
        <v>596</v>
      </c>
      <c r="AI36" s="13" t="s">
        <v>597</v>
      </c>
      <c r="AJ36" s="13" t="s">
        <v>598</v>
      </c>
      <c r="AK36" s="13" t="s">
        <v>599</v>
      </c>
      <c r="AL36" s="13">
        <v>7730.45</v>
      </c>
      <c r="AM36" s="13" t="s">
        <v>419</v>
      </c>
      <c r="AN36" s="14">
        <f t="shared" si="0"/>
        <v>7730.45</v>
      </c>
      <c r="AO36" s="14" t="e">
        <f>Z36*AN36</f>
        <v>#VALUE!</v>
      </c>
      <c r="AP36" s="14" t="s">
        <v>604</v>
      </c>
    </row>
    <row r="37" spans="1:42" ht="22.5" x14ac:dyDescent="0.25">
      <c r="A37" s="88">
        <v>35</v>
      </c>
      <c r="B37" s="89" t="s">
        <v>113</v>
      </c>
      <c r="C37" s="16" t="s">
        <v>16</v>
      </c>
      <c r="D37" s="63">
        <v>11</v>
      </c>
      <c r="E37" s="63">
        <v>0</v>
      </c>
      <c r="F37" s="90">
        <v>40</v>
      </c>
      <c r="G37" s="63">
        <v>0</v>
      </c>
      <c r="H37" s="90">
        <v>40</v>
      </c>
      <c r="I37" s="13">
        <v>0</v>
      </c>
      <c r="J37" s="13"/>
      <c r="K37" s="16">
        <v>25102002</v>
      </c>
      <c r="L37" s="63">
        <v>1807342</v>
      </c>
      <c r="M37" s="13" t="s">
        <v>637</v>
      </c>
      <c r="N37" s="13" t="s">
        <v>114</v>
      </c>
      <c r="O37" s="16" t="s">
        <v>44</v>
      </c>
      <c r="P37" s="16" t="s">
        <v>115</v>
      </c>
      <c r="Q37" s="13">
        <v>35</v>
      </c>
      <c r="R37" s="13" t="s">
        <v>589</v>
      </c>
      <c r="S37" s="13" t="s">
        <v>590</v>
      </c>
      <c r="T37" s="13" t="s">
        <v>591</v>
      </c>
      <c r="U37" s="13" t="s">
        <v>592</v>
      </c>
      <c r="V37" s="13">
        <v>70.300000000000011</v>
      </c>
      <c r="W37" s="13" t="s">
        <v>419</v>
      </c>
      <c r="X37" s="224">
        <f t="shared" si="1"/>
        <v>70.300000000000011</v>
      </c>
      <c r="Y37" s="224">
        <f t="shared" si="2"/>
        <v>2812.0000000000005</v>
      </c>
      <c r="Z37" s="13" t="s">
        <v>589</v>
      </c>
      <c r="AA37" s="13" t="s">
        <v>593</v>
      </c>
      <c r="AB37" s="13" t="s">
        <v>594</v>
      </c>
      <c r="AC37" s="13" t="s">
        <v>595</v>
      </c>
      <c r="AD37" s="13">
        <v>67.61</v>
      </c>
      <c r="AE37" s="13" t="s">
        <v>419</v>
      </c>
      <c r="AF37" s="13">
        <f t="shared" si="3"/>
        <v>67.61</v>
      </c>
      <c r="AG37" s="13" t="e">
        <f t="shared" si="4"/>
        <v>#VALUE!</v>
      </c>
      <c r="AH37" s="13" t="s">
        <v>596</v>
      </c>
      <c r="AI37" s="13" t="s">
        <v>597</v>
      </c>
      <c r="AJ37" s="13" t="s">
        <v>598</v>
      </c>
      <c r="AK37" s="13" t="s">
        <v>599</v>
      </c>
      <c r="AL37" s="13">
        <v>67.2</v>
      </c>
      <c r="AM37" s="13" t="s">
        <v>419</v>
      </c>
      <c r="AN37" s="14">
        <f t="shared" si="0"/>
        <v>67.2</v>
      </c>
      <c r="AO37" s="14" t="e">
        <f>Z37*AN37</f>
        <v>#VALUE!</v>
      </c>
      <c r="AP37" s="14" t="s">
        <v>604</v>
      </c>
    </row>
    <row r="38" spans="1:42" ht="22.5" x14ac:dyDescent="0.25">
      <c r="A38" s="88">
        <v>36</v>
      </c>
      <c r="B38" s="89" t="s">
        <v>116</v>
      </c>
      <c r="C38" s="16" t="s">
        <v>16</v>
      </c>
      <c r="D38" s="63">
        <v>43</v>
      </c>
      <c r="E38" s="63">
        <v>0</v>
      </c>
      <c r="F38" s="90">
        <v>0</v>
      </c>
      <c r="G38" s="63">
        <v>0</v>
      </c>
      <c r="H38" s="90">
        <v>0</v>
      </c>
      <c r="I38" s="13">
        <v>0</v>
      </c>
      <c r="J38" s="13"/>
      <c r="K38" s="16">
        <v>25102002</v>
      </c>
      <c r="L38" s="63">
        <v>1716129</v>
      </c>
      <c r="M38" s="13" t="s">
        <v>639</v>
      </c>
      <c r="N38" s="13">
        <v>4170836</v>
      </c>
      <c r="O38" s="16" t="s">
        <v>38</v>
      </c>
      <c r="P38" s="16" t="s">
        <v>117</v>
      </c>
      <c r="Q38" s="13">
        <v>12</v>
      </c>
      <c r="R38" s="13" t="s">
        <v>589</v>
      </c>
      <c r="S38" s="13" t="s">
        <v>590</v>
      </c>
      <c r="T38" s="13" t="s">
        <v>591</v>
      </c>
      <c r="U38" s="13" t="s">
        <v>592</v>
      </c>
      <c r="V38" s="13">
        <v>957.3</v>
      </c>
      <c r="W38" s="13" t="s">
        <v>419</v>
      </c>
      <c r="X38" s="224">
        <f t="shared" si="1"/>
        <v>957.3</v>
      </c>
      <c r="Y38" s="224">
        <f t="shared" si="2"/>
        <v>957.3</v>
      </c>
      <c r="Z38" s="13" t="s">
        <v>589</v>
      </c>
      <c r="AA38" s="13" t="s">
        <v>593</v>
      </c>
      <c r="AB38" s="13" t="s">
        <v>594</v>
      </c>
      <c r="AC38" s="13" t="s">
        <v>595</v>
      </c>
      <c r="AD38" s="13">
        <v>891.83</v>
      </c>
      <c r="AE38" s="13" t="s">
        <v>419</v>
      </c>
      <c r="AF38" s="13">
        <f t="shared" si="3"/>
        <v>891.83</v>
      </c>
      <c r="AG38" s="13" t="e">
        <f t="shared" si="4"/>
        <v>#VALUE!</v>
      </c>
      <c r="AH38" s="13" t="s">
        <v>596</v>
      </c>
      <c r="AI38" s="13" t="s">
        <v>597</v>
      </c>
      <c r="AJ38" s="13" t="s">
        <v>598</v>
      </c>
      <c r="AK38" s="13" t="s">
        <v>599</v>
      </c>
      <c r="AL38" s="13">
        <v>884.75</v>
      </c>
      <c r="AM38" s="13" t="s">
        <v>419</v>
      </c>
      <c r="AN38" s="14">
        <f t="shared" si="0"/>
        <v>884.75</v>
      </c>
      <c r="AO38" s="14">
        <f>AN38</f>
        <v>884.75</v>
      </c>
      <c r="AP38" s="14"/>
    </row>
    <row r="39" spans="1:42" ht="22.5" x14ac:dyDescent="0.25">
      <c r="A39" s="88">
        <v>37</v>
      </c>
      <c r="B39" s="89" t="s">
        <v>118</v>
      </c>
      <c r="C39" s="16" t="s">
        <v>16</v>
      </c>
      <c r="D39" s="63">
        <v>0</v>
      </c>
      <c r="E39" s="63">
        <v>0</v>
      </c>
      <c r="F39" s="90">
        <v>100</v>
      </c>
      <c r="G39" s="63">
        <v>10</v>
      </c>
      <c r="H39" s="90">
        <v>100</v>
      </c>
      <c r="I39" s="13">
        <v>10</v>
      </c>
      <c r="J39" s="13"/>
      <c r="K39" s="16">
        <v>25102002</v>
      </c>
      <c r="L39" s="63">
        <v>1808264</v>
      </c>
      <c r="M39" s="13" t="s">
        <v>419</v>
      </c>
      <c r="N39" s="13" t="s">
        <v>119</v>
      </c>
      <c r="O39" s="16" t="s">
        <v>44</v>
      </c>
      <c r="P39" s="16" t="s">
        <v>91</v>
      </c>
      <c r="Q39" s="13">
        <v>18</v>
      </c>
      <c r="R39" s="13" t="s">
        <v>589</v>
      </c>
      <c r="S39" s="13" t="s">
        <v>590</v>
      </c>
      <c r="T39" s="13" t="s">
        <v>591</v>
      </c>
      <c r="U39" s="13" t="s">
        <v>592</v>
      </c>
      <c r="V39" s="13">
        <v>400.01</v>
      </c>
      <c r="W39" s="13" t="s">
        <v>419</v>
      </c>
      <c r="X39" s="224">
        <f t="shared" si="1"/>
        <v>400.01</v>
      </c>
      <c r="Y39" s="224">
        <f t="shared" si="2"/>
        <v>44001.1</v>
      </c>
      <c r="Z39" s="13" t="s">
        <v>589</v>
      </c>
      <c r="AA39" s="13" t="s">
        <v>593</v>
      </c>
      <c r="AB39" s="13" t="s">
        <v>594</v>
      </c>
      <c r="AC39" s="13" t="s">
        <v>595</v>
      </c>
      <c r="AD39" s="13">
        <v>370.15</v>
      </c>
      <c r="AE39" s="13" t="s">
        <v>419</v>
      </c>
      <c r="AF39" s="13">
        <f t="shared" si="3"/>
        <v>370.15</v>
      </c>
      <c r="AG39" s="13" t="e">
        <f t="shared" si="4"/>
        <v>#VALUE!</v>
      </c>
      <c r="AH39" s="13" t="s">
        <v>596</v>
      </c>
      <c r="AI39" s="13" t="s">
        <v>597</v>
      </c>
      <c r="AJ39" s="13" t="s">
        <v>598</v>
      </c>
      <c r="AK39" s="13" t="s">
        <v>599</v>
      </c>
      <c r="AL39" s="13">
        <v>368.67</v>
      </c>
      <c r="AM39" s="13" t="s">
        <v>419</v>
      </c>
      <c r="AN39" s="14">
        <f t="shared" si="0"/>
        <v>368.67</v>
      </c>
      <c r="AO39" s="14" t="e">
        <f>Z39*AN39</f>
        <v>#VALUE!</v>
      </c>
      <c r="AP39" s="14" t="s">
        <v>604</v>
      </c>
    </row>
    <row r="40" spans="1:42" ht="22.5" x14ac:dyDescent="0.25">
      <c r="A40" s="88">
        <v>38</v>
      </c>
      <c r="B40" s="89" t="s">
        <v>640</v>
      </c>
      <c r="C40" s="16" t="s">
        <v>16</v>
      </c>
      <c r="D40" s="63">
        <v>39</v>
      </c>
      <c r="E40" s="63">
        <v>0</v>
      </c>
      <c r="F40" s="90">
        <v>0</v>
      </c>
      <c r="G40" s="63">
        <v>0</v>
      </c>
      <c r="H40" s="90">
        <v>0</v>
      </c>
      <c r="I40" s="13">
        <v>0</v>
      </c>
      <c r="J40" s="13"/>
      <c r="K40" s="16">
        <v>25102002</v>
      </c>
      <c r="L40" s="63">
        <v>1807340</v>
      </c>
      <c r="M40" s="13" t="s">
        <v>641</v>
      </c>
      <c r="N40" s="13" t="s">
        <v>390</v>
      </c>
      <c r="O40" s="16" t="s">
        <v>38</v>
      </c>
      <c r="P40" s="16" t="s">
        <v>642</v>
      </c>
      <c r="Q40" s="13">
        <v>11</v>
      </c>
      <c r="R40" s="13" t="s">
        <v>589</v>
      </c>
      <c r="S40" s="13" t="s">
        <v>590</v>
      </c>
      <c r="T40" s="13" t="s">
        <v>591</v>
      </c>
      <c r="U40" s="13" t="s">
        <v>592</v>
      </c>
      <c r="V40" s="13">
        <v>285.17</v>
      </c>
      <c r="W40" s="13" t="s">
        <v>419</v>
      </c>
      <c r="X40" s="224">
        <f t="shared" si="1"/>
        <v>285.17</v>
      </c>
      <c r="Y40" s="224">
        <f t="shared" si="2"/>
        <v>285.17</v>
      </c>
      <c r="Z40" s="13" t="s">
        <v>589</v>
      </c>
      <c r="AA40" s="13" t="s">
        <v>593</v>
      </c>
      <c r="AB40" s="13" t="s">
        <v>594</v>
      </c>
      <c r="AC40" s="13" t="s">
        <v>595</v>
      </c>
      <c r="AD40" s="13">
        <v>277.46999999999997</v>
      </c>
      <c r="AE40" s="13" t="s">
        <v>419</v>
      </c>
      <c r="AF40" s="13">
        <f t="shared" si="3"/>
        <v>277.46999999999997</v>
      </c>
      <c r="AG40" s="13" t="e">
        <f t="shared" si="4"/>
        <v>#VALUE!</v>
      </c>
      <c r="AH40" s="13" t="s">
        <v>596</v>
      </c>
      <c r="AI40" s="13" t="s">
        <v>597</v>
      </c>
      <c r="AJ40" s="13" t="s">
        <v>598</v>
      </c>
      <c r="AK40" s="13" t="s">
        <v>599</v>
      </c>
      <c r="AL40" s="13">
        <v>275.26</v>
      </c>
      <c r="AM40" s="13" t="s">
        <v>419</v>
      </c>
      <c r="AN40" s="14">
        <f t="shared" si="0"/>
        <v>275.26</v>
      </c>
      <c r="AO40" s="14">
        <f>AN40</f>
        <v>275.26</v>
      </c>
      <c r="AP40" s="14" t="s">
        <v>604</v>
      </c>
    </row>
    <row r="41" spans="1:42" ht="22.5" x14ac:dyDescent="0.25">
      <c r="A41" s="88">
        <v>39</v>
      </c>
      <c r="B41" s="89" t="s">
        <v>120</v>
      </c>
      <c r="C41" s="16" t="s">
        <v>16</v>
      </c>
      <c r="D41" s="63">
        <v>2</v>
      </c>
      <c r="E41" s="63">
        <v>0</v>
      </c>
      <c r="F41" s="90">
        <v>2</v>
      </c>
      <c r="G41" s="63">
        <v>0</v>
      </c>
      <c r="H41" s="90">
        <v>2</v>
      </c>
      <c r="I41" s="13">
        <v>0</v>
      </c>
      <c r="J41" s="13"/>
      <c r="K41" s="16">
        <v>25102002</v>
      </c>
      <c r="L41" s="63">
        <v>1767736</v>
      </c>
      <c r="M41" s="13" t="s">
        <v>643</v>
      </c>
      <c r="N41" s="13">
        <v>119400</v>
      </c>
      <c r="O41" s="16" t="s">
        <v>38</v>
      </c>
      <c r="P41" s="16" t="s">
        <v>121</v>
      </c>
      <c r="Q41" s="13">
        <v>4</v>
      </c>
      <c r="R41" s="13" t="s">
        <v>589</v>
      </c>
      <c r="S41" s="13" t="s">
        <v>590</v>
      </c>
      <c r="T41" s="13" t="s">
        <v>591</v>
      </c>
      <c r="U41" s="13" t="s">
        <v>592</v>
      </c>
      <c r="V41" s="13">
        <v>1281.6199999999999</v>
      </c>
      <c r="W41" s="13" t="s">
        <v>419</v>
      </c>
      <c r="X41" s="224">
        <f t="shared" si="1"/>
        <v>1281.6199999999999</v>
      </c>
      <c r="Y41" s="224">
        <f t="shared" si="2"/>
        <v>2563.2399999999998</v>
      </c>
      <c r="Z41" s="13" t="s">
        <v>589</v>
      </c>
      <c r="AA41" s="13" t="s">
        <v>593</v>
      </c>
      <c r="AB41" s="13" t="s">
        <v>594</v>
      </c>
      <c r="AC41" s="13" t="s">
        <v>595</v>
      </c>
      <c r="AD41" s="13">
        <v>1218.51</v>
      </c>
      <c r="AE41" s="13" t="s">
        <v>419</v>
      </c>
      <c r="AF41" s="13">
        <f t="shared" si="3"/>
        <v>1218.51</v>
      </c>
      <c r="AG41" s="13" t="e">
        <f t="shared" si="4"/>
        <v>#VALUE!</v>
      </c>
      <c r="AH41" s="13" t="s">
        <v>596</v>
      </c>
      <c r="AI41" s="13" t="s">
        <v>597</v>
      </c>
      <c r="AJ41" s="13" t="s">
        <v>598</v>
      </c>
      <c r="AK41" s="13" t="s">
        <v>599</v>
      </c>
      <c r="AL41" s="13">
        <v>1213.6500000000001</v>
      </c>
      <c r="AM41" s="13" t="s">
        <v>419</v>
      </c>
      <c r="AN41" s="14">
        <f t="shared" si="0"/>
        <v>1213.6500000000001</v>
      </c>
      <c r="AO41" s="14" t="e">
        <f>Z41*AN41</f>
        <v>#VALUE!</v>
      </c>
      <c r="AP41" s="14"/>
    </row>
    <row r="42" spans="1:42" ht="22.5" x14ac:dyDescent="0.25">
      <c r="A42" s="88">
        <v>40</v>
      </c>
      <c r="B42" s="89" t="s">
        <v>122</v>
      </c>
      <c r="C42" s="16" t="s">
        <v>16</v>
      </c>
      <c r="D42" s="63">
        <v>17</v>
      </c>
      <c r="E42" s="63">
        <v>0</v>
      </c>
      <c r="F42" s="90">
        <v>20</v>
      </c>
      <c r="G42" s="63">
        <v>0</v>
      </c>
      <c r="H42" s="90">
        <v>20</v>
      </c>
      <c r="I42" s="13">
        <v>0</v>
      </c>
      <c r="J42" s="13"/>
      <c r="K42" s="16">
        <v>25102002</v>
      </c>
      <c r="L42" s="63">
        <v>1597694</v>
      </c>
      <c r="M42" s="13" t="s">
        <v>644</v>
      </c>
      <c r="N42" s="13" t="s">
        <v>123</v>
      </c>
      <c r="O42" s="16" t="s">
        <v>38</v>
      </c>
      <c r="P42" s="16" t="s">
        <v>121</v>
      </c>
      <c r="Q42" s="13">
        <v>2</v>
      </c>
      <c r="R42" s="13" t="s">
        <v>589</v>
      </c>
      <c r="S42" s="13" t="s">
        <v>590</v>
      </c>
      <c r="T42" s="13" t="s">
        <v>591</v>
      </c>
      <c r="U42" s="13" t="s">
        <v>592</v>
      </c>
      <c r="V42" s="13">
        <v>177.04</v>
      </c>
      <c r="W42" s="13" t="s">
        <v>419</v>
      </c>
      <c r="X42" s="224">
        <f t="shared" si="1"/>
        <v>177.04</v>
      </c>
      <c r="Y42" s="224">
        <f t="shared" si="2"/>
        <v>3540.7999999999997</v>
      </c>
      <c r="Z42" s="13" t="s">
        <v>589</v>
      </c>
      <c r="AA42" s="13" t="s">
        <v>593</v>
      </c>
      <c r="AB42" s="13" t="s">
        <v>594</v>
      </c>
      <c r="AC42" s="13" t="s">
        <v>595</v>
      </c>
      <c r="AD42" s="13">
        <v>166.31</v>
      </c>
      <c r="AE42" s="13" t="s">
        <v>419</v>
      </c>
      <c r="AF42" s="13">
        <f t="shared" si="3"/>
        <v>166.31</v>
      </c>
      <c r="AG42" s="13" t="e">
        <f t="shared" si="4"/>
        <v>#VALUE!</v>
      </c>
      <c r="AH42" s="13" t="s">
        <v>596</v>
      </c>
      <c r="AI42" s="13" t="s">
        <v>597</v>
      </c>
      <c r="AJ42" s="13" t="s">
        <v>598</v>
      </c>
      <c r="AK42" s="13" t="s">
        <v>599</v>
      </c>
      <c r="AL42" s="13">
        <v>164.99</v>
      </c>
      <c r="AM42" s="13" t="s">
        <v>419</v>
      </c>
      <c r="AN42" s="14">
        <f t="shared" si="0"/>
        <v>164.99</v>
      </c>
      <c r="AO42" s="14" t="e">
        <f>Z42*AN42</f>
        <v>#VALUE!</v>
      </c>
      <c r="AP42" s="14" t="s">
        <v>604</v>
      </c>
    </row>
    <row r="43" spans="1:42" ht="22.5" x14ac:dyDescent="0.25">
      <c r="A43" s="88">
        <v>41</v>
      </c>
      <c r="B43" s="89" t="s">
        <v>124</v>
      </c>
      <c r="C43" s="16" t="s">
        <v>16</v>
      </c>
      <c r="D43" s="63">
        <v>17</v>
      </c>
      <c r="E43" s="63">
        <v>0</v>
      </c>
      <c r="F43" s="90">
        <v>20</v>
      </c>
      <c r="G43" s="63">
        <v>0</v>
      </c>
      <c r="H43" s="90">
        <v>20</v>
      </c>
      <c r="I43" s="13">
        <v>0</v>
      </c>
      <c r="J43" s="13"/>
      <c r="K43" s="16">
        <v>25102002</v>
      </c>
      <c r="L43" s="63">
        <v>1808867</v>
      </c>
      <c r="M43" s="13" t="s">
        <v>646</v>
      </c>
      <c r="N43" s="13" t="s">
        <v>125</v>
      </c>
      <c r="O43" s="16" t="s">
        <v>38</v>
      </c>
      <c r="P43" s="16" t="s">
        <v>121</v>
      </c>
      <c r="Q43" s="13">
        <v>3</v>
      </c>
      <c r="R43" s="13" t="s">
        <v>589</v>
      </c>
      <c r="S43" s="13" t="s">
        <v>590</v>
      </c>
      <c r="T43" s="13" t="s">
        <v>591</v>
      </c>
      <c r="U43" s="13" t="s">
        <v>592</v>
      </c>
      <c r="V43" s="13">
        <v>243.78</v>
      </c>
      <c r="W43" s="13" t="s">
        <v>419</v>
      </c>
      <c r="X43" s="224">
        <f t="shared" si="1"/>
        <v>243.78</v>
      </c>
      <c r="Y43" s="224">
        <f t="shared" si="2"/>
        <v>4875.6000000000004</v>
      </c>
      <c r="Z43" s="13" t="s">
        <v>589</v>
      </c>
      <c r="AA43" s="13" t="s">
        <v>593</v>
      </c>
      <c r="AB43" s="13" t="s">
        <v>594</v>
      </c>
      <c r="AC43" s="13" t="s">
        <v>595</v>
      </c>
      <c r="AD43" s="13">
        <v>232.48</v>
      </c>
      <c r="AE43" s="13" t="s">
        <v>419</v>
      </c>
      <c r="AF43" s="13">
        <f t="shared" si="3"/>
        <v>232.48</v>
      </c>
      <c r="AG43" s="13" t="e">
        <f t="shared" si="4"/>
        <v>#VALUE!</v>
      </c>
      <c r="AH43" s="13" t="s">
        <v>596</v>
      </c>
      <c r="AI43" s="13" t="s">
        <v>597</v>
      </c>
      <c r="AJ43" s="13" t="s">
        <v>598</v>
      </c>
      <c r="AK43" s="13" t="s">
        <v>599</v>
      </c>
      <c r="AL43" s="13">
        <v>230.63</v>
      </c>
      <c r="AM43" s="13" t="s">
        <v>419</v>
      </c>
      <c r="AN43" s="14">
        <f t="shared" si="0"/>
        <v>230.63</v>
      </c>
      <c r="AO43" s="14" t="e">
        <f>Z43*AN43</f>
        <v>#VALUE!</v>
      </c>
      <c r="AP43" s="14" t="s">
        <v>604</v>
      </c>
    </row>
    <row r="44" spans="1:42" ht="22.5" x14ac:dyDescent="0.25">
      <c r="A44" s="88">
        <v>42</v>
      </c>
      <c r="B44" s="89" t="s">
        <v>126</v>
      </c>
      <c r="C44" s="16" t="s">
        <v>16</v>
      </c>
      <c r="D44" s="63">
        <v>0</v>
      </c>
      <c r="E44" s="63">
        <v>0</v>
      </c>
      <c r="F44" s="90">
        <v>10</v>
      </c>
      <c r="G44" s="63">
        <v>0</v>
      </c>
      <c r="H44" s="90">
        <v>10</v>
      </c>
      <c r="I44" s="13">
        <v>0</v>
      </c>
      <c r="J44" s="13"/>
      <c r="K44" s="16">
        <v>25102002</v>
      </c>
      <c r="L44" s="63">
        <v>1808492</v>
      </c>
      <c r="M44" s="13" t="s">
        <v>647</v>
      </c>
      <c r="N44" s="13" t="s">
        <v>127</v>
      </c>
      <c r="O44" s="16" t="s">
        <v>38</v>
      </c>
      <c r="P44" s="16" t="s">
        <v>128</v>
      </c>
      <c r="Q44" s="13">
        <v>5</v>
      </c>
      <c r="R44" s="13" t="s">
        <v>589</v>
      </c>
      <c r="S44" s="13" t="s">
        <v>590</v>
      </c>
      <c r="T44" s="13" t="s">
        <v>591</v>
      </c>
      <c r="U44" s="13" t="s">
        <v>592</v>
      </c>
      <c r="V44" s="13">
        <v>4294.0700000000006</v>
      </c>
      <c r="W44" s="13" t="s">
        <v>419</v>
      </c>
      <c r="X44" s="224">
        <f t="shared" si="1"/>
        <v>4294.0700000000006</v>
      </c>
      <c r="Y44" s="224">
        <f t="shared" si="2"/>
        <v>42940.700000000004</v>
      </c>
      <c r="Z44" s="13" t="s">
        <v>589</v>
      </c>
      <c r="AA44" s="13" t="s">
        <v>593</v>
      </c>
      <c r="AB44" s="13" t="s">
        <v>594</v>
      </c>
      <c r="AC44" s="13" t="s">
        <v>595</v>
      </c>
      <c r="AD44" s="13">
        <v>3970.44</v>
      </c>
      <c r="AE44" s="13" t="s">
        <v>419</v>
      </c>
      <c r="AF44" s="13">
        <f t="shared" si="3"/>
        <v>3970.44</v>
      </c>
      <c r="AG44" s="13" t="e">
        <f t="shared" si="4"/>
        <v>#VALUE!</v>
      </c>
      <c r="AH44" s="13" t="s">
        <v>596</v>
      </c>
      <c r="AI44" s="13" t="s">
        <v>597</v>
      </c>
      <c r="AJ44" s="13" t="s">
        <v>598</v>
      </c>
      <c r="AK44" s="13" t="s">
        <v>599</v>
      </c>
      <c r="AL44" s="13">
        <v>3946.75</v>
      </c>
      <c r="AM44" s="13" t="s">
        <v>419</v>
      </c>
      <c r="AN44" s="14">
        <f t="shared" si="0"/>
        <v>3946.75</v>
      </c>
      <c r="AO44" s="14" t="e">
        <f>Z44*AN44</f>
        <v>#VALUE!</v>
      </c>
      <c r="AP44" s="14"/>
    </row>
    <row r="45" spans="1:42" ht="22.5" x14ac:dyDescent="0.25">
      <c r="A45" s="88">
        <v>43</v>
      </c>
      <c r="B45" s="89" t="s">
        <v>129</v>
      </c>
      <c r="C45" s="16" t="s">
        <v>16</v>
      </c>
      <c r="D45" s="63">
        <v>6</v>
      </c>
      <c r="E45" s="63">
        <v>0</v>
      </c>
      <c r="F45" s="90">
        <v>0</v>
      </c>
      <c r="G45" s="63">
        <v>0</v>
      </c>
      <c r="H45" s="90">
        <v>0</v>
      </c>
      <c r="I45" s="13">
        <v>0</v>
      </c>
      <c r="J45" s="13"/>
      <c r="K45" s="16">
        <v>25102002</v>
      </c>
      <c r="L45" s="63">
        <v>1716135</v>
      </c>
      <c r="M45" s="13" t="s">
        <v>648</v>
      </c>
      <c r="N45" s="13">
        <v>673219</v>
      </c>
      <c r="O45" s="16" t="s">
        <v>38</v>
      </c>
      <c r="P45" s="16" t="s">
        <v>128</v>
      </c>
      <c r="Q45" s="13">
        <v>12</v>
      </c>
      <c r="R45" s="13" t="s">
        <v>589</v>
      </c>
      <c r="S45" s="13" t="s">
        <v>590</v>
      </c>
      <c r="T45" s="13" t="s">
        <v>591</v>
      </c>
      <c r="U45" s="13" t="s">
        <v>592</v>
      </c>
      <c r="V45" s="13">
        <v>4316.63</v>
      </c>
      <c r="W45" s="13" t="s">
        <v>419</v>
      </c>
      <c r="X45" s="224">
        <v>11841.43</v>
      </c>
      <c r="Y45" s="224">
        <f t="shared" si="2"/>
        <v>11841.43</v>
      </c>
      <c r="Z45" s="13" t="s">
        <v>589</v>
      </c>
      <c r="AA45" s="13" t="s">
        <v>593</v>
      </c>
      <c r="AB45" s="13" t="s">
        <v>594</v>
      </c>
      <c r="AC45" s="13" t="s">
        <v>595</v>
      </c>
      <c r="AD45" s="13">
        <v>4013.4300000000003</v>
      </c>
      <c r="AE45" s="13" t="s">
        <v>419</v>
      </c>
      <c r="AF45" s="13">
        <v>11841.43</v>
      </c>
      <c r="AG45" s="13" t="e">
        <f t="shared" si="4"/>
        <v>#VALUE!</v>
      </c>
      <c r="AH45" s="13" t="s">
        <v>596</v>
      </c>
      <c r="AI45" s="13" t="s">
        <v>597</v>
      </c>
      <c r="AJ45" s="13" t="s">
        <v>598</v>
      </c>
      <c r="AK45" s="13" t="s">
        <v>599</v>
      </c>
      <c r="AL45" s="13">
        <v>11759.11</v>
      </c>
      <c r="AM45" s="13" t="s">
        <v>419</v>
      </c>
      <c r="AN45" s="14">
        <v>11759.11</v>
      </c>
      <c r="AO45" s="14">
        <f>AN45</f>
        <v>11759.11</v>
      </c>
      <c r="AP45" s="14"/>
    </row>
    <row r="46" spans="1:42" ht="22.5" x14ac:dyDescent="0.25">
      <c r="A46" s="88">
        <v>44</v>
      </c>
      <c r="B46" s="89" t="s">
        <v>130</v>
      </c>
      <c r="C46" s="16" t="s">
        <v>16</v>
      </c>
      <c r="D46" s="63">
        <v>0</v>
      </c>
      <c r="E46" s="63">
        <v>0</v>
      </c>
      <c r="F46" s="90">
        <v>0</v>
      </c>
      <c r="G46" s="63">
        <v>0</v>
      </c>
      <c r="H46" s="90">
        <v>0</v>
      </c>
      <c r="I46" s="13">
        <v>0</v>
      </c>
      <c r="J46" s="13"/>
      <c r="K46" s="16">
        <v>25102002</v>
      </c>
      <c r="L46" s="63">
        <v>1761998</v>
      </c>
      <c r="M46" s="13" t="s">
        <v>649</v>
      </c>
      <c r="N46" s="13" t="s">
        <v>131</v>
      </c>
      <c r="O46" s="16" t="s">
        <v>38</v>
      </c>
      <c r="P46" s="16" t="s">
        <v>132</v>
      </c>
      <c r="Q46" s="13">
        <v>78</v>
      </c>
      <c r="R46" s="13" t="s">
        <v>589</v>
      </c>
      <c r="S46" s="13" t="s">
        <v>590</v>
      </c>
      <c r="T46" s="13" t="s">
        <v>591</v>
      </c>
      <c r="U46" s="13" t="s">
        <v>592</v>
      </c>
      <c r="V46" s="13">
        <v>504.48</v>
      </c>
      <c r="W46" s="13" t="s">
        <v>419</v>
      </c>
      <c r="X46" s="224">
        <f t="shared" si="1"/>
        <v>504.48</v>
      </c>
      <c r="Y46" s="224">
        <f t="shared" si="2"/>
        <v>504.48</v>
      </c>
      <c r="Z46" s="13" t="s">
        <v>589</v>
      </c>
      <c r="AA46" s="13" t="s">
        <v>593</v>
      </c>
      <c r="AB46" s="13" t="s">
        <v>594</v>
      </c>
      <c r="AC46" s="13" t="s">
        <v>595</v>
      </c>
      <c r="AD46" s="13">
        <v>489.86</v>
      </c>
      <c r="AE46" s="13" t="s">
        <v>419</v>
      </c>
      <c r="AF46" s="13">
        <f t="shared" si="3"/>
        <v>489.86</v>
      </c>
      <c r="AG46" s="13" t="e">
        <f t="shared" si="4"/>
        <v>#VALUE!</v>
      </c>
      <c r="AH46" s="13" t="s">
        <v>596</v>
      </c>
      <c r="AI46" s="13" t="s">
        <v>597</v>
      </c>
      <c r="AJ46" s="13" t="s">
        <v>598</v>
      </c>
      <c r="AK46" s="13" t="s">
        <v>599</v>
      </c>
      <c r="AL46" s="13">
        <v>487.42</v>
      </c>
      <c r="AM46" s="13" t="s">
        <v>419</v>
      </c>
      <c r="AN46" s="14">
        <f t="shared" ref="AN46:AN109" si="5">AL46</f>
        <v>487.42</v>
      </c>
      <c r="AO46" s="14">
        <f>AN46</f>
        <v>487.42</v>
      </c>
      <c r="AP46" s="14"/>
    </row>
    <row r="47" spans="1:42" ht="22.5" x14ac:dyDescent="0.25">
      <c r="A47" s="88">
        <v>45</v>
      </c>
      <c r="B47" s="89" t="s">
        <v>134</v>
      </c>
      <c r="C47" s="16" t="s">
        <v>16</v>
      </c>
      <c r="D47" s="63">
        <v>3</v>
      </c>
      <c r="E47" s="63">
        <v>0</v>
      </c>
      <c r="F47" s="90">
        <v>0</v>
      </c>
      <c r="G47" s="63">
        <v>0</v>
      </c>
      <c r="H47" s="90">
        <v>0</v>
      </c>
      <c r="I47" s="13">
        <v>0</v>
      </c>
      <c r="J47" s="13"/>
      <c r="K47" s="16">
        <v>25102002</v>
      </c>
      <c r="L47" s="63">
        <v>1808745</v>
      </c>
      <c r="M47" s="13" t="s">
        <v>650</v>
      </c>
      <c r="N47" s="13" t="s">
        <v>135</v>
      </c>
      <c r="O47" s="16" t="s">
        <v>38</v>
      </c>
      <c r="P47" s="16" t="s">
        <v>136</v>
      </c>
      <c r="Q47" s="13">
        <v>65</v>
      </c>
      <c r="R47" s="13" t="s">
        <v>589</v>
      </c>
      <c r="S47" s="13" t="s">
        <v>590</v>
      </c>
      <c r="T47" s="13" t="s">
        <v>591</v>
      </c>
      <c r="U47" s="13" t="s">
        <v>592</v>
      </c>
      <c r="V47" s="13">
        <v>384.65</v>
      </c>
      <c r="W47" s="13" t="s">
        <v>419</v>
      </c>
      <c r="X47" s="224">
        <f t="shared" si="1"/>
        <v>384.65</v>
      </c>
      <c r="Y47" s="224">
        <f t="shared" si="2"/>
        <v>384.65</v>
      </c>
      <c r="Z47" s="13" t="s">
        <v>589</v>
      </c>
      <c r="AA47" s="13" t="s">
        <v>593</v>
      </c>
      <c r="AB47" s="13" t="s">
        <v>594</v>
      </c>
      <c r="AC47" s="13" t="s">
        <v>595</v>
      </c>
      <c r="AD47" s="13">
        <v>353.73</v>
      </c>
      <c r="AE47" s="13" t="s">
        <v>419</v>
      </c>
      <c r="AF47" s="13">
        <f t="shared" si="3"/>
        <v>353.73</v>
      </c>
      <c r="AG47" s="13" t="e">
        <f t="shared" si="4"/>
        <v>#VALUE!</v>
      </c>
      <c r="AH47" s="13" t="s">
        <v>596</v>
      </c>
      <c r="AI47" s="13" t="s">
        <v>597</v>
      </c>
      <c r="AJ47" s="13" t="s">
        <v>598</v>
      </c>
      <c r="AK47" s="13" t="s">
        <v>599</v>
      </c>
      <c r="AL47" s="13">
        <v>351.27</v>
      </c>
      <c r="AM47" s="13" t="s">
        <v>419</v>
      </c>
      <c r="AN47" s="14">
        <f t="shared" si="5"/>
        <v>351.27</v>
      </c>
      <c r="AO47" s="14">
        <f>AN47</f>
        <v>351.27</v>
      </c>
      <c r="AP47" s="14"/>
    </row>
    <row r="48" spans="1:42" ht="22.5" x14ac:dyDescent="0.25">
      <c r="A48" s="88">
        <v>46</v>
      </c>
      <c r="B48" s="89" t="s">
        <v>137</v>
      </c>
      <c r="C48" s="16" t="s">
        <v>16</v>
      </c>
      <c r="D48" s="63">
        <v>57</v>
      </c>
      <c r="E48" s="63">
        <v>0</v>
      </c>
      <c r="F48" s="90">
        <v>0</v>
      </c>
      <c r="G48" s="63">
        <v>0</v>
      </c>
      <c r="H48" s="90">
        <v>0</v>
      </c>
      <c r="I48" s="13">
        <v>0</v>
      </c>
      <c r="J48" s="13"/>
      <c r="K48" s="16">
        <v>25102002</v>
      </c>
      <c r="L48" s="63">
        <v>1807326</v>
      </c>
      <c r="M48" s="13" t="s">
        <v>651</v>
      </c>
      <c r="N48" s="13" t="s">
        <v>138</v>
      </c>
      <c r="O48" s="16" t="s">
        <v>38</v>
      </c>
      <c r="P48" s="16" t="s">
        <v>139</v>
      </c>
      <c r="Q48" s="13">
        <v>1</v>
      </c>
      <c r="R48" s="13" t="s">
        <v>589</v>
      </c>
      <c r="S48" s="13" t="s">
        <v>590</v>
      </c>
      <c r="T48" s="13" t="s">
        <v>591</v>
      </c>
      <c r="U48" s="13" t="s">
        <v>592</v>
      </c>
      <c r="V48" s="13">
        <v>45.64</v>
      </c>
      <c r="W48" s="13" t="s">
        <v>419</v>
      </c>
      <c r="X48" s="224">
        <f t="shared" si="1"/>
        <v>45.64</v>
      </c>
      <c r="Y48" s="224">
        <f t="shared" si="2"/>
        <v>45.64</v>
      </c>
      <c r="Z48" s="13" t="s">
        <v>589</v>
      </c>
      <c r="AA48" s="13" t="s">
        <v>593</v>
      </c>
      <c r="AB48" s="13" t="s">
        <v>594</v>
      </c>
      <c r="AC48" s="13" t="s">
        <v>595</v>
      </c>
      <c r="AD48" s="13">
        <v>43.98</v>
      </c>
      <c r="AE48" s="13" t="s">
        <v>419</v>
      </c>
      <c r="AF48" s="13">
        <f t="shared" si="3"/>
        <v>43.98</v>
      </c>
      <c r="AG48" s="13" t="e">
        <f t="shared" si="4"/>
        <v>#VALUE!</v>
      </c>
      <c r="AH48" s="13" t="s">
        <v>596</v>
      </c>
      <c r="AI48" s="13" t="s">
        <v>597</v>
      </c>
      <c r="AJ48" s="13" t="s">
        <v>598</v>
      </c>
      <c r="AK48" s="13" t="s">
        <v>599</v>
      </c>
      <c r="AL48" s="13">
        <v>43.8</v>
      </c>
      <c r="AM48" s="13" t="s">
        <v>419</v>
      </c>
      <c r="AN48" s="14">
        <f t="shared" si="5"/>
        <v>43.8</v>
      </c>
      <c r="AO48" s="14">
        <f>AN48</f>
        <v>43.8</v>
      </c>
      <c r="AP48" s="14" t="s">
        <v>604</v>
      </c>
    </row>
    <row r="49" spans="1:42" ht="22.5" x14ac:dyDescent="0.25">
      <c r="A49" s="88">
        <v>47</v>
      </c>
      <c r="B49" s="89" t="s">
        <v>140</v>
      </c>
      <c r="C49" s="16" t="s">
        <v>16</v>
      </c>
      <c r="D49" s="63">
        <v>0</v>
      </c>
      <c r="E49" s="63">
        <v>0</v>
      </c>
      <c r="F49" s="90">
        <v>6</v>
      </c>
      <c r="G49" s="63">
        <v>0</v>
      </c>
      <c r="H49" s="90">
        <v>6</v>
      </c>
      <c r="I49" s="13">
        <v>0</v>
      </c>
      <c r="J49" s="13"/>
      <c r="K49" s="16">
        <v>25102002</v>
      </c>
      <c r="L49" s="63">
        <v>1807236</v>
      </c>
      <c r="M49" s="13" t="s">
        <v>652</v>
      </c>
      <c r="N49" s="13" t="s">
        <v>141</v>
      </c>
      <c r="O49" s="16" t="s">
        <v>38</v>
      </c>
      <c r="P49" s="16" t="s">
        <v>142</v>
      </c>
      <c r="Q49" s="13">
        <v>8</v>
      </c>
      <c r="R49" s="13" t="s">
        <v>589</v>
      </c>
      <c r="S49" s="13" t="s">
        <v>590</v>
      </c>
      <c r="T49" s="13" t="s">
        <v>591</v>
      </c>
      <c r="U49" s="13" t="s">
        <v>592</v>
      </c>
      <c r="V49" s="13">
        <v>146.1</v>
      </c>
      <c r="W49" s="13" t="s">
        <v>419</v>
      </c>
      <c r="X49" s="224">
        <f t="shared" si="1"/>
        <v>146.1</v>
      </c>
      <c r="Y49" s="224">
        <f t="shared" si="2"/>
        <v>876.59999999999991</v>
      </c>
      <c r="Z49" s="13" t="s">
        <v>589</v>
      </c>
      <c r="AA49" s="13" t="s">
        <v>593</v>
      </c>
      <c r="AB49" s="13" t="s">
        <v>594</v>
      </c>
      <c r="AC49" s="13" t="s">
        <v>595</v>
      </c>
      <c r="AD49" s="13">
        <v>138.39999999999998</v>
      </c>
      <c r="AE49" s="13" t="s">
        <v>419</v>
      </c>
      <c r="AF49" s="13">
        <f t="shared" si="3"/>
        <v>138.39999999999998</v>
      </c>
      <c r="AG49" s="13" t="e">
        <f t="shared" si="4"/>
        <v>#VALUE!</v>
      </c>
      <c r="AH49" s="13" t="s">
        <v>596</v>
      </c>
      <c r="AI49" s="13" t="s">
        <v>597</v>
      </c>
      <c r="AJ49" s="13" t="s">
        <v>598</v>
      </c>
      <c r="AK49" s="13" t="s">
        <v>599</v>
      </c>
      <c r="AL49" s="13">
        <v>137.57</v>
      </c>
      <c r="AM49" s="13" t="s">
        <v>419</v>
      </c>
      <c r="AN49" s="14">
        <f t="shared" si="5"/>
        <v>137.57</v>
      </c>
      <c r="AO49" s="14" t="e">
        <f>Z49*AN49</f>
        <v>#VALUE!</v>
      </c>
      <c r="AP49" s="14"/>
    </row>
    <row r="50" spans="1:42" ht="22.5" x14ac:dyDescent="0.25">
      <c r="A50" s="88">
        <v>48</v>
      </c>
      <c r="B50" s="89" t="s">
        <v>122</v>
      </c>
      <c r="C50" s="16" t="s">
        <v>16</v>
      </c>
      <c r="D50" s="63">
        <v>0</v>
      </c>
      <c r="E50" s="63">
        <v>0</v>
      </c>
      <c r="F50" s="90">
        <v>0</v>
      </c>
      <c r="G50" s="63">
        <v>0</v>
      </c>
      <c r="H50" s="90">
        <v>0</v>
      </c>
      <c r="I50" s="13">
        <v>0</v>
      </c>
      <c r="J50" s="13"/>
      <c r="K50" s="16">
        <v>25102002</v>
      </c>
      <c r="L50" s="63">
        <v>1003652</v>
      </c>
      <c r="M50" s="13" t="s">
        <v>653</v>
      </c>
      <c r="N50" s="13" t="s">
        <v>143</v>
      </c>
      <c r="O50" s="16" t="s">
        <v>38</v>
      </c>
      <c r="P50" s="16" t="s">
        <v>144</v>
      </c>
      <c r="Q50" s="13">
        <v>3</v>
      </c>
      <c r="R50" s="13" t="s">
        <v>589</v>
      </c>
      <c r="S50" s="13" t="s">
        <v>590</v>
      </c>
      <c r="T50" s="13" t="s">
        <v>591</v>
      </c>
      <c r="U50" s="13" t="s">
        <v>592</v>
      </c>
      <c r="V50" s="13">
        <v>78.160000000000011</v>
      </c>
      <c r="W50" s="13" t="s">
        <v>419</v>
      </c>
      <c r="X50" s="224">
        <f t="shared" si="1"/>
        <v>78.160000000000011</v>
      </c>
      <c r="Y50" s="224">
        <f t="shared" si="2"/>
        <v>78.160000000000011</v>
      </c>
      <c r="Z50" s="13" t="s">
        <v>589</v>
      </c>
      <c r="AA50" s="13" t="s">
        <v>593</v>
      </c>
      <c r="AB50" s="13" t="s">
        <v>594</v>
      </c>
      <c r="AC50" s="13" t="s">
        <v>595</v>
      </c>
      <c r="AD50" s="13">
        <v>75.690000000000012</v>
      </c>
      <c r="AE50" s="13" t="s">
        <v>419</v>
      </c>
      <c r="AF50" s="13">
        <f t="shared" si="3"/>
        <v>75.690000000000012</v>
      </c>
      <c r="AG50" s="13" t="e">
        <f t="shared" si="4"/>
        <v>#VALUE!</v>
      </c>
      <c r="AH50" s="13" t="s">
        <v>596</v>
      </c>
      <c r="AI50" s="13" t="s">
        <v>597</v>
      </c>
      <c r="AJ50" s="13" t="s">
        <v>598</v>
      </c>
      <c r="AK50" s="13" t="s">
        <v>599</v>
      </c>
      <c r="AL50" s="13">
        <v>75.08</v>
      </c>
      <c r="AM50" s="13" t="s">
        <v>419</v>
      </c>
      <c r="AN50" s="14">
        <f t="shared" si="5"/>
        <v>75.08</v>
      </c>
      <c r="AO50" s="14">
        <f>AN50</f>
        <v>75.08</v>
      </c>
      <c r="AP50" s="14"/>
    </row>
    <row r="51" spans="1:42" ht="22.5" x14ac:dyDescent="0.25">
      <c r="A51" s="88">
        <v>49</v>
      </c>
      <c r="B51" s="89" t="s">
        <v>145</v>
      </c>
      <c r="C51" s="16" t="s">
        <v>16</v>
      </c>
      <c r="D51" s="63">
        <v>0</v>
      </c>
      <c r="E51" s="63">
        <v>0</v>
      </c>
      <c r="F51" s="90">
        <v>0</v>
      </c>
      <c r="G51" s="63">
        <v>0</v>
      </c>
      <c r="H51" s="90">
        <v>0</v>
      </c>
      <c r="I51" s="13">
        <v>0</v>
      </c>
      <c r="J51" s="13"/>
      <c r="K51" s="16">
        <v>25102002</v>
      </c>
      <c r="L51" s="63">
        <v>1808567</v>
      </c>
      <c r="M51" s="13" t="s">
        <v>419</v>
      </c>
      <c r="N51" s="13" t="s">
        <v>146</v>
      </c>
      <c r="O51" s="16" t="s">
        <v>38</v>
      </c>
      <c r="P51" s="16" t="s">
        <v>147</v>
      </c>
      <c r="Q51" s="13">
        <v>4</v>
      </c>
      <c r="R51" s="13" t="s">
        <v>589</v>
      </c>
      <c r="S51" s="13" t="s">
        <v>590</v>
      </c>
      <c r="T51" s="13" t="s">
        <v>591</v>
      </c>
      <c r="U51" s="13" t="s">
        <v>592</v>
      </c>
      <c r="V51" s="13">
        <v>381.69</v>
      </c>
      <c r="W51" s="13" t="s">
        <v>419</v>
      </c>
      <c r="X51" s="224">
        <f t="shared" si="1"/>
        <v>381.69</v>
      </c>
      <c r="Y51" s="224">
        <f t="shared" si="2"/>
        <v>381.69</v>
      </c>
      <c r="Z51" s="13" t="s">
        <v>589</v>
      </c>
      <c r="AA51" s="13" t="s">
        <v>593</v>
      </c>
      <c r="AB51" s="13" t="s">
        <v>594</v>
      </c>
      <c r="AC51" s="13" t="s">
        <v>595</v>
      </c>
      <c r="AD51" s="13">
        <v>356.84</v>
      </c>
      <c r="AE51" s="13" t="s">
        <v>419</v>
      </c>
      <c r="AF51" s="13">
        <f t="shared" si="3"/>
        <v>356.84</v>
      </c>
      <c r="AG51" s="13" t="e">
        <f t="shared" si="4"/>
        <v>#VALUE!</v>
      </c>
      <c r="AH51" s="13" t="s">
        <v>596</v>
      </c>
      <c r="AI51" s="13" t="s">
        <v>597</v>
      </c>
      <c r="AJ51" s="13" t="s">
        <v>598</v>
      </c>
      <c r="AK51" s="13" t="s">
        <v>599</v>
      </c>
      <c r="AL51" s="13">
        <v>355.06</v>
      </c>
      <c r="AM51" s="13" t="s">
        <v>419</v>
      </c>
      <c r="AN51" s="14">
        <f t="shared" si="5"/>
        <v>355.06</v>
      </c>
      <c r="AO51" s="14">
        <f>AN51</f>
        <v>355.06</v>
      </c>
      <c r="AP51" s="14"/>
    </row>
    <row r="52" spans="1:42" ht="22.5" x14ac:dyDescent="0.25">
      <c r="A52" s="88">
        <v>50</v>
      </c>
      <c r="B52" s="89" t="s">
        <v>148</v>
      </c>
      <c r="C52" s="16" t="s">
        <v>16</v>
      </c>
      <c r="D52" s="63">
        <v>41</v>
      </c>
      <c r="E52" s="63">
        <v>0</v>
      </c>
      <c r="F52" s="90">
        <v>0</v>
      </c>
      <c r="G52" s="63">
        <v>0</v>
      </c>
      <c r="H52" s="90">
        <v>0</v>
      </c>
      <c r="I52" s="13">
        <v>0</v>
      </c>
      <c r="J52" s="13"/>
      <c r="K52" s="16">
        <v>25102002</v>
      </c>
      <c r="L52" s="63">
        <v>1767695</v>
      </c>
      <c r="M52" s="13" t="s">
        <v>654</v>
      </c>
      <c r="N52" s="13">
        <v>19820</v>
      </c>
      <c r="O52" s="16" t="s">
        <v>38</v>
      </c>
      <c r="P52" s="16" t="s">
        <v>149</v>
      </c>
      <c r="Q52" s="13">
        <v>20</v>
      </c>
      <c r="R52" s="13" t="s">
        <v>589</v>
      </c>
      <c r="S52" s="13" t="s">
        <v>590</v>
      </c>
      <c r="T52" s="13" t="s">
        <v>591</v>
      </c>
      <c r="U52" s="13" t="s">
        <v>592</v>
      </c>
      <c r="V52" s="13">
        <v>155.32999999999998</v>
      </c>
      <c r="W52" s="13" t="s">
        <v>419</v>
      </c>
      <c r="X52" s="224">
        <f t="shared" si="1"/>
        <v>155.32999999999998</v>
      </c>
      <c r="Y52" s="224">
        <f t="shared" si="2"/>
        <v>155.32999999999998</v>
      </c>
      <c r="Z52" s="13" t="s">
        <v>589</v>
      </c>
      <c r="AA52" s="13" t="s">
        <v>593</v>
      </c>
      <c r="AB52" s="13" t="s">
        <v>594</v>
      </c>
      <c r="AC52" s="13" t="s">
        <v>595</v>
      </c>
      <c r="AD52" s="13">
        <v>145.88999999999999</v>
      </c>
      <c r="AE52" s="13" t="s">
        <v>419</v>
      </c>
      <c r="AF52" s="13">
        <f t="shared" si="3"/>
        <v>145.88999999999999</v>
      </c>
      <c r="AG52" s="13" t="e">
        <f t="shared" si="4"/>
        <v>#VALUE!</v>
      </c>
      <c r="AH52" s="13" t="s">
        <v>596</v>
      </c>
      <c r="AI52" s="13" t="s">
        <v>597</v>
      </c>
      <c r="AJ52" s="13" t="s">
        <v>598</v>
      </c>
      <c r="AK52" s="13" t="s">
        <v>599</v>
      </c>
      <c r="AL52" s="13">
        <v>145.30000000000001</v>
      </c>
      <c r="AM52" s="13" t="s">
        <v>419</v>
      </c>
      <c r="AN52" s="14">
        <f t="shared" si="5"/>
        <v>145.30000000000001</v>
      </c>
      <c r="AO52" s="14">
        <f>AN52</f>
        <v>145.30000000000001</v>
      </c>
      <c r="AP52" s="14"/>
    </row>
    <row r="53" spans="1:42" ht="22.5" x14ac:dyDescent="0.25">
      <c r="A53" s="88">
        <v>51</v>
      </c>
      <c r="B53" s="89" t="s">
        <v>150</v>
      </c>
      <c r="C53" s="16" t="s">
        <v>16</v>
      </c>
      <c r="D53" s="63">
        <v>0</v>
      </c>
      <c r="E53" s="63">
        <v>0</v>
      </c>
      <c r="F53" s="90">
        <v>0</v>
      </c>
      <c r="G53" s="63">
        <v>0</v>
      </c>
      <c r="H53" s="90">
        <v>0</v>
      </c>
      <c r="I53" s="13">
        <v>0</v>
      </c>
      <c r="J53" s="13"/>
      <c r="K53" s="16">
        <v>25102002</v>
      </c>
      <c r="L53" s="63">
        <v>1762010</v>
      </c>
      <c r="M53" s="13" t="s">
        <v>655</v>
      </c>
      <c r="N53" s="13" t="s">
        <v>151</v>
      </c>
      <c r="O53" s="16" t="s">
        <v>38</v>
      </c>
      <c r="P53" s="16" t="s">
        <v>152</v>
      </c>
      <c r="Q53" s="13">
        <v>4</v>
      </c>
      <c r="R53" s="13" t="s">
        <v>589</v>
      </c>
      <c r="S53" s="13" t="s">
        <v>590</v>
      </c>
      <c r="T53" s="13" t="s">
        <v>591</v>
      </c>
      <c r="U53" s="13" t="s">
        <v>592</v>
      </c>
      <c r="V53" s="13">
        <v>127.9</v>
      </c>
      <c r="W53" s="13" t="s">
        <v>419</v>
      </c>
      <c r="X53" s="224">
        <f t="shared" si="1"/>
        <v>127.9</v>
      </c>
      <c r="Y53" s="224">
        <f t="shared" si="2"/>
        <v>127.9</v>
      </c>
      <c r="Z53" s="13" t="s">
        <v>589</v>
      </c>
      <c r="AA53" s="13" t="s">
        <v>593</v>
      </c>
      <c r="AB53" s="13" t="s">
        <v>594</v>
      </c>
      <c r="AC53" s="13" t="s">
        <v>595</v>
      </c>
      <c r="AD53" s="13">
        <v>122.44000000000001</v>
      </c>
      <c r="AE53" s="13" t="s">
        <v>419</v>
      </c>
      <c r="AF53" s="13">
        <f t="shared" si="3"/>
        <v>122.44000000000001</v>
      </c>
      <c r="AG53" s="13" t="e">
        <f t="shared" si="4"/>
        <v>#VALUE!</v>
      </c>
      <c r="AH53" s="13" t="s">
        <v>596</v>
      </c>
      <c r="AI53" s="13" t="s">
        <v>597</v>
      </c>
      <c r="AJ53" s="13" t="s">
        <v>598</v>
      </c>
      <c r="AK53" s="13" t="s">
        <v>599</v>
      </c>
      <c r="AL53" s="13">
        <v>121.46</v>
      </c>
      <c r="AM53" s="13" t="s">
        <v>419</v>
      </c>
      <c r="AN53" s="14">
        <f t="shared" si="5"/>
        <v>121.46</v>
      </c>
      <c r="AO53" s="14">
        <f>AN53</f>
        <v>121.46</v>
      </c>
      <c r="AP53" s="14"/>
    </row>
    <row r="54" spans="1:42" ht="22.5" x14ac:dyDescent="0.25">
      <c r="A54" s="88">
        <v>52</v>
      </c>
      <c r="B54" s="89" t="s">
        <v>153</v>
      </c>
      <c r="C54" s="16" t="s">
        <v>16</v>
      </c>
      <c r="D54" s="63">
        <v>0</v>
      </c>
      <c r="E54" s="63">
        <v>0</v>
      </c>
      <c r="F54" s="90">
        <v>0</v>
      </c>
      <c r="G54" s="63">
        <v>0</v>
      </c>
      <c r="H54" s="90">
        <v>0</v>
      </c>
      <c r="I54" s="13">
        <v>0</v>
      </c>
      <c r="J54" s="13"/>
      <c r="K54" s="16">
        <v>25102002</v>
      </c>
      <c r="L54" s="63">
        <v>1807737</v>
      </c>
      <c r="M54" s="13" t="s">
        <v>656</v>
      </c>
      <c r="N54" s="13" t="s">
        <v>154</v>
      </c>
      <c r="O54" s="16" t="s">
        <v>38</v>
      </c>
      <c r="P54" s="16" t="s">
        <v>155</v>
      </c>
      <c r="Q54" s="13">
        <v>41</v>
      </c>
      <c r="R54" s="13" t="s">
        <v>589</v>
      </c>
      <c r="S54" s="13" t="s">
        <v>590</v>
      </c>
      <c r="T54" s="13" t="s">
        <v>591</v>
      </c>
      <c r="U54" s="13" t="s">
        <v>592</v>
      </c>
      <c r="V54" s="13">
        <v>433.67</v>
      </c>
      <c r="W54" s="13" t="s">
        <v>419</v>
      </c>
      <c r="X54" s="224">
        <f t="shared" si="1"/>
        <v>433.67</v>
      </c>
      <c r="Y54" s="224">
        <f t="shared" si="2"/>
        <v>433.67</v>
      </c>
      <c r="Z54" s="13" t="s">
        <v>589</v>
      </c>
      <c r="AA54" s="13" t="s">
        <v>593</v>
      </c>
      <c r="AB54" s="13" t="s">
        <v>594</v>
      </c>
      <c r="AC54" s="13" t="s">
        <v>595</v>
      </c>
      <c r="AD54" s="13">
        <v>416.25</v>
      </c>
      <c r="AE54" s="13" t="s">
        <v>419</v>
      </c>
      <c r="AF54" s="13">
        <f t="shared" si="3"/>
        <v>416.25</v>
      </c>
      <c r="AG54" s="13" t="e">
        <f t="shared" si="4"/>
        <v>#VALUE!</v>
      </c>
      <c r="AH54" s="13" t="s">
        <v>596</v>
      </c>
      <c r="AI54" s="13" t="s">
        <v>597</v>
      </c>
      <c r="AJ54" s="13" t="s">
        <v>598</v>
      </c>
      <c r="AK54" s="13" t="s">
        <v>599</v>
      </c>
      <c r="AL54" s="13">
        <v>414.59</v>
      </c>
      <c r="AM54" s="13" t="s">
        <v>419</v>
      </c>
      <c r="AN54" s="14">
        <f t="shared" si="5"/>
        <v>414.59</v>
      </c>
      <c r="AO54" s="14">
        <f>AN54</f>
        <v>414.59</v>
      </c>
      <c r="AP54" s="14" t="s">
        <v>604</v>
      </c>
    </row>
    <row r="55" spans="1:42" ht="22.5" x14ac:dyDescent="0.25">
      <c r="A55" s="88">
        <v>53</v>
      </c>
      <c r="B55" s="89" t="s">
        <v>156</v>
      </c>
      <c r="C55" s="16" t="s">
        <v>16</v>
      </c>
      <c r="D55" s="63">
        <v>0</v>
      </c>
      <c r="E55" s="63">
        <v>0</v>
      </c>
      <c r="F55" s="90">
        <v>10</v>
      </c>
      <c r="G55" s="63">
        <v>0</v>
      </c>
      <c r="H55" s="90">
        <v>10</v>
      </c>
      <c r="I55" s="13">
        <v>0</v>
      </c>
      <c r="J55" s="13"/>
      <c r="K55" s="16">
        <v>25102002</v>
      </c>
      <c r="L55" s="63">
        <v>1807656</v>
      </c>
      <c r="M55" s="13" t="s">
        <v>657</v>
      </c>
      <c r="N55" s="13" t="s">
        <v>157</v>
      </c>
      <c r="O55" s="16" t="s">
        <v>38</v>
      </c>
      <c r="P55" s="16" t="s">
        <v>155</v>
      </c>
      <c r="Q55" s="13">
        <v>59</v>
      </c>
      <c r="R55" s="13" t="s">
        <v>589</v>
      </c>
      <c r="S55" s="13" t="s">
        <v>590</v>
      </c>
      <c r="T55" s="13" t="s">
        <v>591</v>
      </c>
      <c r="U55" s="13" t="s">
        <v>592</v>
      </c>
      <c r="V55" s="13">
        <v>130.41999999999999</v>
      </c>
      <c r="W55" s="13" t="s">
        <v>419</v>
      </c>
      <c r="X55" s="224">
        <f t="shared" si="1"/>
        <v>130.41999999999999</v>
      </c>
      <c r="Y55" s="224">
        <f t="shared" si="2"/>
        <v>1304.1999999999998</v>
      </c>
      <c r="Z55" s="13" t="s">
        <v>589</v>
      </c>
      <c r="AA55" s="13" t="s">
        <v>593</v>
      </c>
      <c r="AB55" s="13" t="s">
        <v>594</v>
      </c>
      <c r="AC55" s="13" t="s">
        <v>595</v>
      </c>
      <c r="AD55" s="13">
        <v>126.04</v>
      </c>
      <c r="AE55" s="13" t="s">
        <v>419</v>
      </c>
      <c r="AF55" s="13">
        <f t="shared" si="3"/>
        <v>126.04</v>
      </c>
      <c r="AG55" s="13" t="e">
        <f t="shared" si="4"/>
        <v>#VALUE!</v>
      </c>
      <c r="AH55" s="13" t="s">
        <v>596</v>
      </c>
      <c r="AI55" s="13" t="s">
        <v>597</v>
      </c>
      <c r="AJ55" s="13" t="s">
        <v>598</v>
      </c>
      <c r="AK55" s="13" t="s">
        <v>599</v>
      </c>
      <c r="AL55" s="13">
        <v>125.28</v>
      </c>
      <c r="AM55" s="13" t="s">
        <v>419</v>
      </c>
      <c r="AN55" s="14">
        <f t="shared" si="5"/>
        <v>125.28</v>
      </c>
      <c r="AO55" s="14" t="e">
        <f>Z55*AN55</f>
        <v>#VALUE!</v>
      </c>
      <c r="AP55" s="14" t="s">
        <v>604</v>
      </c>
    </row>
    <row r="56" spans="1:42" ht="22.5" x14ac:dyDescent="0.25">
      <c r="A56" s="88">
        <v>54</v>
      </c>
      <c r="B56" s="89" t="s">
        <v>158</v>
      </c>
      <c r="C56" s="16" t="s">
        <v>16</v>
      </c>
      <c r="D56" s="63">
        <v>0</v>
      </c>
      <c r="E56" s="63">
        <v>0</v>
      </c>
      <c r="F56" s="90">
        <v>1</v>
      </c>
      <c r="G56" s="63">
        <v>0</v>
      </c>
      <c r="H56" s="90">
        <v>1</v>
      </c>
      <c r="I56" s="13">
        <v>0</v>
      </c>
      <c r="J56" s="13"/>
      <c r="K56" s="16">
        <v>25102002</v>
      </c>
      <c r="L56" s="63">
        <v>1767980</v>
      </c>
      <c r="M56" s="13" t="s">
        <v>659</v>
      </c>
      <c r="N56" s="13">
        <v>3802648</v>
      </c>
      <c r="O56" s="16" t="s">
        <v>38</v>
      </c>
      <c r="P56" s="16" t="s">
        <v>159</v>
      </c>
      <c r="Q56" s="13">
        <v>212</v>
      </c>
      <c r="R56" s="13" t="s">
        <v>589</v>
      </c>
      <c r="S56" s="13" t="s">
        <v>590</v>
      </c>
      <c r="T56" s="13" t="s">
        <v>591</v>
      </c>
      <c r="U56" s="13" t="s">
        <v>592</v>
      </c>
      <c r="V56" s="13">
        <v>388.23</v>
      </c>
      <c r="W56" s="13" t="s">
        <v>419</v>
      </c>
      <c r="X56" s="224">
        <f t="shared" si="1"/>
        <v>388.23</v>
      </c>
      <c r="Y56" s="224">
        <f t="shared" si="2"/>
        <v>388.23</v>
      </c>
      <c r="Z56" s="13" t="s">
        <v>589</v>
      </c>
      <c r="AA56" s="13" t="s">
        <v>593</v>
      </c>
      <c r="AB56" s="13" t="s">
        <v>594</v>
      </c>
      <c r="AC56" s="13" t="s">
        <v>595</v>
      </c>
      <c r="AD56" s="13">
        <v>356</v>
      </c>
      <c r="AE56" s="13" t="s">
        <v>419</v>
      </c>
      <c r="AF56" s="13">
        <f t="shared" si="3"/>
        <v>356</v>
      </c>
      <c r="AG56" s="13" t="e">
        <f t="shared" si="4"/>
        <v>#VALUE!</v>
      </c>
      <c r="AH56" s="13" t="s">
        <v>596</v>
      </c>
      <c r="AI56" s="13" t="s">
        <v>597</v>
      </c>
      <c r="AJ56" s="13" t="s">
        <v>598</v>
      </c>
      <c r="AK56" s="13" t="s">
        <v>599</v>
      </c>
      <c r="AL56" s="13">
        <v>354.22</v>
      </c>
      <c r="AM56" s="13" t="s">
        <v>419</v>
      </c>
      <c r="AN56" s="14">
        <f t="shared" si="5"/>
        <v>354.22</v>
      </c>
      <c r="AO56" s="14" t="e">
        <f>Z56*AN56</f>
        <v>#VALUE!</v>
      </c>
      <c r="AP56" s="14"/>
    </row>
    <row r="57" spans="1:42" ht="22.5" x14ac:dyDescent="0.25">
      <c r="A57" s="88">
        <v>55</v>
      </c>
      <c r="B57" s="89" t="s">
        <v>160</v>
      </c>
      <c r="C57" s="16" t="s">
        <v>16</v>
      </c>
      <c r="D57" s="63">
        <v>2</v>
      </c>
      <c r="E57" s="63">
        <v>0</v>
      </c>
      <c r="F57" s="90">
        <v>0</v>
      </c>
      <c r="G57" s="63">
        <v>0</v>
      </c>
      <c r="H57" s="90">
        <v>0</v>
      </c>
      <c r="I57" s="13">
        <v>0</v>
      </c>
      <c r="J57" s="13"/>
      <c r="K57" s="16">
        <v>25102002</v>
      </c>
      <c r="L57" s="63">
        <v>1808288</v>
      </c>
      <c r="M57" s="13" t="s">
        <v>660</v>
      </c>
      <c r="N57" s="13">
        <v>3901432</v>
      </c>
      <c r="O57" s="16" t="s">
        <v>44</v>
      </c>
      <c r="P57" s="16" t="s">
        <v>161</v>
      </c>
      <c r="Q57" s="13">
        <v>3</v>
      </c>
      <c r="R57" s="13" t="s">
        <v>589</v>
      </c>
      <c r="S57" s="13" t="s">
        <v>590</v>
      </c>
      <c r="T57" s="13" t="s">
        <v>591</v>
      </c>
      <c r="U57" s="13" t="s">
        <v>592</v>
      </c>
      <c r="V57" s="13">
        <v>248.92999999999998</v>
      </c>
      <c r="W57" s="13" t="s">
        <v>419</v>
      </c>
      <c r="X57" s="224">
        <f t="shared" si="1"/>
        <v>248.92999999999998</v>
      </c>
      <c r="Y57" s="224">
        <f t="shared" si="2"/>
        <v>248.92999999999998</v>
      </c>
      <c r="Z57" s="13" t="s">
        <v>589</v>
      </c>
      <c r="AA57" s="13" t="s">
        <v>593</v>
      </c>
      <c r="AB57" s="13" t="s">
        <v>594</v>
      </c>
      <c r="AC57" s="13" t="s">
        <v>595</v>
      </c>
      <c r="AD57" s="13">
        <v>238.04</v>
      </c>
      <c r="AE57" s="13" t="s">
        <v>419</v>
      </c>
      <c r="AF57" s="13">
        <f t="shared" si="3"/>
        <v>238.04</v>
      </c>
      <c r="AG57" s="13" t="e">
        <f t="shared" si="4"/>
        <v>#VALUE!</v>
      </c>
      <c r="AH57" s="13" t="s">
        <v>596</v>
      </c>
      <c r="AI57" s="13" t="s">
        <v>597</v>
      </c>
      <c r="AJ57" s="13" t="s">
        <v>598</v>
      </c>
      <c r="AK57" s="13" t="s">
        <v>599</v>
      </c>
      <c r="AL57" s="13">
        <v>236.85</v>
      </c>
      <c r="AM57" s="13" t="s">
        <v>419</v>
      </c>
      <c r="AN57" s="14">
        <f t="shared" si="5"/>
        <v>236.85</v>
      </c>
      <c r="AO57" s="14">
        <f t="shared" ref="AO57:AO62" si="6">AN57</f>
        <v>236.85</v>
      </c>
      <c r="AP57" s="14"/>
    </row>
    <row r="58" spans="1:42" ht="22.5" x14ac:dyDescent="0.25">
      <c r="A58" s="88">
        <v>56</v>
      </c>
      <c r="B58" s="89" t="s">
        <v>162</v>
      </c>
      <c r="C58" s="16" t="s">
        <v>16</v>
      </c>
      <c r="D58" s="63">
        <v>2</v>
      </c>
      <c r="E58" s="63">
        <v>0</v>
      </c>
      <c r="F58" s="90">
        <v>0</v>
      </c>
      <c r="G58" s="63">
        <v>0</v>
      </c>
      <c r="H58" s="90">
        <v>0</v>
      </c>
      <c r="I58" s="13">
        <v>0</v>
      </c>
      <c r="J58" s="13"/>
      <c r="K58" s="16">
        <v>25102002</v>
      </c>
      <c r="L58" s="63">
        <v>1808279</v>
      </c>
      <c r="M58" s="13" t="s">
        <v>661</v>
      </c>
      <c r="N58" s="13">
        <v>3802657</v>
      </c>
      <c r="O58" s="16" t="s">
        <v>44</v>
      </c>
      <c r="P58" s="16" t="s">
        <v>159</v>
      </c>
      <c r="Q58" s="13">
        <v>7</v>
      </c>
      <c r="R58" s="13" t="s">
        <v>589</v>
      </c>
      <c r="S58" s="13" t="s">
        <v>590</v>
      </c>
      <c r="T58" s="13" t="s">
        <v>591</v>
      </c>
      <c r="U58" s="13" t="s">
        <v>592</v>
      </c>
      <c r="V58" s="13">
        <v>1770.52</v>
      </c>
      <c r="W58" s="13" t="s">
        <v>419</v>
      </c>
      <c r="X58" s="224">
        <f t="shared" si="1"/>
        <v>1770.52</v>
      </c>
      <c r="Y58" s="224">
        <f t="shared" si="2"/>
        <v>1770.52</v>
      </c>
      <c r="Z58" s="13" t="s">
        <v>589</v>
      </c>
      <c r="AA58" s="13" t="s">
        <v>593</v>
      </c>
      <c r="AB58" s="13" t="s">
        <v>594</v>
      </c>
      <c r="AC58" s="13" t="s">
        <v>595</v>
      </c>
      <c r="AD58" s="13">
        <v>1701.19</v>
      </c>
      <c r="AE58" s="13" t="s">
        <v>419</v>
      </c>
      <c r="AF58" s="13">
        <f t="shared" si="3"/>
        <v>1701.19</v>
      </c>
      <c r="AG58" s="13" t="e">
        <f t="shared" si="4"/>
        <v>#VALUE!</v>
      </c>
      <c r="AH58" s="13" t="s">
        <v>596</v>
      </c>
      <c r="AI58" s="13" t="s">
        <v>597</v>
      </c>
      <c r="AJ58" s="13" t="s">
        <v>598</v>
      </c>
      <c r="AK58" s="13" t="s">
        <v>599</v>
      </c>
      <c r="AL58" s="13">
        <v>1691.04</v>
      </c>
      <c r="AM58" s="13" t="s">
        <v>419</v>
      </c>
      <c r="AN58" s="14">
        <f t="shared" si="5"/>
        <v>1691.04</v>
      </c>
      <c r="AO58" s="14">
        <f t="shared" si="6"/>
        <v>1691.04</v>
      </c>
      <c r="AP58" s="14"/>
    </row>
    <row r="59" spans="1:42" ht="22.5" x14ac:dyDescent="0.25">
      <c r="A59" s="88">
        <v>57</v>
      </c>
      <c r="B59" s="89" t="s">
        <v>163</v>
      </c>
      <c r="C59" s="16" t="s">
        <v>16</v>
      </c>
      <c r="D59" s="63">
        <v>8</v>
      </c>
      <c r="E59" s="63">
        <v>0</v>
      </c>
      <c r="F59" s="90">
        <v>0</v>
      </c>
      <c r="G59" s="63">
        <v>0</v>
      </c>
      <c r="H59" s="90">
        <v>0</v>
      </c>
      <c r="I59" s="13">
        <v>0</v>
      </c>
      <c r="J59" s="13"/>
      <c r="K59" s="16">
        <v>25102002</v>
      </c>
      <c r="L59" s="63">
        <v>1808277</v>
      </c>
      <c r="M59" s="13" t="s">
        <v>662</v>
      </c>
      <c r="N59" s="13">
        <v>3800328</v>
      </c>
      <c r="O59" s="16" t="s">
        <v>44</v>
      </c>
      <c r="P59" s="16" t="s">
        <v>164</v>
      </c>
      <c r="Q59" s="13">
        <v>1</v>
      </c>
      <c r="R59" s="13" t="s">
        <v>589</v>
      </c>
      <c r="S59" s="13" t="s">
        <v>590</v>
      </c>
      <c r="T59" s="13" t="s">
        <v>591</v>
      </c>
      <c r="U59" s="13" t="s">
        <v>592</v>
      </c>
      <c r="V59" s="13">
        <v>1972.65</v>
      </c>
      <c r="W59" s="13" t="s">
        <v>419</v>
      </c>
      <c r="X59" s="224">
        <f t="shared" si="1"/>
        <v>1972.65</v>
      </c>
      <c r="Y59" s="224">
        <f t="shared" si="2"/>
        <v>1972.65</v>
      </c>
      <c r="Z59" s="13" t="s">
        <v>589</v>
      </c>
      <c r="AA59" s="13" t="s">
        <v>593</v>
      </c>
      <c r="AB59" s="13" t="s">
        <v>594</v>
      </c>
      <c r="AC59" s="13" t="s">
        <v>595</v>
      </c>
      <c r="AD59" s="13">
        <v>1800.49</v>
      </c>
      <c r="AE59" s="13" t="s">
        <v>419</v>
      </c>
      <c r="AF59" s="13">
        <f t="shared" si="3"/>
        <v>1800.49</v>
      </c>
      <c r="AG59" s="13" t="e">
        <f t="shared" si="4"/>
        <v>#VALUE!</v>
      </c>
      <c r="AH59" s="13" t="s">
        <v>596</v>
      </c>
      <c r="AI59" s="13" t="s">
        <v>597</v>
      </c>
      <c r="AJ59" s="13" t="s">
        <v>598</v>
      </c>
      <c r="AK59" s="13" t="s">
        <v>599</v>
      </c>
      <c r="AL59" s="13">
        <v>1793.31</v>
      </c>
      <c r="AM59" s="13" t="s">
        <v>419</v>
      </c>
      <c r="AN59" s="14">
        <f t="shared" si="5"/>
        <v>1793.31</v>
      </c>
      <c r="AO59" s="14">
        <f t="shared" si="6"/>
        <v>1793.31</v>
      </c>
      <c r="AP59" s="14"/>
    </row>
    <row r="60" spans="1:42" ht="22.5" x14ac:dyDescent="0.25">
      <c r="A60" s="88">
        <v>58</v>
      </c>
      <c r="B60" s="89" t="s">
        <v>165</v>
      </c>
      <c r="C60" s="16" t="s">
        <v>16</v>
      </c>
      <c r="D60" s="63">
        <v>12</v>
      </c>
      <c r="E60" s="63">
        <v>0</v>
      </c>
      <c r="F60" s="90">
        <v>0</v>
      </c>
      <c r="G60" s="63">
        <v>0</v>
      </c>
      <c r="H60" s="90">
        <v>0</v>
      </c>
      <c r="I60" s="13">
        <v>0</v>
      </c>
      <c r="J60" s="13"/>
      <c r="K60" s="16">
        <v>25102002</v>
      </c>
      <c r="L60" s="63">
        <v>1808328</v>
      </c>
      <c r="M60" s="13" t="s">
        <v>663</v>
      </c>
      <c r="N60" s="13">
        <v>3912072</v>
      </c>
      <c r="O60" s="16" t="s">
        <v>44</v>
      </c>
      <c r="P60" s="16" t="s">
        <v>166</v>
      </c>
      <c r="Q60" s="13">
        <v>1</v>
      </c>
      <c r="R60" s="13" t="s">
        <v>589</v>
      </c>
      <c r="S60" s="13" t="s">
        <v>590</v>
      </c>
      <c r="T60" s="13" t="s">
        <v>591</v>
      </c>
      <c r="U60" s="13" t="s">
        <v>592</v>
      </c>
      <c r="V60" s="13">
        <v>27.17</v>
      </c>
      <c r="W60" s="13" t="s">
        <v>419</v>
      </c>
      <c r="X60" s="224">
        <f t="shared" si="1"/>
        <v>27.17</v>
      </c>
      <c r="Y60" s="224">
        <f t="shared" si="2"/>
        <v>27.17</v>
      </c>
      <c r="Z60" s="13" t="s">
        <v>589</v>
      </c>
      <c r="AA60" s="13" t="s">
        <v>593</v>
      </c>
      <c r="AB60" s="13" t="s">
        <v>594</v>
      </c>
      <c r="AC60" s="13" t="s">
        <v>595</v>
      </c>
      <c r="AD60" s="13">
        <v>25.98</v>
      </c>
      <c r="AE60" s="13" t="s">
        <v>419</v>
      </c>
      <c r="AF60" s="13">
        <f t="shared" si="3"/>
        <v>25.98</v>
      </c>
      <c r="AG60" s="13" t="e">
        <f t="shared" si="4"/>
        <v>#VALUE!</v>
      </c>
      <c r="AH60" s="13" t="s">
        <v>596</v>
      </c>
      <c r="AI60" s="13" t="s">
        <v>597</v>
      </c>
      <c r="AJ60" s="13" t="s">
        <v>598</v>
      </c>
      <c r="AK60" s="13" t="s">
        <v>599</v>
      </c>
      <c r="AL60" s="13">
        <v>25.85</v>
      </c>
      <c r="AM60" s="13" t="s">
        <v>419</v>
      </c>
      <c r="AN60" s="14">
        <f t="shared" si="5"/>
        <v>25.85</v>
      </c>
      <c r="AO60" s="14">
        <f t="shared" si="6"/>
        <v>25.85</v>
      </c>
      <c r="AP60" s="14"/>
    </row>
    <row r="61" spans="1:42" ht="22.5" x14ac:dyDescent="0.25">
      <c r="A61" s="88">
        <v>59</v>
      </c>
      <c r="B61" s="89" t="s">
        <v>167</v>
      </c>
      <c r="C61" s="16" t="s">
        <v>16</v>
      </c>
      <c r="D61" s="63">
        <v>12</v>
      </c>
      <c r="E61" s="63">
        <v>0</v>
      </c>
      <c r="F61" s="90">
        <v>0</v>
      </c>
      <c r="G61" s="63">
        <v>0</v>
      </c>
      <c r="H61" s="90">
        <v>0</v>
      </c>
      <c r="I61" s="13">
        <v>0</v>
      </c>
      <c r="J61" s="13"/>
      <c r="K61" s="16">
        <v>25102002</v>
      </c>
      <c r="L61" s="63">
        <v>1808320</v>
      </c>
      <c r="M61" s="13" t="s">
        <v>664</v>
      </c>
      <c r="N61" s="13">
        <v>3907741</v>
      </c>
      <c r="O61" s="16" t="s">
        <v>17</v>
      </c>
      <c r="P61" s="16" t="s">
        <v>166</v>
      </c>
      <c r="Q61" s="13">
        <v>2</v>
      </c>
      <c r="R61" s="13" t="s">
        <v>589</v>
      </c>
      <c r="S61" s="13" t="s">
        <v>590</v>
      </c>
      <c r="T61" s="13" t="s">
        <v>591</v>
      </c>
      <c r="U61" s="13" t="s">
        <v>592</v>
      </c>
      <c r="V61" s="13">
        <v>99.4</v>
      </c>
      <c r="W61" s="13" t="s">
        <v>419</v>
      </c>
      <c r="X61" s="224">
        <f t="shared" si="1"/>
        <v>99.4</v>
      </c>
      <c r="Y61" s="224">
        <f t="shared" si="2"/>
        <v>99.4</v>
      </c>
      <c r="Z61" s="13" t="s">
        <v>589</v>
      </c>
      <c r="AA61" s="13" t="s">
        <v>593</v>
      </c>
      <c r="AB61" s="13" t="s">
        <v>594</v>
      </c>
      <c r="AC61" s="13" t="s">
        <v>595</v>
      </c>
      <c r="AD61" s="13">
        <v>94.06</v>
      </c>
      <c r="AE61" s="13" t="s">
        <v>419</v>
      </c>
      <c r="AF61" s="13">
        <f t="shared" si="3"/>
        <v>94.06</v>
      </c>
      <c r="AG61" s="13" t="e">
        <f t="shared" si="4"/>
        <v>#VALUE!</v>
      </c>
      <c r="AH61" s="13" t="s">
        <v>596</v>
      </c>
      <c r="AI61" s="13" t="s">
        <v>597</v>
      </c>
      <c r="AJ61" s="13" t="s">
        <v>598</v>
      </c>
      <c r="AK61" s="13" t="s">
        <v>599</v>
      </c>
      <c r="AL61" s="13">
        <v>93.68</v>
      </c>
      <c r="AM61" s="13" t="s">
        <v>419</v>
      </c>
      <c r="AN61" s="14">
        <f t="shared" si="5"/>
        <v>93.68</v>
      </c>
      <c r="AO61" s="14">
        <f t="shared" si="6"/>
        <v>93.68</v>
      </c>
      <c r="AP61" s="14"/>
    </row>
    <row r="62" spans="1:42" ht="22.5" x14ac:dyDescent="0.25">
      <c r="A62" s="88">
        <v>60</v>
      </c>
      <c r="B62" s="89" t="s">
        <v>168</v>
      </c>
      <c r="C62" s="16" t="s">
        <v>16</v>
      </c>
      <c r="D62" s="63">
        <v>2</v>
      </c>
      <c r="E62" s="63">
        <v>0</v>
      </c>
      <c r="F62" s="90">
        <v>0</v>
      </c>
      <c r="G62" s="63">
        <v>0</v>
      </c>
      <c r="H62" s="90">
        <v>0</v>
      </c>
      <c r="I62" s="13">
        <v>0</v>
      </c>
      <c r="J62" s="13"/>
      <c r="K62" s="16">
        <v>25102002</v>
      </c>
      <c r="L62" s="63">
        <v>1808326</v>
      </c>
      <c r="M62" s="13" t="s">
        <v>665</v>
      </c>
      <c r="N62" s="13">
        <v>3910824</v>
      </c>
      <c r="O62" s="16" t="s">
        <v>17</v>
      </c>
      <c r="P62" s="16" t="s">
        <v>166</v>
      </c>
      <c r="Q62" s="13">
        <v>4</v>
      </c>
      <c r="R62" s="13" t="s">
        <v>589</v>
      </c>
      <c r="S62" s="13" t="s">
        <v>590</v>
      </c>
      <c r="T62" s="13" t="s">
        <v>591</v>
      </c>
      <c r="U62" s="13" t="s">
        <v>592</v>
      </c>
      <c r="V62" s="13">
        <v>4.99</v>
      </c>
      <c r="W62" s="13" t="s">
        <v>419</v>
      </c>
      <c r="X62" s="224">
        <f t="shared" si="1"/>
        <v>4.99</v>
      </c>
      <c r="Y62" s="224">
        <f t="shared" si="2"/>
        <v>4.99</v>
      </c>
      <c r="Z62" s="13" t="s">
        <v>589</v>
      </c>
      <c r="AA62" s="13" t="s">
        <v>593</v>
      </c>
      <c r="AB62" s="13" t="s">
        <v>594</v>
      </c>
      <c r="AC62" s="13" t="s">
        <v>595</v>
      </c>
      <c r="AD62" s="13">
        <v>4.74</v>
      </c>
      <c r="AE62" s="13" t="s">
        <v>419</v>
      </c>
      <c r="AF62" s="13">
        <f t="shared" si="3"/>
        <v>4.74</v>
      </c>
      <c r="AG62" s="13" t="e">
        <f t="shared" si="4"/>
        <v>#VALUE!</v>
      </c>
      <c r="AH62" s="13" t="s">
        <v>596</v>
      </c>
      <c r="AI62" s="13" t="s">
        <v>597</v>
      </c>
      <c r="AJ62" s="13" t="s">
        <v>598</v>
      </c>
      <c r="AK62" s="13" t="s">
        <v>599</v>
      </c>
      <c r="AL62" s="13">
        <v>4.7</v>
      </c>
      <c r="AM62" s="13" t="s">
        <v>419</v>
      </c>
      <c r="AN62" s="14">
        <f t="shared" si="5"/>
        <v>4.7</v>
      </c>
      <c r="AO62" s="14">
        <f t="shared" si="6"/>
        <v>4.7</v>
      </c>
      <c r="AP62" s="14" t="s">
        <v>604</v>
      </c>
    </row>
    <row r="63" spans="1:42" ht="22.5" x14ac:dyDescent="0.25">
      <c r="A63" s="88">
        <v>61</v>
      </c>
      <c r="B63" s="89" t="s">
        <v>169</v>
      </c>
      <c r="C63" s="16" t="s">
        <v>16</v>
      </c>
      <c r="D63" s="63">
        <v>0</v>
      </c>
      <c r="E63" s="63">
        <v>0</v>
      </c>
      <c r="F63" s="90">
        <v>6</v>
      </c>
      <c r="G63" s="90">
        <v>0</v>
      </c>
      <c r="H63" s="90">
        <v>6</v>
      </c>
      <c r="I63" s="91">
        <v>0</v>
      </c>
      <c r="J63" s="91"/>
      <c r="K63" s="16">
        <v>25102002</v>
      </c>
      <c r="L63" s="63">
        <v>1701757</v>
      </c>
      <c r="M63" s="13" t="s">
        <v>667</v>
      </c>
      <c r="N63" s="13">
        <v>214315</v>
      </c>
      <c r="O63" s="16" t="s">
        <v>17</v>
      </c>
      <c r="P63" s="16" t="s">
        <v>166</v>
      </c>
      <c r="Q63" s="13">
        <v>23</v>
      </c>
      <c r="R63" s="13" t="s">
        <v>589</v>
      </c>
      <c r="S63" s="13" t="s">
        <v>590</v>
      </c>
      <c r="T63" s="13" t="s">
        <v>591</v>
      </c>
      <c r="U63" s="13" t="s">
        <v>592</v>
      </c>
      <c r="V63" s="13">
        <v>53.91</v>
      </c>
      <c r="W63" s="13" t="s">
        <v>419</v>
      </c>
      <c r="X63" s="224">
        <f t="shared" si="1"/>
        <v>53.91</v>
      </c>
      <c r="Y63" s="224">
        <f t="shared" si="2"/>
        <v>323.45999999999998</v>
      </c>
      <c r="Z63" s="13" t="s">
        <v>589</v>
      </c>
      <c r="AA63" s="13" t="s">
        <v>593</v>
      </c>
      <c r="AB63" s="13" t="s">
        <v>594</v>
      </c>
      <c r="AC63" s="13" t="s">
        <v>595</v>
      </c>
      <c r="AD63" s="13">
        <v>50.08</v>
      </c>
      <c r="AE63" s="13" t="s">
        <v>419</v>
      </c>
      <c r="AF63" s="13">
        <f t="shared" si="3"/>
        <v>50.08</v>
      </c>
      <c r="AG63" s="13" t="e">
        <f t="shared" si="4"/>
        <v>#VALUE!</v>
      </c>
      <c r="AH63" s="13" t="s">
        <v>596</v>
      </c>
      <c r="AI63" s="13" t="s">
        <v>597</v>
      </c>
      <c r="AJ63" s="13" t="s">
        <v>598</v>
      </c>
      <c r="AK63" s="13" t="s">
        <v>599</v>
      </c>
      <c r="AL63" s="13">
        <v>49.68</v>
      </c>
      <c r="AM63" s="13" t="s">
        <v>419</v>
      </c>
      <c r="AN63" s="14">
        <f t="shared" si="5"/>
        <v>49.68</v>
      </c>
      <c r="AO63" s="14" t="e">
        <f>Z63*AN63</f>
        <v>#VALUE!</v>
      </c>
      <c r="AP63" s="14" t="s">
        <v>604</v>
      </c>
    </row>
    <row r="64" spans="1:42" ht="22.5" x14ac:dyDescent="0.25">
      <c r="A64" s="88">
        <v>62</v>
      </c>
      <c r="B64" s="89" t="s">
        <v>170</v>
      </c>
      <c r="C64" s="16" t="s">
        <v>16</v>
      </c>
      <c r="D64" s="63">
        <v>0</v>
      </c>
      <c r="E64" s="63">
        <v>0</v>
      </c>
      <c r="F64" s="90">
        <v>12</v>
      </c>
      <c r="G64" s="63">
        <v>0</v>
      </c>
      <c r="H64" s="90">
        <v>12</v>
      </c>
      <c r="I64" s="13">
        <v>0</v>
      </c>
      <c r="J64" s="13"/>
      <c r="K64" s="16">
        <v>25102002</v>
      </c>
      <c r="L64" s="63">
        <v>1701758</v>
      </c>
      <c r="M64" s="13" t="s">
        <v>669</v>
      </c>
      <c r="N64" s="13">
        <v>214048</v>
      </c>
      <c r="O64" s="16" t="s">
        <v>17</v>
      </c>
      <c r="P64" s="16" t="s">
        <v>166</v>
      </c>
      <c r="Q64" s="13">
        <v>5</v>
      </c>
      <c r="R64" s="13" t="s">
        <v>589</v>
      </c>
      <c r="S64" s="13" t="s">
        <v>590</v>
      </c>
      <c r="T64" s="13" t="s">
        <v>591</v>
      </c>
      <c r="U64" s="13" t="s">
        <v>592</v>
      </c>
      <c r="V64" s="13">
        <v>70.88000000000001</v>
      </c>
      <c r="W64" s="13" t="s">
        <v>419</v>
      </c>
      <c r="X64" s="224">
        <f t="shared" si="1"/>
        <v>70.88000000000001</v>
      </c>
      <c r="Y64" s="224">
        <f t="shared" si="2"/>
        <v>850.56000000000017</v>
      </c>
      <c r="Z64" s="13" t="s">
        <v>589</v>
      </c>
      <c r="AA64" s="13" t="s">
        <v>593</v>
      </c>
      <c r="AB64" s="13" t="s">
        <v>594</v>
      </c>
      <c r="AC64" s="13" t="s">
        <v>595</v>
      </c>
      <c r="AD64" s="13">
        <v>64.95</v>
      </c>
      <c r="AE64" s="13" t="s">
        <v>419</v>
      </c>
      <c r="AF64" s="13">
        <f t="shared" si="3"/>
        <v>64.95</v>
      </c>
      <c r="AG64" s="13" t="e">
        <f t="shared" si="4"/>
        <v>#VALUE!</v>
      </c>
      <c r="AH64" s="13" t="s">
        <v>596</v>
      </c>
      <c r="AI64" s="13" t="s">
        <v>597</v>
      </c>
      <c r="AJ64" s="13" t="s">
        <v>598</v>
      </c>
      <c r="AK64" s="13" t="s">
        <v>599</v>
      </c>
      <c r="AL64" s="13">
        <v>64.430000000000007</v>
      </c>
      <c r="AM64" s="13" t="s">
        <v>419</v>
      </c>
      <c r="AN64" s="14">
        <f t="shared" si="5"/>
        <v>64.430000000000007</v>
      </c>
      <c r="AO64" s="14" t="e">
        <f>Z64*AN64</f>
        <v>#VALUE!</v>
      </c>
      <c r="AP64" s="14"/>
    </row>
    <row r="65" spans="1:42" ht="22.5" x14ac:dyDescent="0.25">
      <c r="A65" s="88">
        <v>63</v>
      </c>
      <c r="B65" s="89" t="s">
        <v>172</v>
      </c>
      <c r="C65" s="16" t="s">
        <v>16</v>
      </c>
      <c r="D65" s="63">
        <v>2</v>
      </c>
      <c r="E65" s="63">
        <v>0</v>
      </c>
      <c r="F65" s="90">
        <v>0</v>
      </c>
      <c r="G65" s="63">
        <v>0</v>
      </c>
      <c r="H65" s="90">
        <v>0</v>
      </c>
      <c r="I65" s="13">
        <v>0</v>
      </c>
      <c r="J65" s="13"/>
      <c r="K65" s="16">
        <v>25102002</v>
      </c>
      <c r="L65" s="63">
        <v>1701759</v>
      </c>
      <c r="M65" s="13" t="s">
        <v>670</v>
      </c>
      <c r="N65" s="13">
        <v>213769</v>
      </c>
      <c r="O65" s="16" t="s">
        <v>17</v>
      </c>
      <c r="P65" s="16" t="s">
        <v>166</v>
      </c>
      <c r="Q65" s="13">
        <v>18</v>
      </c>
      <c r="R65" s="13" t="s">
        <v>589</v>
      </c>
      <c r="S65" s="13" t="s">
        <v>590</v>
      </c>
      <c r="T65" s="13" t="s">
        <v>591</v>
      </c>
      <c r="U65" s="13" t="s">
        <v>592</v>
      </c>
      <c r="V65" s="13">
        <v>205.1</v>
      </c>
      <c r="W65" s="13" t="s">
        <v>419</v>
      </c>
      <c r="X65" s="224">
        <f t="shared" si="1"/>
        <v>205.1</v>
      </c>
      <c r="Y65" s="224">
        <f t="shared" si="2"/>
        <v>205.1</v>
      </c>
      <c r="Z65" s="13" t="s">
        <v>589</v>
      </c>
      <c r="AA65" s="13" t="s">
        <v>593</v>
      </c>
      <c r="AB65" s="13" t="s">
        <v>594</v>
      </c>
      <c r="AC65" s="13" t="s">
        <v>595</v>
      </c>
      <c r="AD65" s="13">
        <v>192.63</v>
      </c>
      <c r="AE65" s="13" t="s">
        <v>419</v>
      </c>
      <c r="AF65" s="13">
        <f t="shared" si="3"/>
        <v>192.63</v>
      </c>
      <c r="AG65" s="13" t="e">
        <f t="shared" si="4"/>
        <v>#VALUE!</v>
      </c>
      <c r="AH65" s="13" t="s">
        <v>596</v>
      </c>
      <c r="AI65" s="13" t="s">
        <v>597</v>
      </c>
      <c r="AJ65" s="13" t="s">
        <v>598</v>
      </c>
      <c r="AK65" s="13" t="s">
        <v>599</v>
      </c>
      <c r="AL65" s="13">
        <v>191.86</v>
      </c>
      <c r="AM65" s="13" t="s">
        <v>419</v>
      </c>
      <c r="AN65" s="14">
        <f t="shared" si="5"/>
        <v>191.86</v>
      </c>
      <c r="AO65" s="14">
        <f>AN65</f>
        <v>191.86</v>
      </c>
      <c r="AP65" s="14"/>
    </row>
    <row r="66" spans="1:42" ht="22.5" x14ac:dyDescent="0.25">
      <c r="A66" s="88">
        <v>64</v>
      </c>
      <c r="B66" s="89" t="s">
        <v>173</v>
      </c>
      <c r="C66" s="16" t="s">
        <v>16</v>
      </c>
      <c r="D66" s="63">
        <v>2</v>
      </c>
      <c r="E66" s="63">
        <v>0</v>
      </c>
      <c r="F66" s="90">
        <v>0</v>
      </c>
      <c r="G66" s="63">
        <v>0</v>
      </c>
      <c r="H66" s="90">
        <v>0</v>
      </c>
      <c r="I66" s="13">
        <v>0</v>
      </c>
      <c r="J66" s="13"/>
      <c r="K66" s="16">
        <v>25102002</v>
      </c>
      <c r="L66" s="63">
        <v>1701760</v>
      </c>
      <c r="M66" s="13" t="s">
        <v>671</v>
      </c>
      <c r="N66" s="13">
        <v>213770</v>
      </c>
      <c r="O66" s="16" t="s">
        <v>17</v>
      </c>
      <c r="P66" s="16" t="s">
        <v>166</v>
      </c>
      <c r="Q66" s="13">
        <v>21</v>
      </c>
      <c r="R66" s="13" t="s">
        <v>589</v>
      </c>
      <c r="S66" s="13" t="s">
        <v>590</v>
      </c>
      <c r="T66" s="13" t="s">
        <v>591</v>
      </c>
      <c r="U66" s="13" t="s">
        <v>592</v>
      </c>
      <c r="V66" s="13">
        <v>212.06</v>
      </c>
      <c r="W66" s="13" t="s">
        <v>419</v>
      </c>
      <c r="X66" s="224">
        <f t="shared" si="1"/>
        <v>212.06</v>
      </c>
      <c r="Y66" s="224">
        <f t="shared" si="2"/>
        <v>212.06</v>
      </c>
      <c r="Z66" s="13" t="s">
        <v>589</v>
      </c>
      <c r="AA66" s="13" t="s">
        <v>593</v>
      </c>
      <c r="AB66" s="13" t="s">
        <v>594</v>
      </c>
      <c r="AC66" s="13" t="s">
        <v>595</v>
      </c>
      <c r="AD66" s="13">
        <v>197.51999999999998</v>
      </c>
      <c r="AE66" s="13" t="s">
        <v>419</v>
      </c>
      <c r="AF66" s="13">
        <f t="shared" si="3"/>
        <v>197.51999999999998</v>
      </c>
      <c r="AG66" s="13" t="e">
        <f t="shared" si="4"/>
        <v>#VALUE!</v>
      </c>
      <c r="AH66" s="13" t="s">
        <v>596</v>
      </c>
      <c r="AI66" s="13" t="s">
        <v>597</v>
      </c>
      <c r="AJ66" s="13" t="s">
        <v>598</v>
      </c>
      <c r="AK66" s="13" t="s">
        <v>599</v>
      </c>
      <c r="AL66" s="13">
        <v>196.53</v>
      </c>
      <c r="AM66" s="13" t="s">
        <v>419</v>
      </c>
      <c r="AN66" s="14">
        <f t="shared" si="5"/>
        <v>196.53</v>
      </c>
      <c r="AO66" s="14">
        <f>AN66</f>
        <v>196.53</v>
      </c>
      <c r="AP66" s="14"/>
    </row>
    <row r="67" spans="1:42" ht="22.5" x14ac:dyDescent="0.25">
      <c r="A67" s="88">
        <v>65</v>
      </c>
      <c r="B67" s="89" t="s">
        <v>174</v>
      </c>
      <c r="C67" s="16" t="s">
        <v>16</v>
      </c>
      <c r="D67" s="63">
        <v>2</v>
      </c>
      <c r="E67" s="63">
        <v>0</v>
      </c>
      <c r="F67" s="90">
        <v>0</v>
      </c>
      <c r="G67" s="63">
        <v>0</v>
      </c>
      <c r="H67" s="90">
        <v>0</v>
      </c>
      <c r="I67" s="13">
        <v>0</v>
      </c>
      <c r="J67" s="13"/>
      <c r="K67" s="16">
        <v>25102002</v>
      </c>
      <c r="L67" s="63">
        <v>1701761</v>
      </c>
      <c r="M67" s="13" t="s">
        <v>672</v>
      </c>
      <c r="N67" s="13">
        <v>214317</v>
      </c>
      <c r="O67" s="16" t="s">
        <v>17</v>
      </c>
      <c r="P67" s="16" t="s">
        <v>166</v>
      </c>
      <c r="Q67" s="13">
        <v>19</v>
      </c>
      <c r="R67" s="13" t="s">
        <v>589</v>
      </c>
      <c r="S67" s="13" t="s">
        <v>590</v>
      </c>
      <c r="T67" s="13" t="s">
        <v>591</v>
      </c>
      <c r="U67" s="13" t="s">
        <v>592</v>
      </c>
      <c r="V67" s="13">
        <v>221.09</v>
      </c>
      <c r="W67" s="13" t="s">
        <v>419</v>
      </c>
      <c r="X67" s="224">
        <f t="shared" si="1"/>
        <v>221.09</v>
      </c>
      <c r="Y67" s="224">
        <f t="shared" si="2"/>
        <v>221.09</v>
      </c>
      <c r="Z67" s="13" t="s">
        <v>589</v>
      </c>
      <c r="AA67" s="13" t="s">
        <v>593</v>
      </c>
      <c r="AB67" s="13" t="s">
        <v>594</v>
      </c>
      <c r="AC67" s="13" t="s">
        <v>595</v>
      </c>
      <c r="AD67" s="13">
        <v>205.20999999999998</v>
      </c>
      <c r="AE67" s="13" t="s">
        <v>419</v>
      </c>
      <c r="AF67" s="13">
        <f t="shared" si="3"/>
        <v>205.20999999999998</v>
      </c>
      <c r="AG67" s="13" t="e">
        <f t="shared" si="4"/>
        <v>#VALUE!</v>
      </c>
      <c r="AH67" s="13" t="s">
        <v>596</v>
      </c>
      <c r="AI67" s="13" t="s">
        <v>597</v>
      </c>
      <c r="AJ67" s="13" t="s">
        <v>598</v>
      </c>
      <c r="AK67" s="13" t="s">
        <v>599</v>
      </c>
      <c r="AL67" s="13">
        <v>203.58</v>
      </c>
      <c r="AM67" s="13" t="s">
        <v>419</v>
      </c>
      <c r="AN67" s="14">
        <f t="shared" si="5"/>
        <v>203.58</v>
      </c>
      <c r="AO67" s="14">
        <f>AN67</f>
        <v>203.58</v>
      </c>
      <c r="AP67" s="14"/>
    </row>
    <row r="68" spans="1:42" ht="22.5" x14ac:dyDescent="0.25">
      <c r="A68" s="88">
        <v>66</v>
      </c>
      <c r="B68" s="89" t="s">
        <v>175</v>
      </c>
      <c r="C68" s="16" t="s">
        <v>16</v>
      </c>
      <c r="D68" s="63">
        <v>2</v>
      </c>
      <c r="E68" s="63">
        <v>0</v>
      </c>
      <c r="F68" s="90">
        <v>0</v>
      </c>
      <c r="G68" s="63">
        <v>0</v>
      </c>
      <c r="H68" s="90">
        <v>0</v>
      </c>
      <c r="I68" s="13">
        <v>0</v>
      </c>
      <c r="J68" s="13"/>
      <c r="K68" s="16">
        <v>25102002</v>
      </c>
      <c r="L68" s="63">
        <v>1701762</v>
      </c>
      <c r="M68" s="13" t="s">
        <v>673</v>
      </c>
      <c r="N68" s="13">
        <v>214314</v>
      </c>
      <c r="O68" s="16" t="s">
        <v>17</v>
      </c>
      <c r="P68" s="16" t="s">
        <v>166</v>
      </c>
      <c r="Q68" s="13">
        <v>20</v>
      </c>
      <c r="R68" s="13" t="s">
        <v>589</v>
      </c>
      <c r="S68" s="13" t="s">
        <v>590</v>
      </c>
      <c r="T68" s="13" t="s">
        <v>591</v>
      </c>
      <c r="U68" s="13" t="s">
        <v>592</v>
      </c>
      <c r="V68" s="13">
        <v>256.17</v>
      </c>
      <c r="W68" s="13" t="s">
        <v>419</v>
      </c>
      <c r="X68" s="224">
        <f t="shared" ref="X68:X131" si="7">V68</f>
        <v>256.17</v>
      </c>
      <c r="Y68" s="224">
        <f t="shared" ref="Y68:Y131" si="8">+IF((F68+G68)=0,X68,(F68+G68)*X68)</f>
        <v>256.17</v>
      </c>
      <c r="Z68" s="13" t="s">
        <v>589</v>
      </c>
      <c r="AA68" s="13" t="s">
        <v>593</v>
      </c>
      <c r="AB68" s="13" t="s">
        <v>594</v>
      </c>
      <c r="AC68" s="13" t="s">
        <v>595</v>
      </c>
      <c r="AD68" s="13">
        <v>237.98999999999998</v>
      </c>
      <c r="AE68" s="13" t="s">
        <v>419</v>
      </c>
      <c r="AF68" s="13">
        <f t="shared" ref="AF68:AF131" si="9">AD68</f>
        <v>237.98999999999998</v>
      </c>
      <c r="AG68" s="13" t="e">
        <f t="shared" ref="AG68:AG131" si="10">+IF((O68+P68)=0,AF68,(O68+P68)*AF68)</f>
        <v>#VALUE!</v>
      </c>
      <c r="AH68" s="13" t="s">
        <v>596</v>
      </c>
      <c r="AI68" s="13" t="s">
        <v>597</v>
      </c>
      <c r="AJ68" s="13" t="s">
        <v>598</v>
      </c>
      <c r="AK68" s="13" t="s">
        <v>599</v>
      </c>
      <c r="AL68" s="13">
        <v>236.1</v>
      </c>
      <c r="AM68" s="13" t="s">
        <v>419</v>
      </c>
      <c r="AN68" s="14">
        <f t="shared" si="5"/>
        <v>236.1</v>
      </c>
      <c r="AO68" s="14">
        <f>AN68</f>
        <v>236.1</v>
      </c>
      <c r="AP68" s="14"/>
    </row>
    <row r="69" spans="1:42" ht="22.5" x14ac:dyDescent="0.25">
      <c r="A69" s="88">
        <v>67</v>
      </c>
      <c r="B69" s="89" t="s">
        <v>176</v>
      </c>
      <c r="C69" s="16" t="s">
        <v>16</v>
      </c>
      <c r="D69" s="63">
        <v>0</v>
      </c>
      <c r="E69" s="63">
        <v>0</v>
      </c>
      <c r="F69" s="90">
        <v>1</v>
      </c>
      <c r="G69" s="63">
        <v>0</v>
      </c>
      <c r="H69" s="90">
        <v>1</v>
      </c>
      <c r="I69" s="13">
        <v>0</v>
      </c>
      <c r="J69" s="13"/>
      <c r="K69" s="16">
        <v>25102002</v>
      </c>
      <c r="L69" s="63">
        <v>1807498</v>
      </c>
      <c r="M69" s="13" t="s">
        <v>674</v>
      </c>
      <c r="N69" s="13" t="s">
        <v>177</v>
      </c>
      <c r="O69" s="16" t="s">
        <v>38</v>
      </c>
      <c r="P69" s="16" t="s">
        <v>105</v>
      </c>
      <c r="Q69" s="13">
        <v>37</v>
      </c>
      <c r="R69" s="13" t="s">
        <v>589</v>
      </c>
      <c r="S69" s="13" t="s">
        <v>590</v>
      </c>
      <c r="T69" s="13" t="s">
        <v>591</v>
      </c>
      <c r="U69" s="13" t="s">
        <v>592</v>
      </c>
      <c r="V69" s="13">
        <v>350.7</v>
      </c>
      <c r="W69" s="13" t="s">
        <v>419</v>
      </c>
      <c r="X69" s="224">
        <f t="shared" si="7"/>
        <v>350.7</v>
      </c>
      <c r="Y69" s="224">
        <f t="shared" si="8"/>
        <v>350.7</v>
      </c>
      <c r="Z69" s="13" t="s">
        <v>589</v>
      </c>
      <c r="AA69" s="13" t="s">
        <v>593</v>
      </c>
      <c r="AB69" s="13" t="s">
        <v>594</v>
      </c>
      <c r="AC69" s="13" t="s">
        <v>595</v>
      </c>
      <c r="AD69" s="13">
        <v>335.37</v>
      </c>
      <c r="AE69" s="13" t="s">
        <v>419</v>
      </c>
      <c r="AF69" s="13">
        <f t="shared" si="9"/>
        <v>335.37</v>
      </c>
      <c r="AG69" s="13" t="e">
        <f t="shared" si="10"/>
        <v>#VALUE!</v>
      </c>
      <c r="AH69" s="13" t="s">
        <v>596</v>
      </c>
      <c r="AI69" s="13" t="s">
        <v>597</v>
      </c>
      <c r="AJ69" s="13" t="s">
        <v>598</v>
      </c>
      <c r="AK69" s="13" t="s">
        <v>599</v>
      </c>
      <c r="AL69" s="13">
        <v>333.36</v>
      </c>
      <c r="AM69" s="13" t="s">
        <v>419</v>
      </c>
      <c r="AN69" s="14">
        <f t="shared" si="5"/>
        <v>333.36</v>
      </c>
      <c r="AO69" s="14" t="e">
        <f>Z69*AN69</f>
        <v>#VALUE!</v>
      </c>
      <c r="AP69" s="14"/>
    </row>
    <row r="70" spans="1:42" ht="22.5" x14ac:dyDescent="0.25">
      <c r="A70" s="88">
        <v>68</v>
      </c>
      <c r="B70" s="89" t="s">
        <v>178</v>
      </c>
      <c r="C70" s="16" t="s">
        <v>16</v>
      </c>
      <c r="D70" s="63">
        <v>0</v>
      </c>
      <c r="E70" s="63">
        <v>0</v>
      </c>
      <c r="F70" s="90">
        <v>0</v>
      </c>
      <c r="G70" s="63">
        <v>0</v>
      </c>
      <c r="H70" s="90">
        <v>0</v>
      </c>
      <c r="I70" s="13">
        <v>0</v>
      </c>
      <c r="J70" s="13"/>
      <c r="K70" s="16">
        <v>25102002</v>
      </c>
      <c r="L70" s="63">
        <v>1808519</v>
      </c>
      <c r="M70" s="13" t="s">
        <v>675</v>
      </c>
      <c r="N70" s="13" t="s">
        <v>179</v>
      </c>
      <c r="O70" s="16" t="s">
        <v>38</v>
      </c>
      <c r="P70" s="16" t="s">
        <v>180</v>
      </c>
      <c r="Q70" s="13">
        <v>20</v>
      </c>
      <c r="R70" s="13" t="s">
        <v>589</v>
      </c>
      <c r="S70" s="13" t="s">
        <v>590</v>
      </c>
      <c r="T70" s="13" t="s">
        <v>591</v>
      </c>
      <c r="U70" s="13" t="s">
        <v>592</v>
      </c>
      <c r="V70" s="13">
        <v>314.89999999999998</v>
      </c>
      <c r="W70" s="13" t="s">
        <v>419</v>
      </c>
      <c r="X70" s="224">
        <f t="shared" si="7"/>
        <v>314.89999999999998</v>
      </c>
      <c r="Y70" s="224">
        <f t="shared" si="8"/>
        <v>314.89999999999998</v>
      </c>
      <c r="Z70" s="13" t="s">
        <v>589</v>
      </c>
      <c r="AA70" s="13" t="s">
        <v>593</v>
      </c>
      <c r="AB70" s="13" t="s">
        <v>594</v>
      </c>
      <c r="AC70" s="13" t="s">
        <v>595</v>
      </c>
      <c r="AD70" s="13">
        <v>290.65999999999997</v>
      </c>
      <c r="AE70" s="13" t="s">
        <v>419</v>
      </c>
      <c r="AF70" s="13">
        <f t="shared" si="9"/>
        <v>290.65999999999997</v>
      </c>
      <c r="AG70" s="13" t="e">
        <f t="shared" si="10"/>
        <v>#VALUE!</v>
      </c>
      <c r="AH70" s="13" t="s">
        <v>596</v>
      </c>
      <c r="AI70" s="13" t="s">
        <v>597</v>
      </c>
      <c r="AJ70" s="13" t="s">
        <v>598</v>
      </c>
      <c r="AK70" s="13" t="s">
        <v>599</v>
      </c>
      <c r="AL70" s="13">
        <v>288.63</v>
      </c>
      <c r="AM70" s="13" t="s">
        <v>419</v>
      </c>
      <c r="AN70" s="14">
        <f t="shared" si="5"/>
        <v>288.63</v>
      </c>
      <c r="AO70" s="14">
        <f>AN70</f>
        <v>288.63</v>
      </c>
      <c r="AP70" s="14"/>
    </row>
    <row r="71" spans="1:42" ht="22.5" x14ac:dyDescent="0.25">
      <c r="A71" s="88">
        <v>69</v>
      </c>
      <c r="B71" s="89" t="s">
        <v>181</v>
      </c>
      <c r="C71" s="16" t="s">
        <v>16</v>
      </c>
      <c r="D71" s="63">
        <v>0</v>
      </c>
      <c r="E71" s="63">
        <v>0</v>
      </c>
      <c r="F71" s="90">
        <v>0</v>
      </c>
      <c r="G71" s="63">
        <v>0</v>
      </c>
      <c r="H71" s="90">
        <v>0</v>
      </c>
      <c r="I71" s="13">
        <v>0</v>
      </c>
      <c r="J71" s="13"/>
      <c r="K71" s="16">
        <v>25102002</v>
      </c>
      <c r="L71" s="63">
        <v>1808421</v>
      </c>
      <c r="M71" s="13" t="s">
        <v>676</v>
      </c>
      <c r="N71" s="13" t="s">
        <v>182</v>
      </c>
      <c r="O71" s="16" t="s">
        <v>38</v>
      </c>
      <c r="P71" s="16" t="s">
        <v>183</v>
      </c>
      <c r="Q71" s="13">
        <v>23</v>
      </c>
      <c r="R71" s="13" t="s">
        <v>589</v>
      </c>
      <c r="S71" s="13" t="s">
        <v>590</v>
      </c>
      <c r="T71" s="13" t="s">
        <v>591</v>
      </c>
      <c r="U71" s="13" t="s">
        <v>592</v>
      </c>
      <c r="V71" s="13">
        <v>168.41</v>
      </c>
      <c r="W71" s="13" t="s">
        <v>419</v>
      </c>
      <c r="X71" s="224">
        <f t="shared" si="7"/>
        <v>168.41</v>
      </c>
      <c r="Y71" s="224">
        <f t="shared" si="8"/>
        <v>168.41</v>
      </c>
      <c r="Z71" s="13" t="s">
        <v>589</v>
      </c>
      <c r="AA71" s="13" t="s">
        <v>593</v>
      </c>
      <c r="AB71" s="13" t="s">
        <v>594</v>
      </c>
      <c r="AC71" s="13" t="s">
        <v>595</v>
      </c>
      <c r="AD71" s="13">
        <v>156.88999999999999</v>
      </c>
      <c r="AE71" s="13" t="s">
        <v>419</v>
      </c>
      <c r="AF71" s="13">
        <f t="shared" si="9"/>
        <v>156.88999999999999</v>
      </c>
      <c r="AG71" s="13" t="e">
        <f t="shared" si="10"/>
        <v>#VALUE!</v>
      </c>
      <c r="AH71" s="13" t="s">
        <v>596</v>
      </c>
      <c r="AI71" s="13" t="s">
        <v>597</v>
      </c>
      <c r="AJ71" s="13" t="s">
        <v>598</v>
      </c>
      <c r="AK71" s="13" t="s">
        <v>599</v>
      </c>
      <c r="AL71" s="13">
        <v>155.79</v>
      </c>
      <c r="AM71" s="13" t="s">
        <v>419</v>
      </c>
      <c r="AN71" s="14">
        <f t="shared" si="5"/>
        <v>155.79</v>
      </c>
      <c r="AO71" s="14">
        <f>AN71</f>
        <v>155.79</v>
      </c>
      <c r="AP71" s="14" t="s">
        <v>604</v>
      </c>
    </row>
    <row r="72" spans="1:42" ht="22.5" x14ac:dyDescent="0.25">
      <c r="A72" s="88">
        <v>70</v>
      </c>
      <c r="B72" s="89" t="s">
        <v>184</v>
      </c>
      <c r="C72" s="16" t="s">
        <v>16</v>
      </c>
      <c r="D72" s="63">
        <v>0</v>
      </c>
      <c r="E72" s="63">
        <v>0</v>
      </c>
      <c r="F72" s="90">
        <v>5</v>
      </c>
      <c r="G72" s="63">
        <v>0</v>
      </c>
      <c r="H72" s="90">
        <v>5</v>
      </c>
      <c r="I72" s="13">
        <v>0</v>
      </c>
      <c r="J72" s="13"/>
      <c r="K72" s="16">
        <v>25102002</v>
      </c>
      <c r="L72" s="63">
        <v>1808437</v>
      </c>
      <c r="M72" s="13" t="s">
        <v>677</v>
      </c>
      <c r="N72" s="13" t="s">
        <v>185</v>
      </c>
      <c r="O72" s="16" t="s">
        <v>38</v>
      </c>
      <c r="P72" s="16" t="s">
        <v>186</v>
      </c>
      <c r="Q72" s="13">
        <v>15</v>
      </c>
      <c r="R72" s="13" t="s">
        <v>589</v>
      </c>
      <c r="S72" s="13" t="s">
        <v>590</v>
      </c>
      <c r="T72" s="13" t="s">
        <v>591</v>
      </c>
      <c r="U72" s="13" t="s">
        <v>592</v>
      </c>
      <c r="V72" s="13">
        <v>326.76</v>
      </c>
      <c r="W72" s="13" t="s">
        <v>419</v>
      </c>
      <c r="X72" s="224">
        <f t="shared" si="7"/>
        <v>326.76</v>
      </c>
      <c r="Y72" s="224">
        <f t="shared" si="8"/>
        <v>1633.8</v>
      </c>
      <c r="Z72" s="13" t="s">
        <v>589</v>
      </c>
      <c r="AA72" s="13" t="s">
        <v>593</v>
      </c>
      <c r="AB72" s="13" t="s">
        <v>594</v>
      </c>
      <c r="AC72" s="13" t="s">
        <v>595</v>
      </c>
      <c r="AD72" s="13">
        <v>305.2</v>
      </c>
      <c r="AE72" s="13" t="s">
        <v>419</v>
      </c>
      <c r="AF72" s="13">
        <f t="shared" si="9"/>
        <v>305.2</v>
      </c>
      <c r="AG72" s="13" t="e">
        <f t="shared" si="10"/>
        <v>#VALUE!</v>
      </c>
      <c r="AH72" s="13" t="s">
        <v>596</v>
      </c>
      <c r="AI72" s="13" t="s">
        <v>597</v>
      </c>
      <c r="AJ72" s="13" t="s">
        <v>598</v>
      </c>
      <c r="AK72" s="13" t="s">
        <v>599</v>
      </c>
      <c r="AL72" s="13">
        <v>303.68</v>
      </c>
      <c r="AM72" s="13" t="s">
        <v>419</v>
      </c>
      <c r="AN72" s="14">
        <f t="shared" si="5"/>
        <v>303.68</v>
      </c>
      <c r="AO72" s="14" t="e">
        <f>Z72*AN72</f>
        <v>#VALUE!</v>
      </c>
      <c r="AP72" s="14" t="s">
        <v>604</v>
      </c>
    </row>
    <row r="73" spans="1:42" ht="22.5" x14ac:dyDescent="0.25">
      <c r="A73" s="88">
        <v>71</v>
      </c>
      <c r="B73" s="89" t="s">
        <v>187</v>
      </c>
      <c r="C73" s="16" t="s">
        <v>16</v>
      </c>
      <c r="D73" s="63">
        <v>0</v>
      </c>
      <c r="E73" s="63">
        <v>0</v>
      </c>
      <c r="F73" s="90">
        <v>10</v>
      </c>
      <c r="G73" s="63">
        <v>0</v>
      </c>
      <c r="H73" s="90">
        <v>10</v>
      </c>
      <c r="I73" s="13">
        <v>0</v>
      </c>
      <c r="J73" s="13"/>
      <c r="K73" s="16">
        <v>25102002</v>
      </c>
      <c r="L73" s="63">
        <v>1808340</v>
      </c>
      <c r="M73" s="13" t="s">
        <v>678</v>
      </c>
      <c r="N73" s="13">
        <v>3917780</v>
      </c>
      <c r="O73" s="16" t="s">
        <v>44</v>
      </c>
      <c r="P73" s="16" t="s">
        <v>188</v>
      </c>
      <c r="Q73" s="13">
        <v>9</v>
      </c>
      <c r="R73" s="13" t="s">
        <v>589</v>
      </c>
      <c r="S73" s="13" t="s">
        <v>590</v>
      </c>
      <c r="T73" s="13" t="s">
        <v>591</v>
      </c>
      <c r="U73" s="13" t="s">
        <v>592</v>
      </c>
      <c r="V73" s="13">
        <v>308.77999999999997</v>
      </c>
      <c r="W73" s="13" t="s">
        <v>419</v>
      </c>
      <c r="X73" s="224">
        <f t="shared" si="7"/>
        <v>308.77999999999997</v>
      </c>
      <c r="Y73" s="224">
        <f t="shared" si="8"/>
        <v>3087.7999999999997</v>
      </c>
      <c r="Z73" s="13" t="s">
        <v>589</v>
      </c>
      <c r="AA73" s="13" t="s">
        <v>593</v>
      </c>
      <c r="AB73" s="13" t="s">
        <v>594</v>
      </c>
      <c r="AC73" s="13" t="s">
        <v>595</v>
      </c>
      <c r="AD73" s="13">
        <v>286.02999999999997</v>
      </c>
      <c r="AE73" s="13" t="s">
        <v>419</v>
      </c>
      <c r="AF73" s="13">
        <f t="shared" si="9"/>
        <v>286.02999999999997</v>
      </c>
      <c r="AG73" s="13" t="e">
        <f t="shared" si="10"/>
        <v>#VALUE!</v>
      </c>
      <c r="AH73" s="13" t="s">
        <v>596</v>
      </c>
      <c r="AI73" s="13" t="s">
        <v>597</v>
      </c>
      <c r="AJ73" s="13" t="s">
        <v>598</v>
      </c>
      <c r="AK73" s="13" t="s">
        <v>599</v>
      </c>
      <c r="AL73" s="13">
        <v>284.32</v>
      </c>
      <c r="AM73" s="13" t="s">
        <v>419</v>
      </c>
      <c r="AN73" s="14">
        <f t="shared" si="5"/>
        <v>284.32</v>
      </c>
      <c r="AO73" s="14" t="e">
        <f>Z73*AN73</f>
        <v>#VALUE!</v>
      </c>
      <c r="AP73" s="14" t="s">
        <v>604</v>
      </c>
    </row>
    <row r="74" spans="1:42" ht="22.5" x14ac:dyDescent="0.25">
      <c r="A74" s="88">
        <v>72</v>
      </c>
      <c r="B74" s="89" t="s">
        <v>189</v>
      </c>
      <c r="C74" s="16" t="s">
        <v>16</v>
      </c>
      <c r="D74" s="63">
        <v>0</v>
      </c>
      <c r="E74" s="63">
        <v>0</v>
      </c>
      <c r="F74" s="90">
        <v>10</v>
      </c>
      <c r="G74" s="63">
        <v>0</v>
      </c>
      <c r="H74" s="90">
        <v>10</v>
      </c>
      <c r="I74" s="13">
        <v>0</v>
      </c>
      <c r="J74" s="13"/>
      <c r="K74" s="16">
        <v>25102002</v>
      </c>
      <c r="L74" s="63">
        <v>1808411</v>
      </c>
      <c r="M74" s="13" t="s">
        <v>679</v>
      </c>
      <c r="N74" s="13">
        <v>4025270</v>
      </c>
      <c r="O74" s="16" t="s">
        <v>44</v>
      </c>
      <c r="P74" s="16" t="s">
        <v>190</v>
      </c>
      <c r="Q74" s="13">
        <v>12</v>
      </c>
      <c r="R74" s="13" t="s">
        <v>589</v>
      </c>
      <c r="S74" s="13" t="s">
        <v>590</v>
      </c>
      <c r="T74" s="13" t="s">
        <v>591</v>
      </c>
      <c r="U74" s="13" t="s">
        <v>592</v>
      </c>
      <c r="V74" s="13">
        <v>251.84</v>
      </c>
      <c r="W74" s="13" t="s">
        <v>419</v>
      </c>
      <c r="X74" s="224">
        <f t="shared" si="7"/>
        <v>251.84</v>
      </c>
      <c r="Y74" s="224">
        <f t="shared" si="8"/>
        <v>2518.4</v>
      </c>
      <c r="Z74" s="13" t="s">
        <v>589</v>
      </c>
      <c r="AA74" s="13" t="s">
        <v>593</v>
      </c>
      <c r="AB74" s="13" t="s">
        <v>594</v>
      </c>
      <c r="AC74" s="13" t="s">
        <v>595</v>
      </c>
      <c r="AD74" s="13">
        <v>245.03</v>
      </c>
      <c r="AE74" s="13" t="s">
        <v>419</v>
      </c>
      <c r="AF74" s="13">
        <f t="shared" si="9"/>
        <v>245.03</v>
      </c>
      <c r="AG74" s="13" t="e">
        <f t="shared" si="10"/>
        <v>#VALUE!</v>
      </c>
      <c r="AH74" s="13" t="s">
        <v>596</v>
      </c>
      <c r="AI74" s="13" t="s">
        <v>597</v>
      </c>
      <c r="AJ74" s="13" t="s">
        <v>598</v>
      </c>
      <c r="AK74" s="13" t="s">
        <v>599</v>
      </c>
      <c r="AL74" s="13">
        <v>243.08</v>
      </c>
      <c r="AM74" s="13" t="s">
        <v>419</v>
      </c>
      <c r="AN74" s="14">
        <f t="shared" si="5"/>
        <v>243.08</v>
      </c>
      <c r="AO74" s="14" t="e">
        <f>Z74*AN74</f>
        <v>#VALUE!</v>
      </c>
      <c r="AP74" s="14" t="s">
        <v>604</v>
      </c>
    </row>
    <row r="75" spans="1:42" ht="22.5" x14ac:dyDescent="0.25">
      <c r="A75" s="88">
        <v>73</v>
      </c>
      <c r="B75" s="89" t="s">
        <v>191</v>
      </c>
      <c r="C75" s="16" t="s">
        <v>16</v>
      </c>
      <c r="D75" s="63">
        <v>90</v>
      </c>
      <c r="E75" s="63">
        <v>0</v>
      </c>
      <c r="F75" s="90">
        <v>60</v>
      </c>
      <c r="G75" s="63">
        <v>28</v>
      </c>
      <c r="H75" s="90">
        <v>60</v>
      </c>
      <c r="I75" s="13">
        <v>28</v>
      </c>
      <c r="J75" s="13"/>
      <c r="K75" s="16">
        <v>25102002</v>
      </c>
      <c r="L75" s="63">
        <v>1072784</v>
      </c>
      <c r="M75" s="13" t="s">
        <v>680</v>
      </c>
      <c r="N75" s="13">
        <v>994002</v>
      </c>
      <c r="O75" s="16" t="s">
        <v>38</v>
      </c>
      <c r="P75" s="16" t="s">
        <v>192</v>
      </c>
      <c r="Q75" s="13">
        <v>3</v>
      </c>
      <c r="R75" s="13" t="s">
        <v>589</v>
      </c>
      <c r="S75" s="13" t="s">
        <v>590</v>
      </c>
      <c r="T75" s="13" t="s">
        <v>591</v>
      </c>
      <c r="U75" s="13" t="s">
        <v>592</v>
      </c>
      <c r="V75" s="13">
        <v>158.66</v>
      </c>
      <c r="W75" s="13" t="s">
        <v>419</v>
      </c>
      <c r="X75" s="224">
        <f t="shared" si="7"/>
        <v>158.66</v>
      </c>
      <c r="Y75" s="224">
        <f t="shared" si="8"/>
        <v>13962.08</v>
      </c>
      <c r="Z75" s="13" t="s">
        <v>589</v>
      </c>
      <c r="AA75" s="13" t="s">
        <v>593</v>
      </c>
      <c r="AB75" s="13" t="s">
        <v>594</v>
      </c>
      <c r="AC75" s="13" t="s">
        <v>595</v>
      </c>
      <c r="AD75" s="13">
        <v>150.42999999999998</v>
      </c>
      <c r="AE75" s="13" t="s">
        <v>419</v>
      </c>
      <c r="AF75" s="13">
        <f t="shared" si="9"/>
        <v>150.42999999999998</v>
      </c>
      <c r="AG75" s="13" t="e">
        <f t="shared" si="10"/>
        <v>#VALUE!</v>
      </c>
      <c r="AH75" s="13" t="s">
        <v>596</v>
      </c>
      <c r="AI75" s="13" t="s">
        <v>597</v>
      </c>
      <c r="AJ75" s="13" t="s">
        <v>598</v>
      </c>
      <c r="AK75" s="13" t="s">
        <v>599</v>
      </c>
      <c r="AL75" s="13">
        <v>149.53</v>
      </c>
      <c r="AM75" s="13" t="s">
        <v>419</v>
      </c>
      <c r="AN75" s="14">
        <f t="shared" si="5"/>
        <v>149.53</v>
      </c>
      <c r="AO75" s="14" t="e">
        <f>Z75*AN75</f>
        <v>#VALUE!</v>
      </c>
      <c r="AP75" s="14"/>
    </row>
    <row r="76" spans="1:42" ht="22.5" x14ac:dyDescent="0.25">
      <c r="A76" s="88">
        <v>74</v>
      </c>
      <c r="B76" s="89" t="s">
        <v>193</v>
      </c>
      <c r="C76" s="16" t="s">
        <v>16</v>
      </c>
      <c r="D76" s="63">
        <v>10</v>
      </c>
      <c r="E76" s="63">
        <v>0</v>
      </c>
      <c r="F76" s="90">
        <v>0</v>
      </c>
      <c r="G76" s="63">
        <v>0</v>
      </c>
      <c r="H76" s="90">
        <v>0</v>
      </c>
      <c r="I76" s="13">
        <v>0</v>
      </c>
      <c r="J76" s="13"/>
      <c r="K76" s="16">
        <v>25102002</v>
      </c>
      <c r="L76" s="63">
        <v>1319433</v>
      </c>
      <c r="M76" s="13" t="s">
        <v>681</v>
      </c>
      <c r="N76" s="13" t="s">
        <v>194</v>
      </c>
      <c r="O76" s="16" t="s">
        <v>38</v>
      </c>
      <c r="P76" s="16" t="s">
        <v>195</v>
      </c>
      <c r="Q76" s="13">
        <v>4</v>
      </c>
      <c r="R76" s="13" t="s">
        <v>589</v>
      </c>
      <c r="S76" s="13" t="s">
        <v>590</v>
      </c>
      <c r="T76" s="13" t="s">
        <v>591</v>
      </c>
      <c r="U76" s="13" t="s">
        <v>592</v>
      </c>
      <c r="V76" s="13">
        <v>7.66</v>
      </c>
      <c r="W76" s="13" t="s">
        <v>419</v>
      </c>
      <c r="X76" s="224">
        <f t="shared" si="7"/>
        <v>7.66</v>
      </c>
      <c r="Y76" s="224">
        <f t="shared" si="8"/>
        <v>7.66</v>
      </c>
      <c r="Z76" s="13" t="s">
        <v>589</v>
      </c>
      <c r="AA76" s="13" t="s">
        <v>593</v>
      </c>
      <c r="AB76" s="13" t="s">
        <v>594</v>
      </c>
      <c r="AC76" s="13" t="s">
        <v>595</v>
      </c>
      <c r="AD76" s="13">
        <v>7.04</v>
      </c>
      <c r="AE76" s="13" t="s">
        <v>419</v>
      </c>
      <c r="AF76" s="13">
        <f t="shared" si="9"/>
        <v>7.04</v>
      </c>
      <c r="AG76" s="13" t="e">
        <f t="shared" si="10"/>
        <v>#VALUE!</v>
      </c>
      <c r="AH76" s="13" t="s">
        <v>596</v>
      </c>
      <c r="AI76" s="13" t="s">
        <v>597</v>
      </c>
      <c r="AJ76" s="13" t="s">
        <v>598</v>
      </c>
      <c r="AK76" s="13" t="s">
        <v>599</v>
      </c>
      <c r="AL76" s="13">
        <v>6.99</v>
      </c>
      <c r="AM76" s="13" t="s">
        <v>419</v>
      </c>
      <c r="AN76" s="14">
        <f t="shared" si="5"/>
        <v>6.99</v>
      </c>
      <c r="AO76" s="14">
        <f>AN76</f>
        <v>6.99</v>
      </c>
      <c r="AP76" s="14"/>
    </row>
    <row r="77" spans="1:42" ht="22.5" x14ac:dyDescent="0.25">
      <c r="A77" s="88">
        <v>75</v>
      </c>
      <c r="B77" s="89" t="s">
        <v>196</v>
      </c>
      <c r="C77" s="16" t="s">
        <v>16</v>
      </c>
      <c r="D77" s="63">
        <v>20</v>
      </c>
      <c r="E77" s="63">
        <v>0</v>
      </c>
      <c r="F77" s="90">
        <v>0</v>
      </c>
      <c r="G77" s="63">
        <v>0</v>
      </c>
      <c r="H77" s="90">
        <v>0</v>
      </c>
      <c r="I77" s="13">
        <v>0</v>
      </c>
      <c r="J77" s="13"/>
      <c r="K77" s="16">
        <v>25102002</v>
      </c>
      <c r="L77" s="63">
        <v>1253841</v>
      </c>
      <c r="M77" s="13" t="s">
        <v>682</v>
      </c>
      <c r="N77" s="13" t="s">
        <v>197</v>
      </c>
      <c r="O77" s="16" t="s">
        <v>38</v>
      </c>
      <c r="P77" s="16" t="s">
        <v>195</v>
      </c>
      <c r="Q77" s="13">
        <v>12</v>
      </c>
      <c r="R77" s="13" t="s">
        <v>589</v>
      </c>
      <c r="S77" s="13" t="s">
        <v>590</v>
      </c>
      <c r="T77" s="13" t="s">
        <v>591</v>
      </c>
      <c r="U77" s="13" t="s">
        <v>592</v>
      </c>
      <c r="V77" s="13">
        <v>292.28999999999996</v>
      </c>
      <c r="W77" s="13" t="s">
        <v>419</v>
      </c>
      <c r="X77" s="224">
        <f t="shared" si="7"/>
        <v>292.28999999999996</v>
      </c>
      <c r="Y77" s="224">
        <f t="shared" si="8"/>
        <v>292.28999999999996</v>
      </c>
      <c r="Z77" s="13" t="s">
        <v>589</v>
      </c>
      <c r="AA77" s="13" t="s">
        <v>593</v>
      </c>
      <c r="AB77" s="13" t="s">
        <v>594</v>
      </c>
      <c r="AC77" s="13" t="s">
        <v>595</v>
      </c>
      <c r="AD77" s="13">
        <v>283.56</v>
      </c>
      <c r="AE77" s="13" t="s">
        <v>419</v>
      </c>
      <c r="AF77" s="13">
        <f t="shared" si="9"/>
        <v>283.56</v>
      </c>
      <c r="AG77" s="13" t="e">
        <f t="shared" si="10"/>
        <v>#VALUE!</v>
      </c>
      <c r="AH77" s="13" t="s">
        <v>596</v>
      </c>
      <c r="AI77" s="13" t="s">
        <v>597</v>
      </c>
      <c r="AJ77" s="13" t="s">
        <v>598</v>
      </c>
      <c r="AK77" s="13" t="s">
        <v>599</v>
      </c>
      <c r="AL77" s="13">
        <v>281.86</v>
      </c>
      <c r="AM77" s="13" t="s">
        <v>419</v>
      </c>
      <c r="AN77" s="14">
        <f t="shared" si="5"/>
        <v>281.86</v>
      </c>
      <c r="AO77" s="14">
        <f>AN77</f>
        <v>281.86</v>
      </c>
      <c r="AP77" s="14" t="s">
        <v>604</v>
      </c>
    </row>
    <row r="78" spans="1:42" ht="22.5" x14ac:dyDescent="0.25">
      <c r="A78" s="88">
        <v>76</v>
      </c>
      <c r="B78" s="89" t="s">
        <v>198</v>
      </c>
      <c r="C78" s="16" t="s">
        <v>16</v>
      </c>
      <c r="D78" s="63">
        <v>13</v>
      </c>
      <c r="E78" s="63">
        <v>0</v>
      </c>
      <c r="F78" s="90">
        <v>8</v>
      </c>
      <c r="G78" s="63">
        <v>0</v>
      </c>
      <c r="H78" s="90">
        <v>8</v>
      </c>
      <c r="I78" s="13">
        <v>0</v>
      </c>
      <c r="J78" s="13"/>
      <c r="K78" s="16">
        <v>25102002</v>
      </c>
      <c r="L78" s="63">
        <v>1600405</v>
      </c>
      <c r="M78" s="13" t="s">
        <v>683</v>
      </c>
      <c r="N78" s="13">
        <v>218127</v>
      </c>
      <c r="O78" s="16" t="s">
        <v>38</v>
      </c>
      <c r="P78" s="16" t="s">
        <v>199</v>
      </c>
      <c r="Q78" s="13">
        <v>32</v>
      </c>
      <c r="R78" s="13" t="s">
        <v>589</v>
      </c>
      <c r="S78" s="13" t="s">
        <v>590</v>
      </c>
      <c r="T78" s="13" t="s">
        <v>591</v>
      </c>
      <c r="U78" s="13" t="s">
        <v>592</v>
      </c>
      <c r="V78" s="13">
        <v>421.81</v>
      </c>
      <c r="W78" s="13" t="s">
        <v>419</v>
      </c>
      <c r="X78" s="224">
        <f t="shared" si="7"/>
        <v>421.81</v>
      </c>
      <c r="Y78" s="224">
        <f t="shared" si="8"/>
        <v>3374.48</v>
      </c>
      <c r="Z78" s="13" t="s">
        <v>589</v>
      </c>
      <c r="AA78" s="13" t="s">
        <v>593</v>
      </c>
      <c r="AB78" s="13" t="s">
        <v>594</v>
      </c>
      <c r="AC78" s="13" t="s">
        <v>595</v>
      </c>
      <c r="AD78" s="13">
        <v>400.32</v>
      </c>
      <c r="AE78" s="13" t="s">
        <v>419</v>
      </c>
      <c r="AF78" s="13">
        <f t="shared" si="9"/>
        <v>400.32</v>
      </c>
      <c r="AG78" s="13" t="e">
        <f t="shared" si="10"/>
        <v>#VALUE!</v>
      </c>
      <c r="AH78" s="13" t="s">
        <v>596</v>
      </c>
      <c r="AI78" s="13" t="s">
        <v>597</v>
      </c>
      <c r="AJ78" s="13" t="s">
        <v>598</v>
      </c>
      <c r="AK78" s="13" t="s">
        <v>599</v>
      </c>
      <c r="AL78" s="13">
        <v>397.93</v>
      </c>
      <c r="AM78" s="13" t="s">
        <v>419</v>
      </c>
      <c r="AN78" s="14">
        <f t="shared" si="5"/>
        <v>397.93</v>
      </c>
      <c r="AO78" s="14" t="e">
        <f>Z78*AN78</f>
        <v>#VALUE!</v>
      </c>
      <c r="AP78" s="14"/>
    </row>
    <row r="79" spans="1:42" ht="22.5" x14ac:dyDescent="0.25">
      <c r="A79" s="88">
        <v>77</v>
      </c>
      <c r="B79" s="89" t="s">
        <v>200</v>
      </c>
      <c r="C79" s="16" t="s">
        <v>16</v>
      </c>
      <c r="D79" s="63">
        <v>19</v>
      </c>
      <c r="E79" s="63">
        <v>0</v>
      </c>
      <c r="F79" s="90">
        <v>0</v>
      </c>
      <c r="G79" s="63">
        <v>0</v>
      </c>
      <c r="H79" s="90">
        <v>0</v>
      </c>
      <c r="I79" s="13">
        <v>0</v>
      </c>
      <c r="J79" s="13"/>
      <c r="K79" s="16">
        <v>25102002</v>
      </c>
      <c r="L79" s="63">
        <v>1600296</v>
      </c>
      <c r="M79" s="13" t="s">
        <v>684</v>
      </c>
      <c r="N79" s="13">
        <v>203403</v>
      </c>
      <c r="O79" s="16" t="s">
        <v>38</v>
      </c>
      <c r="P79" s="16" t="s">
        <v>199</v>
      </c>
      <c r="Q79" s="13">
        <v>39</v>
      </c>
      <c r="R79" s="13" t="s">
        <v>589</v>
      </c>
      <c r="S79" s="13" t="s">
        <v>590</v>
      </c>
      <c r="T79" s="13" t="s">
        <v>591</v>
      </c>
      <c r="U79" s="13" t="s">
        <v>592</v>
      </c>
      <c r="V79" s="13">
        <v>561.18999999999994</v>
      </c>
      <c r="W79" s="13" t="s">
        <v>419</v>
      </c>
      <c r="X79" s="224">
        <f t="shared" si="7"/>
        <v>561.18999999999994</v>
      </c>
      <c r="Y79" s="224">
        <f t="shared" si="8"/>
        <v>561.18999999999994</v>
      </c>
      <c r="Z79" s="13" t="s">
        <v>589</v>
      </c>
      <c r="AA79" s="13" t="s">
        <v>593</v>
      </c>
      <c r="AB79" s="13" t="s">
        <v>594</v>
      </c>
      <c r="AC79" s="13" t="s">
        <v>595</v>
      </c>
      <c r="AD79" s="13">
        <v>525.11</v>
      </c>
      <c r="AE79" s="13" t="s">
        <v>419</v>
      </c>
      <c r="AF79" s="13">
        <f t="shared" si="9"/>
        <v>525.11</v>
      </c>
      <c r="AG79" s="13" t="e">
        <f t="shared" si="10"/>
        <v>#VALUE!</v>
      </c>
      <c r="AH79" s="13" t="s">
        <v>596</v>
      </c>
      <c r="AI79" s="13" t="s">
        <v>597</v>
      </c>
      <c r="AJ79" s="13" t="s">
        <v>598</v>
      </c>
      <c r="AK79" s="13" t="s">
        <v>599</v>
      </c>
      <c r="AL79" s="13">
        <v>523.01</v>
      </c>
      <c r="AM79" s="13" t="s">
        <v>419</v>
      </c>
      <c r="AN79" s="14">
        <f t="shared" si="5"/>
        <v>523.01</v>
      </c>
      <c r="AO79" s="14">
        <f>AN79</f>
        <v>523.01</v>
      </c>
      <c r="AP79" s="14"/>
    </row>
    <row r="80" spans="1:42" ht="22.5" x14ac:dyDescent="0.25">
      <c r="A80" s="88">
        <v>78</v>
      </c>
      <c r="B80" s="89" t="s">
        <v>201</v>
      </c>
      <c r="C80" s="16" t="s">
        <v>16</v>
      </c>
      <c r="D80" s="63">
        <v>6</v>
      </c>
      <c r="E80" s="63">
        <v>0</v>
      </c>
      <c r="F80" s="90">
        <v>0</v>
      </c>
      <c r="G80" s="63">
        <v>0</v>
      </c>
      <c r="H80" s="90">
        <v>0</v>
      </c>
      <c r="I80" s="13">
        <v>0</v>
      </c>
      <c r="J80" s="13"/>
      <c r="K80" s="16">
        <v>25102002</v>
      </c>
      <c r="L80" s="63" t="s">
        <v>587</v>
      </c>
      <c r="M80" s="13" t="s">
        <v>685</v>
      </c>
      <c r="N80" s="13">
        <v>136905</v>
      </c>
      <c r="O80" s="16" t="s">
        <v>38</v>
      </c>
      <c r="P80" s="16" t="s">
        <v>75</v>
      </c>
      <c r="Q80" s="13">
        <v>15</v>
      </c>
      <c r="R80" s="13" t="s">
        <v>589</v>
      </c>
      <c r="S80" s="13" t="s">
        <v>590</v>
      </c>
      <c r="T80" s="13" t="s">
        <v>591</v>
      </c>
      <c r="U80" s="13" t="s">
        <v>592</v>
      </c>
      <c r="V80" s="13">
        <v>2695.9</v>
      </c>
      <c r="W80" s="13" t="s">
        <v>419</v>
      </c>
      <c r="X80" s="224">
        <f t="shared" si="7"/>
        <v>2695.9</v>
      </c>
      <c r="Y80" s="224">
        <f t="shared" si="8"/>
        <v>2695.9</v>
      </c>
      <c r="Z80" s="13" t="s">
        <v>589</v>
      </c>
      <c r="AA80" s="13" t="s">
        <v>593</v>
      </c>
      <c r="AB80" s="13" t="s">
        <v>594</v>
      </c>
      <c r="AC80" s="13" t="s">
        <v>595</v>
      </c>
      <c r="AD80" s="13">
        <v>2549.0800000000004</v>
      </c>
      <c r="AE80" s="13" t="s">
        <v>419</v>
      </c>
      <c r="AF80" s="13">
        <f t="shared" si="9"/>
        <v>2549.0800000000004</v>
      </c>
      <c r="AG80" s="13" t="e">
        <f t="shared" si="10"/>
        <v>#VALUE!</v>
      </c>
      <c r="AH80" s="13" t="s">
        <v>596</v>
      </c>
      <c r="AI80" s="13" t="s">
        <v>597</v>
      </c>
      <c r="AJ80" s="13" t="s">
        <v>598</v>
      </c>
      <c r="AK80" s="13" t="s">
        <v>599</v>
      </c>
      <c r="AL80" s="13">
        <v>2531.36</v>
      </c>
      <c r="AM80" s="13" t="s">
        <v>419</v>
      </c>
      <c r="AN80" s="14">
        <f t="shared" si="5"/>
        <v>2531.36</v>
      </c>
      <c r="AO80" s="14">
        <f>AN80</f>
        <v>2531.36</v>
      </c>
      <c r="AP80" s="14" t="s">
        <v>604</v>
      </c>
    </row>
    <row r="81" spans="1:42" ht="22.5" x14ac:dyDescent="0.25">
      <c r="A81" s="88">
        <v>79</v>
      </c>
      <c r="B81" s="89" t="s">
        <v>202</v>
      </c>
      <c r="C81" s="16" t="s">
        <v>16</v>
      </c>
      <c r="D81" s="63">
        <v>0</v>
      </c>
      <c r="E81" s="63">
        <v>0</v>
      </c>
      <c r="F81" s="90">
        <v>10</v>
      </c>
      <c r="G81" s="63">
        <v>0</v>
      </c>
      <c r="H81" s="90">
        <v>10</v>
      </c>
      <c r="I81" s="13">
        <v>0</v>
      </c>
      <c r="J81" s="13"/>
      <c r="K81" s="16">
        <v>25102002</v>
      </c>
      <c r="L81" s="63">
        <v>1646136</v>
      </c>
      <c r="M81" s="13" t="s">
        <v>419</v>
      </c>
      <c r="N81" s="13" t="s">
        <v>203</v>
      </c>
      <c r="O81" s="16" t="s">
        <v>38</v>
      </c>
      <c r="P81" s="16" t="s">
        <v>204</v>
      </c>
      <c r="Q81" s="13">
        <v>19</v>
      </c>
      <c r="R81" s="13" t="s">
        <v>589</v>
      </c>
      <c r="S81" s="13" t="s">
        <v>590</v>
      </c>
      <c r="T81" s="13" t="s">
        <v>591</v>
      </c>
      <c r="U81" s="13" t="s">
        <v>592</v>
      </c>
      <c r="V81" s="13">
        <v>407.93</v>
      </c>
      <c r="W81" s="13" t="s">
        <v>419</v>
      </c>
      <c r="X81" s="224">
        <f t="shared" si="7"/>
        <v>407.93</v>
      </c>
      <c r="Y81" s="224">
        <f t="shared" si="8"/>
        <v>4079.3</v>
      </c>
      <c r="Z81" s="13" t="s">
        <v>589</v>
      </c>
      <c r="AA81" s="13" t="s">
        <v>593</v>
      </c>
      <c r="AB81" s="13" t="s">
        <v>594</v>
      </c>
      <c r="AC81" s="13" t="s">
        <v>595</v>
      </c>
      <c r="AD81" s="13">
        <v>390.84</v>
      </c>
      <c r="AE81" s="13" t="s">
        <v>419</v>
      </c>
      <c r="AF81" s="13">
        <f t="shared" si="9"/>
        <v>390.84</v>
      </c>
      <c r="AG81" s="13" t="e">
        <f t="shared" si="10"/>
        <v>#VALUE!</v>
      </c>
      <c r="AH81" s="13" t="s">
        <v>596</v>
      </c>
      <c r="AI81" s="13" t="s">
        <v>597</v>
      </c>
      <c r="AJ81" s="13" t="s">
        <v>598</v>
      </c>
      <c r="AK81" s="13" t="s">
        <v>599</v>
      </c>
      <c r="AL81" s="13">
        <v>388.5</v>
      </c>
      <c r="AM81" s="13" t="s">
        <v>419</v>
      </c>
      <c r="AN81" s="14">
        <f t="shared" si="5"/>
        <v>388.5</v>
      </c>
      <c r="AO81" s="14" t="e">
        <f>Z81*AN81</f>
        <v>#VALUE!</v>
      </c>
      <c r="AP81" s="14"/>
    </row>
    <row r="82" spans="1:42" ht="22.5" x14ac:dyDescent="0.25">
      <c r="A82" s="88">
        <v>80</v>
      </c>
      <c r="B82" s="89" t="s">
        <v>205</v>
      </c>
      <c r="C82" s="16" t="s">
        <v>16</v>
      </c>
      <c r="D82" s="63">
        <v>5</v>
      </c>
      <c r="E82" s="63">
        <v>0</v>
      </c>
      <c r="F82" s="90">
        <v>0</v>
      </c>
      <c r="G82" s="63">
        <v>0</v>
      </c>
      <c r="H82" s="90">
        <v>0</v>
      </c>
      <c r="I82" s="13">
        <v>0</v>
      </c>
      <c r="J82" s="13"/>
      <c r="K82" s="16">
        <v>25102002</v>
      </c>
      <c r="L82" s="63">
        <v>1600397</v>
      </c>
      <c r="M82" s="13" t="s">
        <v>687</v>
      </c>
      <c r="N82" s="13" t="s">
        <v>206</v>
      </c>
      <c r="O82" s="16" t="s">
        <v>17</v>
      </c>
      <c r="P82" s="16" t="s">
        <v>41</v>
      </c>
      <c r="Q82" s="13">
        <v>5</v>
      </c>
      <c r="R82" s="13" t="s">
        <v>589</v>
      </c>
      <c r="S82" s="13" t="s">
        <v>590</v>
      </c>
      <c r="T82" s="13" t="s">
        <v>591</v>
      </c>
      <c r="U82" s="13" t="s">
        <v>592</v>
      </c>
      <c r="V82" s="13">
        <v>3290.61</v>
      </c>
      <c r="W82" s="13" t="s">
        <v>419</v>
      </c>
      <c r="X82" s="224">
        <f t="shared" si="7"/>
        <v>3290.61</v>
      </c>
      <c r="Y82" s="224">
        <f t="shared" si="8"/>
        <v>3290.61</v>
      </c>
      <c r="Z82" s="13" t="s">
        <v>589</v>
      </c>
      <c r="AA82" s="13" t="s">
        <v>593</v>
      </c>
      <c r="AB82" s="13" t="s">
        <v>594</v>
      </c>
      <c r="AC82" s="13" t="s">
        <v>595</v>
      </c>
      <c r="AD82" s="13">
        <v>3195.32</v>
      </c>
      <c r="AE82" s="13" t="s">
        <v>419</v>
      </c>
      <c r="AF82" s="13">
        <f t="shared" si="9"/>
        <v>3195.32</v>
      </c>
      <c r="AG82" s="13" t="e">
        <f t="shared" si="10"/>
        <v>#VALUE!</v>
      </c>
      <c r="AH82" s="13" t="s">
        <v>596</v>
      </c>
      <c r="AI82" s="13" t="s">
        <v>597</v>
      </c>
      <c r="AJ82" s="13" t="s">
        <v>598</v>
      </c>
      <c r="AK82" s="13" t="s">
        <v>599</v>
      </c>
      <c r="AL82" s="13">
        <v>3176.26</v>
      </c>
      <c r="AM82" s="13" t="s">
        <v>419</v>
      </c>
      <c r="AN82" s="14">
        <f t="shared" si="5"/>
        <v>3176.26</v>
      </c>
      <c r="AO82" s="14">
        <f>AN82</f>
        <v>3176.26</v>
      </c>
      <c r="AP82" s="14" t="s">
        <v>604</v>
      </c>
    </row>
    <row r="83" spans="1:42" ht="22.5" x14ac:dyDescent="0.25">
      <c r="A83" s="88">
        <v>81</v>
      </c>
      <c r="B83" s="89" t="s">
        <v>208</v>
      </c>
      <c r="C83" s="16" t="s">
        <v>16</v>
      </c>
      <c r="D83" s="63">
        <v>0</v>
      </c>
      <c r="E83" s="63">
        <v>0</v>
      </c>
      <c r="F83" s="90">
        <v>2</v>
      </c>
      <c r="G83" s="63">
        <v>0</v>
      </c>
      <c r="H83" s="90">
        <v>2</v>
      </c>
      <c r="I83" s="13">
        <v>0</v>
      </c>
      <c r="J83" s="13"/>
      <c r="K83" s="16">
        <v>25102002</v>
      </c>
      <c r="L83" s="63">
        <v>1767769</v>
      </c>
      <c r="M83" s="13" t="s">
        <v>688</v>
      </c>
      <c r="N83" s="13">
        <v>135234</v>
      </c>
      <c r="O83" s="16" t="s">
        <v>38</v>
      </c>
      <c r="P83" s="16" t="s">
        <v>209</v>
      </c>
      <c r="Q83" s="13">
        <v>18</v>
      </c>
      <c r="R83" s="13" t="s">
        <v>589</v>
      </c>
      <c r="S83" s="13" t="s">
        <v>590</v>
      </c>
      <c r="T83" s="13" t="s">
        <v>591</v>
      </c>
      <c r="U83" s="13" t="s">
        <v>592</v>
      </c>
      <c r="V83" s="13">
        <v>1617.17</v>
      </c>
      <c r="W83" s="13" t="s">
        <v>419</v>
      </c>
      <c r="X83" s="224">
        <f t="shared" si="7"/>
        <v>1617.17</v>
      </c>
      <c r="Y83" s="224">
        <f t="shared" si="8"/>
        <v>3234.34</v>
      </c>
      <c r="Z83" s="13" t="s">
        <v>589</v>
      </c>
      <c r="AA83" s="13" t="s">
        <v>593</v>
      </c>
      <c r="AB83" s="13" t="s">
        <v>594</v>
      </c>
      <c r="AC83" s="13" t="s">
        <v>595</v>
      </c>
      <c r="AD83" s="13">
        <v>1516.3799999999999</v>
      </c>
      <c r="AE83" s="13" t="s">
        <v>419</v>
      </c>
      <c r="AF83" s="13">
        <f t="shared" si="9"/>
        <v>1516.3799999999999</v>
      </c>
      <c r="AG83" s="13" t="e">
        <f t="shared" si="10"/>
        <v>#VALUE!</v>
      </c>
      <c r="AH83" s="13" t="s">
        <v>596</v>
      </c>
      <c r="AI83" s="13" t="s">
        <v>597</v>
      </c>
      <c r="AJ83" s="13" t="s">
        <v>598</v>
      </c>
      <c r="AK83" s="13" t="s">
        <v>599</v>
      </c>
      <c r="AL83" s="13">
        <v>1504.34</v>
      </c>
      <c r="AM83" s="13" t="s">
        <v>419</v>
      </c>
      <c r="AN83" s="14">
        <f t="shared" si="5"/>
        <v>1504.34</v>
      </c>
      <c r="AO83" s="14" t="e">
        <f t="shared" ref="AO83:AO90" si="11">Z83*AN83</f>
        <v>#VALUE!</v>
      </c>
      <c r="AP83" s="14" t="s">
        <v>604</v>
      </c>
    </row>
    <row r="84" spans="1:42" ht="22.5" x14ac:dyDescent="0.25">
      <c r="A84" s="88">
        <v>82</v>
      </c>
      <c r="B84" s="89" t="s">
        <v>210</v>
      </c>
      <c r="C84" s="16" t="s">
        <v>16</v>
      </c>
      <c r="D84" s="63">
        <v>10</v>
      </c>
      <c r="E84" s="63">
        <v>0</v>
      </c>
      <c r="F84" s="90">
        <v>0</v>
      </c>
      <c r="G84" s="63">
        <v>5</v>
      </c>
      <c r="H84" s="90">
        <v>0</v>
      </c>
      <c r="I84" s="13">
        <v>5</v>
      </c>
      <c r="J84" s="13"/>
      <c r="K84" s="16">
        <v>25102002</v>
      </c>
      <c r="L84" s="63">
        <v>1767742</v>
      </c>
      <c r="M84" s="13" t="s">
        <v>689</v>
      </c>
      <c r="N84" s="13">
        <v>125740</v>
      </c>
      <c r="O84" s="16" t="s">
        <v>38</v>
      </c>
      <c r="P84" s="16" t="s">
        <v>139</v>
      </c>
      <c r="Q84" s="13">
        <v>6</v>
      </c>
      <c r="R84" s="13" t="s">
        <v>589</v>
      </c>
      <c r="S84" s="13" t="s">
        <v>590</v>
      </c>
      <c r="T84" s="13" t="s">
        <v>591</v>
      </c>
      <c r="U84" s="13" t="s">
        <v>592</v>
      </c>
      <c r="V84" s="13">
        <v>78.2</v>
      </c>
      <c r="W84" s="13" t="s">
        <v>419</v>
      </c>
      <c r="X84" s="224">
        <f t="shared" si="7"/>
        <v>78.2</v>
      </c>
      <c r="Y84" s="224">
        <f t="shared" si="8"/>
        <v>391</v>
      </c>
      <c r="Z84" s="13" t="s">
        <v>589</v>
      </c>
      <c r="AA84" s="13" t="s">
        <v>593</v>
      </c>
      <c r="AB84" s="13" t="s">
        <v>594</v>
      </c>
      <c r="AC84" s="13" t="s">
        <v>595</v>
      </c>
      <c r="AD84" s="13">
        <v>73.11</v>
      </c>
      <c r="AE84" s="13" t="s">
        <v>419</v>
      </c>
      <c r="AF84" s="13">
        <f t="shared" si="9"/>
        <v>73.11</v>
      </c>
      <c r="AG84" s="13" t="e">
        <f t="shared" si="10"/>
        <v>#VALUE!</v>
      </c>
      <c r="AH84" s="13" t="s">
        <v>596</v>
      </c>
      <c r="AI84" s="13" t="s">
        <v>597</v>
      </c>
      <c r="AJ84" s="13" t="s">
        <v>598</v>
      </c>
      <c r="AK84" s="13" t="s">
        <v>599</v>
      </c>
      <c r="AL84" s="13">
        <v>72.81</v>
      </c>
      <c r="AM84" s="13" t="s">
        <v>419</v>
      </c>
      <c r="AN84" s="14">
        <f t="shared" si="5"/>
        <v>72.81</v>
      </c>
      <c r="AO84" s="14" t="e">
        <f t="shared" si="11"/>
        <v>#VALUE!</v>
      </c>
      <c r="AP84" s="14" t="s">
        <v>604</v>
      </c>
    </row>
    <row r="85" spans="1:42" ht="22.5" x14ac:dyDescent="0.25">
      <c r="A85" s="88">
        <v>83</v>
      </c>
      <c r="B85" s="89" t="s">
        <v>211</v>
      </c>
      <c r="C85" s="16" t="s">
        <v>16</v>
      </c>
      <c r="D85" s="63">
        <v>0</v>
      </c>
      <c r="E85" s="63">
        <v>0</v>
      </c>
      <c r="F85" s="90">
        <v>1</v>
      </c>
      <c r="G85" s="63">
        <v>0</v>
      </c>
      <c r="H85" s="90">
        <v>1</v>
      </c>
      <c r="I85" s="13">
        <v>0</v>
      </c>
      <c r="J85" s="13"/>
      <c r="K85" s="16">
        <v>25102002</v>
      </c>
      <c r="L85" s="63">
        <v>1807789</v>
      </c>
      <c r="M85" s="13" t="s">
        <v>419</v>
      </c>
      <c r="N85" s="13" t="s">
        <v>212</v>
      </c>
      <c r="O85" s="16" t="s">
        <v>44</v>
      </c>
      <c r="P85" s="16" t="s">
        <v>213</v>
      </c>
      <c r="Q85" s="13">
        <v>55</v>
      </c>
      <c r="R85" s="13" t="s">
        <v>589</v>
      </c>
      <c r="S85" s="13" t="s">
        <v>590</v>
      </c>
      <c r="T85" s="13" t="s">
        <v>591</v>
      </c>
      <c r="U85" s="13" t="s">
        <v>592</v>
      </c>
      <c r="V85" s="13">
        <v>6650.1100000000006</v>
      </c>
      <c r="W85" s="13" t="s">
        <v>419</v>
      </c>
      <c r="X85" s="224">
        <f t="shared" si="7"/>
        <v>6650.1100000000006</v>
      </c>
      <c r="Y85" s="224">
        <f t="shared" si="8"/>
        <v>6650.1100000000006</v>
      </c>
      <c r="Z85" s="13" t="s">
        <v>589</v>
      </c>
      <c r="AA85" s="13" t="s">
        <v>593</v>
      </c>
      <c r="AB85" s="13" t="s">
        <v>594</v>
      </c>
      <c r="AC85" s="13" t="s">
        <v>595</v>
      </c>
      <c r="AD85" s="13">
        <v>6322.64</v>
      </c>
      <c r="AE85" s="13" t="s">
        <v>419</v>
      </c>
      <c r="AF85" s="13">
        <f t="shared" si="9"/>
        <v>6322.64</v>
      </c>
      <c r="AG85" s="13" t="e">
        <f t="shared" si="10"/>
        <v>#VALUE!</v>
      </c>
      <c r="AH85" s="13" t="s">
        <v>596</v>
      </c>
      <c r="AI85" s="13" t="s">
        <v>597</v>
      </c>
      <c r="AJ85" s="13" t="s">
        <v>598</v>
      </c>
      <c r="AK85" s="13" t="s">
        <v>599</v>
      </c>
      <c r="AL85" s="13">
        <v>6297.45</v>
      </c>
      <c r="AM85" s="13" t="s">
        <v>419</v>
      </c>
      <c r="AN85" s="14">
        <f t="shared" si="5"/>
        <v>6297.45</v>
      </c>
      <c r="AO85" s="14" t="e">
        <f t="shared" si="11"/>
        <v>#VALUE!</v>
      </c>
      <c r="AP85" s="14" t="s">
        <v>604</v>
      </c>
    </row>
    <row r="86" spans="1:42" ht="22.5" x14ac:dyDescent="0.25">
      <c r="A86" s="88">
        <v>84</v>
      </c>
      <c r="B86" s="89" t="s">
        <v>214</v>
      </c>
      <c r="C86" s="16" t="s">
        <v>16</v>
      </c>
      <c r="D86" s="63">
        <v>0</v>
      </c>
      <c r="E86" s="63">
        <v>0</v>
      </c>
      <c r="F86" s="90">
        <v>1</v>
      </c>
      <c r="G86" s="63">
        <v>0</v>
      </c>
      <c r="H86" s="90">
        <v>1</v>
      </c>
      <c r="I86" s="13">
        <v>0</v>
      </c>
      <c r="J86" s="13"/>
      <c r="K86" s="16">
        <v>25102002</v>
      </c>
      <c r="L86" s="63">
        <v>1721087</v>
      </c>
      <c r="M86" s="13" t="s">
        <v>691</v>
      </c>
      <c r="N86" s="13" t="s">
        <v>215</v>
      </c>
      <c r="O86" s="16" t="s">
        <v>44</v>
      </c>
      <c r="P86" s="16" t="s">
        <v>216</v>
      </c>
      <c r="Q86" s="13">
        <v>56</v>
      </c>
      <c r="R86" s="13" t="s">
        <v>589</v>
      </c>
      <c r="S86" s="13" t="s">
        <v>590</v>
      </c>
      <c r="T86" s="13" t="s">
        <v>591</v>
      </c>
      <c r="U86" s="13" t="s">
        <v>592</v>
      </c>
      <c r="V86" s="13">
        <v>4027.7400000000002</v>
      </c>
      <c r="W86" s="13" t="s">
        <v>419</v>
      </c>
      <c r="X86" s="224">
        <f t="shared" si="7"/>
        <v>4027.7400000000002</v>
      </c>
      <c r="Y86" s="224">
        <f t="shared" si="8"/>
        <v>4027.7400000000002</v>
      </c>
      <c r="Z86" s="13" t="s">
        <v>589</v>
      </c>
      <c r="AA86" s="13" t="s">
        <v>593</v>
      </c>
      <c r="AB86" s="13" t="s">
        <v>594</v>
      </c>
      <c r="AC86" s="13" t="s">
        <v>595</v>
      </c>
      <c r="AD86" s="13">
        <v>3793.7000000000003</v>
      </c>
      <c r="AE86" s="13" t="s">
        <v>419</v>
      </c>
      <c r="AF86" s="13">
        <f t="shared" si="9"/>
        <v>3793.7000000000003</v>
      </c>
      <c r="AG86" s="13" t="e">
        <f t="shared" si="10"/>
        <v>#VALUE!</v>
      </c>
      <c r="AH86" s="13" t="s">
        <v>596</v>
      </c>
      <c r="AI86" s="13" t="s">
        <v>597</v>
      </c>
      <c r="AJ86" s="13" t="s">
        <v>598</v>
      </c>
      <c r="AK86" s="13" t="s">
        <v>599</v>
      </c>
      <c r="AL86" s="13">
        <v>3774.82</v>
      </c>
      <c r="AM86" s="13" t="s">
        <v>419</v>
      </c>
      <c r="AN86" s="14">
        <f t="shared" si="5"/>
        <v>3774.82</v>
      </c>
      <c r="AO86" s="14" t="e">
        <f t="shared" si="11"/>
        <v>#VALUE!</v>
      </c>
      <c r="AP86" s="14" t="s">
        <v>604</v>
      </c>
    </row>
    <row r="87" spans="1:42" ht="22.5" x14ac:dyDescent="0.25">
      <c r="A87" s="88">
        <v>85</v>
      </c>
      <c r="B87" s="89" t="s">
        <v>217</v>
      </c>
      <c r="C87" s="16" t="s">
        <v>16</v>
      </c>
      <c r="D87" s="63">
        <v>0</v>
      </c>
      <c r="E87" s="63">
        <v>0</v>
      </c>
      <c r="F87" s="90">
        <v>1</v>
      </c>
      <c r="G87" s="63">
        <v>0</v>
      </c>
      <c r="H87" s="90">
        <v>1</v>
      </c>
      <c r="I87" s="13">
        <v>0</v>
      </c>
      <c r="J87" s="13"/>
      <c r="K87" s="16">
        <v>25102002</v>
      </c>
      <c r="L87" s="63">
        <v>1767770</v>
      </c>
      <c r="M87" s="13" t="s">
        <v>692</v>
      </c>
      <c r="N87" s="13">
        <v>135235</v>
      </c>
      <c r="O87" s="16" t="s">
        <v>38</v>
      </c>
      <c r="P87" s="16" t="s">
        <v>102</v>
      </c>
      <c r="Q87" s="13">
        <v>31</v>
      </c>
      <c r="R87" s="13" t="s">
        <v>589</v>
      </c>
      <c r="S87" s="13" t="s">
        <v>590</v>
      </c>
      <c r="T87" s="13" t="s">
        <v>591</v>
      </c>
      <c r="U87" s="13" t="s">
        <v>592</v>
      </c>
      <c r="V87" s="13">
        <v>556.99</v>
      </c>
      <c r="W87" s="13" t="s">
        <v>419</v>
      </c>
      <c r="X87" s="224">
        <f t="shared" si="7"/>
        <v>556.99</v>
      </c>
      <c r="Y87" s="224">
        <f t="shared" si="8"/>
        <v>556.99</v>
      </c>
      <c r="Z87" s="13" t="s">
        <v>589</v>
      </c>
      <c r="AA87" s="13" t="s">
        <v>593</v>
      </c>
      <c r="AB87" s="13" t="s">
        <v>594</v>
      </c>
      <c r="AC87" s="13" t="s">
        <v>595</v>
      </c>
      <c r="AD87" s="13">
        <v>540.89</v>
      </c>
      <c r="AE87" s="13" t="s">
        <v>419</v>
      </c>
      <c r="AF87" s="13">
        <f t="shared" si="9"/>
        <v>540.89</v>
      </c>
      <c r="AG87" s="13" t="e">
        <f t="shared" si="10"/>
        <v>#VALUE!</v>
      </c>
      <c r="AH87" s="13" t="s">
        <v>596</v>
      </c>
      <c r="AI87" s="13" t="s">
        <v>597</v>
      </c>
      <c r="AJ87" s="13" t="s">
        <v>598</v>
      </c>
      <c r="AK87" s="13" t="s">
        <v>599</v>
      </c>
      <c r="AL87" s="13">
        <v>536.59</v>
      </c>
      <c r="AM87" s="13" t="s">
        <v>419</v>
      </c>
      <c r="AN87" s="14">
        <f t="shared" si="5"/>
        <v>536.59</v>
      </c>
      <c r="AO87" s="14" t="e">
        <f t="shared" si="11"/>
        <v>#VALUE!</v>
      </c>
      <c r="AP87" s="14" t="s">
        <v>604</v>
      </c>
    </row>
    <row r="88" spans="1:42" ht="22.5" x14ac:dyDescent="0.25">
      <c r="A88" s="88">
        <v>86</v>
      </c>
      <c r="B88" s="89" t="s">
        <v>218</v>
      </c>
      <c r="C88" s="16" t="s">
        <v>16</v>
      </c>
      <c r="D88" s="63">
        <v>0</v>
      </c>
      <c r="E88" s="63">
        <v>0</v>
      </c>
      <c r="F88" s="90">
        <v>1</v>
      </c>
      <c r="G88" s="63">
        <v>0</v>
      </c>
      <c r="H88" s="90">
        <v>1</v>
      </c>
      <c r="I88" s="13">
        <v>0</v>
      </c>
      <c r="J88" s="13"/>
      <c r="K88" s="16">
        <v>25102002</v>
      </c>
      <c r="L88" s="63">
        <v>1807787</v>
      </c>
      <c r="M88" s="13" t="s">
        <v>693</v>
      </c>
      <c r="N88" s="13" t="s">
        <v>219</v>
      </c>
      <c r="O88" s="16" t="s">
        <v>38</v>
      </c>
      <c r="P88" s="16" t="s">
        <v>220</v>
      </c>
      <c r="Q88" s="13">
        <v>12</v>
      </c>
      <c r="R88" s="13" t="s">
        <v>589</v>
      </c>
      <c r="S88" s="13" t="s">
        <v>590</v>
      </c>
      <c r="T88" s="13" t="s">
        <v>591</v>
      </c>
      <c r="U88" s="13" t="s">
        <v>592</v>
      </c>
      <c r="V88" s="13">
        <v>1144.5999999999999</v>
      </c>
      <c r="W88" s="13" t="s">
        <v>419</v>
      </c>
      <c r="X88" s="224">
        <f t="shared" si="7"/>
        <v>1144.5999999999999</v>
      </c>
      <c r="Y88" s="224">
        <f t="shared" si="8"/>
        <v>1144.5999999999999</v>
      </c>
      <c r="Z88" s="13" t="s">
        <v>589</v>
      </c>
      <c r="AA88" s="13" t="s">
        <v>593</v>
      </c>
      <c r="AB88" s="13" t="s">
        <v>594</v>
      </c>
      <c r="AC88" s="13" t="s">
        <v>595</v>
      </c>
      <c r="AD88" s="13">
        <v>1111.42</v>
      </c>
      <c r="AE88" s="13" t="s">
        <v>419</v>
      </c>
      <c r="AF88" s="13">
        <f t="shared" si="9"/>
        <v>1111.42</v>
      </c>
      <c r="AG88" s="13" t="e">
        <f t="shared" si="10"/>
        <v>#VALUE!</v>
      </c>
      <c r="AH88" s="13" t="s">
        <v>596</v>
      </c>
      <c r="AI88" s="13" t="s">
        <v>597</v>
      </c>
      <c r="AJ88" s="13" t="s">
        <v>598</v>
      </c>
      <c r="AK88" s="13" t="s">
        <v>599</v>
      </c>
      <c r="AL88" s="13">
        <v>1105.8900000000001</v>
      </c>
      <c r="AM88" s="13" t="s">
        <v>419</v>
      </c>
      <c r="AN88" s="14">
        <f t="shared" si="5"/>
        <v>1105.8900000000001</v>
      </c>
      <c r="AO88" s="14" t="e">
        <f t="shared" si="11"/>
        <v>#VALUE!</v>
      </c>
      <c r="AP88" s="14" t="s">
        <v>604</v>
      </c>
    </row>
    <row r="89" spans="1:42" ht="22.5" x14ac:dyDescent="0.25">
      <c r="A89" s="88">
        <v>87</v>
      </c>
      <c r="B89" s="89" t="s">
        <v>221</v>
      </c>
      <c r="C89" s="16" t="s">
        <v>16</v>
      </c>
      <c r="D89" s="63">
        <v>0</v>
      </c>
      <c r="E89" s="63">
        <v>0</v>
      </c>
      <c r="F89" s="90">
        <v>1</v>
      </c>
      <c r="G89" s="63">
        <v>0</v>
      </c>
      <c r="H89" s="90">
        <v>1</v>
      </c>
      <c r="I89" s="13">
        <v>0</v>
      </c>
      <c r="J89" s="13"/>
      <c r="K89" s="16">
        <v>25102002</v>
      </c>
      <c r="L89" s="63">
        <v>1600414</v>
      </c>
      <c r="M89" s="13" t="s">
        <v>695</v>
      </c>
      <c r="N89" s="13" t="s">
        <v>222</v>
      </c>
      <c r="O89" s="16" t="s">
        <v>38</v>
      </c>
      <c r="P89" s="16" t="s">
        <v>220</v>
      </c>
      <c r="Q89" s="13">
        <v>13</v>
      </c>
      <c r="R89" s="13" t="s">
        <v>589</v>
      </c>
      <c r="S89" s="13" t="s">
        <v>590</v>
      </c>
      <c r="T89" s="13" t="s">
        <v>591</v>
      </c>
      <c r="U89" s="13" t="s">
        <v>592</v>
      </c>
      <c r="V89" s="13">
        <v>504.84</v>
      </c>
      <c r="W89" s="13" t="s">
        <v>419</v>
      </c>
      <c r="X89" s="224">
        <f t="shared" si="7"/>
        <v>504.84</v>
      </c>
      <c r="Y89" s="224">
        <f t="shared" si="8"/>
        <v>504.84</v>
      </c>
      <c r="Z89" s="13" t="s">
        <v>589</v>
      </c>
      <c r="AA89" s="13" t="s">
        <v>593</v>
      </c>
      <c r="AB89" s="13" t="s">
        <v>594</v>
      </c>
      <c r="AC89" s="13" t="s">
        <v>595</v>
      </c>
      <c r="AD89" s="13">
        <v>477.77</v>
      </c>
      <c r="AE89" s="13" t="s">
        <v>419</v>
      </c>
      <c r="AF89" s="13">
        <f t="shared" si="9"/>
        <v>477.77</v>
      </c>
      <c r="AG89" s="13" t="e">
        <f t="shared" si="10"/>
        <v>#VALUE!</v>
      </c>
      <c r="AH89" s="13" t="s">
        <v>596</v>
      </c>
      <c r="AI89" s="13" t="s">
        <v>597</v>
      </c>
      <c r="AJ89" s="13" t="s">
        <v>598</v>
      </c>
      <c r="AK89" s="13" t="s">
        <v>599</v>
      </c>
      <c r="AL89" s="13">
        <v>474.92</v>
      </c>
      <c r="AM89" s="13" t="s">
        <v>419</v>
      </c>
      <c r="AN89" s="14">
        <f t="shared" si="5"/>
        <v>474.92</v>
      </c>
      <c r="AO89" s="14" t="e">
        <f t="shared" si="11"/>
        <v>#VALUE!</v>
      </c>
      <c r="AP89" s="14" t="s">
        <v>604</v>
      </c>
    </row>
    <row r="90" spans="1:42" ht="22.5" x14ac:dyDescent="0.25">
      <c r="A90" s="88">
        <v>88</v>
      </c>
      <c r="B90" s="89" t="s">
        <v>223</v>
      </c>
      <c r="C90" s="16" t="s">
        <v>16</v>
      </c>
      <c r="D90" s="63">
        <v>0</v>
      </c>
      <c r="E90" s="63">
        <v>0</v>
      </c>
      <c r="F90" s="90">
        <v>1</v>
      </c>
      <c r="G90" s="63">
        <v>0</v>
      </c>
      <c r="H90" s="90">
        <v>1</v>
      </c>
      <c r="I90" s="13">
        <v>0</v>
      </c>
      <c r="J90" s="13"/>
      <c r="K90" s="16">
        <v>25102002</v>
      </c>
      <c r="L90" s="63">
        <v>1807788</v>
      </c>
      <c r="M90" s="13" t="s">
        <v>697</v>
      </c>
      <c r="N90" s="13" t="s">
        <v>224</v>
      </c>
      <c r="O90" s="16" t="s">
        <v>38</v>
      </c>
      <c r="P90" s="16" t="s">
        <v>220</v>
      </c>
      <c r="Q90" s="13">
        <v>16</v>
      </c>
      <c r="R90" s="13" t="s">
        <v>589</v>
      </c>
      <c r="S90" s="13" t="s">
        <v>590</v>
      </c>
      <c r="T90" s="13" t="s">
        <v>591</v>
      </c>
      <c r="U90" s="13" t="s">
        <v>592</v>
      </c>
      <c r="V90" s="13">
        <v>431.39</v>
      </c>
      <c r="W90" s="13" t="s">
        <v>419</v>
      </c>
      <c r="X90" s="224">
        <f t="shared" si="7"/>
        <v>431.39</v>
      </c>
      <c r="Y90" s="224">
        <f t="shared" si="8"/>
        <v>431.39</v>
      </c>
      <c r="Z90" s="13" t="s">
        <v>589</v>
      </c>
      <c r="AA90" s="13" t="s">
        <v>593</v>
      </c>
      <c r="AB90" s="13" t="s">
        <v>594</v>
      </c>
      <c r="AC90" s="13" t="s">
        <v>595</v>
      </c>
      <c r="AD90" s="13">
        <v>414.09999999999997</v>
      </c>
      <c r="AE90" s="13" t="s">
        <v>419</v>
      </c>
      <c r="AF90" s="13">
        <f t="shared" si="9"/>
        <v>414.09999999999997</v>
      </c>
      <c r="AG90" s="13" t="e">
        <f t="shared" si="10"/>
        <v>#VALUE!</v>
      </c>
      <c r="AH90" s="13" t="s">
        <v>596</v>
      </c>
      <c r="AI90" s="13" t="s">
        <v>597</v>
      </c>
      <c r="AJ90" s="13" t="s">
        <v>598</v>
      </c>
      <c r="AK90" s="13" t="s">
        <v>599</v>
      </c>
      <c r="AL90" s="13">
        <v>411.63</v>
      </c>
      <c r="AM90" s="13" t="s">
        <v>419</v>
      </c>
      <c r="AN90" s="14">
        <f t="shared" si="5"/>
        <v>411.63</v>
      </c>
      <c r="AO90" s="14" t="e">
        <f t="shared" si="11"/>
        <v>#VALUE!</v>
      </c>
      <c r="AP90" s="14"/>
    </row>
    <row r="91" spans="1:42" ht="22.5" x14ac:dyDescent="0.25">
      <c r="A91" s="88">
        <v>89</v>
      </c>
      <c r="B91" s="89" t="s">
        <v>225</v>
      </c>
      <c r="C91" s="16" t="s">
        <v>16</v>
      </c>
      <c r="D91" s="63">
        <v>0</v>
      </c>
      <c r="E91" s="63">
        <v>0</v>
      </c>
      <c r="F91" s="90">
        <v>0</v>
      </c>
      <c r="G91" s="63">
        <v>0</v>
      </c>
      <c r="H91" s="90">
        <v>0</v>
      </c>
      <c r="I91" s="13">
        <v>0</v>
      </c>
      <c r="J91" s="13"/>
      <c r="K91" s="16">
        <v>25102002</v>
      </c>
      <c r="L91" s="63">
        <v>1762011</v>
      </c>
      <c r="M91" s="13" t="s">
        <v>698</v>
      </c>
      <c r="N91" s="13" t="s">
        <v>226</v>
      </c>
      <c r="O91" s="16" t="s">
        <v>38</v>
      </c>
      <c r="P91" s="16" t="s">
        <v>152</v>
      </c>
      <c r="Q91" s="13">
        <v>5</v>
      </c>
      <c r="R91" s="13" t="s">
        <v>589</v>
      </c>
      <c r="S91" s="13" t="s">
        <v>590</v>
      </c>
      <c r="T91" s="13" t="s">
        <v>591</v>
      </c>
      <c r="U91" s="13" t="s">
        <v>592</v>
      </c>
      <c r="V91" s="13">
        <v>118.43</v>
      </c>
      <c r="W91" s="13" t="s">
        <v>419</v>
      </c>
      <c r="X91" s="224">
        <f t="shared" si="7"/>
        <v>118.43</v>
      </c>
      <c r="Y91" s="224">
        <f t="shared" si="8"/>
        <v>118.43</v>
      </c>
      <c r="Z91" s="13" t="s">
        <v>589</v>
      </c>
      <c r="AA91" s="13" t="s">
        <v>593</v>
      </c>
      <c r="AB91" s="13" t="s">
        <v>594</v>
      </c>
      <c r="AC91" s="13" t="s">
        <v>595</v>
      </c>
      <c r="AD91" s="13">
        <v>113.79</v>
      </c>
      <c r="AE91" s="13" t="s">
        <v>419</v>
      </c>
      <c r="AF91" s="13">
        <f t="shared" si="9"/>
        <v>113.79</v>
      </c>
      <c r="AG91" s="13" t="e">
        <f t="shared" si="10"/>
        <v>#VALUE!</v>
      </c>
      <c r="AH91" s="13" t="s">
        <v>596</v>
      </c>
      <c r="AI91" s="13" t="s">
        <v>597</v>
      </c>
      <c r="AJ91" s="13" t="s">
        <v>598</v>
      </c>
      <c r="AK91" s="13" t="s">
        <v>599</v>
      </c>
      <c r="AL91" s="13">
        <v>113.33</v>
      </c>
      <c r="AM91" s="13" t="s">
        <v>419</v>
      </c>
      <c r="AN91" s="14">
        <f t="shared" si="5"/>
        <v>113.33</v>
      </c>
      <c r="AO91" s="14">
        <f>AN91</f>
        <v>113.33</v>
      </c>
      <c r="AP91" s="14" t="s">
        <v>604</v>
      </c>
    </row>
    <row r="92" spans="1:42" ht="22.5" x14ac:dyDescent="0.25">
      <c r="A92" s="88">
        <v>90</v>
      </c>
      <c r="B92" s="89" t="s">
        <v>227</v>
      </c>
      <c r="C92" s="16" t="s">
        <v>16</v>
      </c>
      <c r="D92" s="63">
        <v>0</v>
      </c>
      <c r="E92" s="63">
        <v>0</v>
      </c>
      <c r="F92" s="90">
        <v>1</v>
      </c>
      <c r="G92" s="63">
        <v>0</v>
      </c>
      <c r="H92" s="90">
        <v>1</v>
      </c>
      <c r="I92" s="13">
        <v>0</v>
      </c>
      <c r="J92" s="13"/>
      <c r="K92" s="16">
        <v>25102002</v>
      </c>
      <c r="L92" s="63">
        <v>1721088</v>
      </c>
      <c r="M92" s="13" t="s">
        <v>700</v>
      </c>
      <c r="N92" s="13" t="s">
        <v>228</v>
      </c>
      <c r="O92" s="16" t="s">
        <v>38</v>
      </c>
      <c r="P92" s="16" t="s">
        <v>229</v>
      </c>
      <c r="Q92" s="13">
        <v>26</v>
      </c>
      <c r="R92" s="13" t="s">
        <v>589</v>
      </c>
      <c r="S92" s="13" t="s">
        <v>590</v>
      </c>
      <c r="T92" s="13" t="s">
        <v>591</v>
      </c>
      <c r="U92" s="13" t="s">
        <v>592</v>
      </c>
      <c r="V92" s="13">
        <v>11790.12</v>
      </c>
      <c r="W92" s="13" t="s">
        <v>419</v>
      </c>
      <c r="X92" s="224">
        <f t="shared" si="7"/>
        <v>11790.12</v>
      </c>
      <c r="Y92" s="224">
        <f t="shared" si="8"/>
        <v>11790.12</v>
      </c>
      <c r="Z92" s="13" t="s">
        <v>589</v>
      </c>
      <c r="AA92" s="13" t="s">
        <v>593</v>
      </c>
      <c r="AB92" s="13" t="s">
        <v>594</v>
      </c>
      <c r="AC92" s="13" t="s">
        <v>595</v>
      </c>
      <c r="AD92" s="13">
        <v>11075.23</v>
      </c>
      <c r="AE92" s="13" t="s">
        <v>419</v>
      </c>
      <c r="AF92" s="13">
        <f t="shared" si="9"/>
        <v>11075.23</v>
      </c>
      <c r="AG92" s="13" t="e">
        <f t="shared" si="10"/>
        <v>#VALUE!</v>
      </c>
      <c r="AH92" s="13" t="s">
        <v>596</v>
      </c>
      <c r="AI92" s="13" t="s">
        <v>597</v>
      </c>
      <c r="AJ92" s="13" t="s">
        <v>598</v>
      </c>
      <c r="AK92" s="13" t="s">
        <v>599</v>
      </c>
      <c r="AL92" s="13">
        <v>10998.24</v>
      </c>
      <c r="AM92" s="13" t="s">
        <v>419</v>
      </c>
      <c r="AN92" s="14">
        <f t="shared" si="5"/>
        <v>10998.24</v>
      </c>
      <c r="AO92" s="14" t="e">
        <f t="shared" ref="AO92:AO98" si="12">Z92*AN92</f>
        <v>#VALUE!</v>
      </c>
      <c r="AP92" s="14" t="s">
        <v>604</v>
      </c>
    </row>
    <row r="93" spans="1:42" ht="22.5" x14ac:dyDescent="0.25">
      <c r="A93" s="88">
        <v>91</v>
      </c>
      <c r="B93" s="89" t="s">
        <v>230</v>
      </c>
      <c r="C93" s="16" t="s">
        <v>16</v>
      </c>
      <c r="D93" s="63">
        <v>0</v>
      </c>
      <c r="E93" s="63">
        <v>0</v>
      </c>
      <c r="F93" s="90">
        <v>1</v>
      </c>
      <c r="G93" s="63">
        <v>0</v>
      </c>
      <c r="H93" s="90">
        <v>1</v>
      </c>
      <c r="I93" s="13">
        <v>0</v>
      </c>
      <c r="J93" s="13"/>
      <c r="K93" s="16">
        <v>25102002</v>
      </c>
      <c r="L93" s="63">
        <v>1721089</v>
      </c>
      <c r="M93" s="13" t="s">
        <v>701</v>
      </c>
      <c r="N93" s="13">
        <v>135399</v>
      </c>
      <c r="O93" s="16" t="s">
        <v>38</v>
      </c>
      <c r="P93" s="16" t="s">
        <v>229</v>
      </c>
      <c r="Q93" s="13">
        <v>27</v>
      </c>
      <c r="R93" s="13" t="s">
        <v>589</v>
      </c>
      <c r="S93" s="13" t="s">
        <v>590</v>
      </c>
      <c r="T93" s="13" t="s">
        <v>591</v>
      </c>
      <c r="U93" s="13" t="s">
        <v>592</v>
      </c>
      <c r="V93" s="13">
        <v>23160.91</v>
      </c>
      <c r="W93" s="13" t="s">
        <v>419</v>
      </c>
      <c r="X93" s="224">
        <f t="shared" si="7"/>
        <v>23160.91</v>
      </c>
      <c r="Y93" s="224">
        <f t="shared" si="8"/>
        <v>23160.91</v>
      </c>
      <c r="Z93" s="13" t="s">
        <v>589</v>
      </c>
      <c r="AA93" s="13" t="s">
        <v>593</v>
      </c>
      <c r="AB93" s="13" t="s">
        <v>594</v>
      </c>
      <c r="AC93" s="13" t="s">
        <v>595</v>
      </c>
      <c r="AD93" s="13">
        <v>21494.35</v>
      </c>
      <c r="AE93" s="13" t="s">
        <v>419</v>
      </c>
      <c r="AF93" s="13">
        <f t="shared" si="9"/>
        <v>21494.35</v>
      </c>
      <c r="AG93" s="13" t="e">
        <f t="shared" si="10"/>
        <v>#VALUE!</v>
      </c>
      <c r="AH93" s="13" t="s">
        <v>596</v>
      </c>
      <c r="AI93" s="13" t="s">
        <v>597</v>
      </c>
      <c r="AJ93" s="13" t="s">
        <v>598</v>
      </c>
      <c r="AK93" s="13" t="s">
        <v>599</v>
      </c>
      <c r="AL93" s="13">
        <v>21366.15</v>
      </c>
      <c r="AM93" s="13" t="s">
        <v>419</v>
      </c>
      <c r="AN93" s="14">
        <f t="shared" si="5"/>
        <v>21366.15</v>
      </c>
      <c r="AO93" s="14" t="e">
        <f t="shared" si="12"/>
        <v>#VALUE!</v>
      </c>
      <c r="AP93" s="14" t="s">
        <v>604</v>
      </c>
    </row>
    <row r="94" spans="1:42" ht="22.5" x14ac:dyDescent="0.25">
      <c r="A94" s="88">
        <v>92</v>
      </c>
      <c r="B94" s="89" t="s">
        <v>231</v>
      </c>
      <c r="C94" s="16" t="s">
        <v>16</v>
      </c>
      <c r="D94" s="63">
        <v>0</v>
      </c>
      <c r="E94" s="63">
        <v>0</v>
      </c>
      <c r="F94" s="90">
        <v>1</v>
      </c>
      <c r="G94" s="63">
        <v>0</v>
      </c>
      <c r="H94" s="90">
        <v>1</v>
      </c>
      <c r="I94" s="13">
        <v>0</v>
      </c>
      <c r="J94" s="13"/>
      <c r="K94" s="16">
        <v>25102002</v>
      </c>
      <c r="L94" s="63">
        <v>1807828</v>
      </c>
      <c r="M94" s="13" t="s">
        <v>703</v>
      </c>
      <c r="N94" s="13" t="s">
        <v>232</v>
      </c>
      <c r="O94" s="16" t="s">
        <v>38</v>
      </c>
      <c r="P94" s="16" t="s">
        <v>229</v>
      </c>
      <c r="Q94" s="13">
        <v>28</v>
      </c>
      <c r="R94" s="13" t="s">
        <v>589</v>
      </c>
      <c r="S94" s="13" t="s">
        <v>590</v>
      </c>
      <c r="T94" s="13" t="s">
        <v>591</v>
      </c>
      <c r="U94" s="13" t="s">
        <v>592</v>
      </c>
      <c r="V94" s="13">
        <v>44025.54</v>
      </c>
      <c r="W94" s="13" t="s">
        <v>419</v>
      </c>
      <c r="X94" s="224">
        <f t="shared" si="7"/>
        <v>44025.54</v>
      </c>
      <c r="Y94" s="224">
        <f t="shared" si="8"/>
        <v>44025.54</v>
      </c>
      <c r="Z94" s="13" t="s">
        <v>589</v>
      </c>
      <c r="AA94" s="13" t="s">
        <v>593</v>
      </c>
      <c r="AB94" s="13" t="s">
        <v>594</v>
      </c>
      <c r="AC94" s="13" t="s">
        <v>595</v>
      </c>
      <c r="AD94" s="13">
        <v>41197.090000000004</v>
      </c>
      <c r="AE94" s="13" t="s">
        <v>419</v>
      </c>
      <c r="AF94" s="13">
        <f t="shared" si="9"/>
        <v>41197.090000000004</v>
      </c>
      <c r="AG94" s="13" t="e">
        <f t="shared" si="10"/>
        <v>#VALUE!</v>
      </c>
      <c r="AH94" s="13" t="s">
        <v>596</v>
      </c>
      <c r="AI94" s="13" t="s">
        <v>597</v>
      </c>
      <c r="AJ94" s="13" t="s">
        <v>598</v>
      </c>
      <c r="AK94" s="13" t="s">
        <v>599</v>
      </c>
      <c r="AL94" s="13">
        <v>40992.120000000003</v>
      </c>
      <c r="AM94" s="13" t="s">
        <v>419</v>
      </c>
      <c r="AN94" s="14">
        <f t="shared" si="5"/>
        <v>40992.120000000003</v>
      </c>
      <c r="AO94" s="14" t="e">
        <f t="shared" si="12"/>
        <v>#VALUE!</v>
      </c>
      <c r="AP94" s="14" t="s">
        <v>604</v>
      </c>
    </row>
    <row r="95" spans="1:42" ht="22.5" x14ac:dyDescent="0.25">
      <c r="A95" s="88">
        <v>93</v>
      </c>
      <c r="B95" s="89" t="s">
        <v>233</v>
      </c>
      <c r="C95" s="16" t="s">
        <v>16</v>
      </c>
      <c r="D95" s="63">
        <v>0</v>
      </c>
      <c r="E95" s="63">
        <v>0</v>
      </c>
      <c r="F95" s="90">
        <v>1</v>
      </c>
      <c r="G95" s="63">
        <v>0</v>
      </c>
      <c r="H95" s="90">
        <v>1</v>
      </c>
      <c r="I95" s="13">
        <v>0</v>
      </c>
      <c r="J95" s="13"/>
      <c r="K95" s="16">
        <v>25102002</v>
      </c>
      <c r="L95" s="63">
        <v>1769413</v>
      </c>
      <c r="M95" s="13" t="s">
        <v>704</v>
      </c>
      <c r="N95" s="13">
        <v>136485</v>
      </c>
      <c r="O95" s="16" t="s">
        <v>38</v>
      </c>
      <c r="P95" s="16" t="s">
        <v>216</v>
      </c>
      <c r="Q95" s="13">
        <v>55</v>
      </c>
      <c r="R95" s="13" t="s">
        <v>589</v>
      </c>
      <c r="S95" s="13" t="s">
        <v>590</v>
      </c>
      <c r="T95" s="13" t="s">
        <v>591</v>
      </c>
      <c r="U95" s="13" t="s">
        <v>592</v>
      </c>
      <c r="V95" s="13">
        <v>6782.3600000000006</v>
      </c>
      <c r="W95" s="13" t="s">
        <v>419</v>
      </c>
      <c r="X95" s="224">
        <f t="shared" si="7"/>
        <v>6782.3600000000006</v>
      </c>
      <c r="Y95" s="224">
        <f t="shared" si="8"/>
        <v>6782.3600000000006</v>
      </c>
      <c r="Z95" s="13" t="s">
        <v>589</v>
      </c>
      <c r="AA95" s="13" t="s">
        <v>593</v>
      </c>
      <c r="AB95" s="13" t="s">
        <v>594</v>
      </c>
      <c r="AC95" s="13" t="s">
        <v>595</v>
      </c>
      <c r="AD95" s="13">
        <v>6341.54</v>
      </c>
      <c r="AE95" s="13" t="s">
        <v>419</v>
      </c>
      <c r="AF95" s="13">
        <f t="shared" si="9"/>
        <v>6341.54</v>
      </c>
      <c r="AG95" s="13" t="e">
        <f t="shared" si="10"/>
        <v>#VALUE!</v>
      </c>
      <c r="AH95" s="13" t="s">
        <v>596</v>
      </c>
      <c r="AI95" s="13" t="s">
        <v>597</v>
      </c>
      <c r="AJ95" s="13" t="s">
        <v>598</v>
      </c>
      <c r="AK95" s="13" t="s">
        <v>599</v>
      </c>
      <c r="AL95" s="13">
        <v>6297.45</v>
      </c>
      <c r="AM95" s="13" t="s">
        <v>419</v>
      </c>
      <c r="AN95" s="14">
        <f t="shared" si="5"/>
        <v>6297.45</v>
      </c>
      <c r="AO95" s="14" t="e">
        <f t="shared" si="12"/>
        <v>#VALUE!</v>
      </c>
      <c r="AP95" s="14"/>
    </row>
    <row r="96" spans="1:42" ht="22.5" x14ac:dyDescent="0.25">
      <c r="A96" s="88">
        <v>94</v>
      </c>
      <c r="B96" s="89" t="s">
        <v>234</v>
      </c>
      <c r="C96" s="16" t="s">
        <v>16</v>
      </c>
      <c r="D96" s="63">
        <v>0</v>
      </c>
      <c r="E96" s="63">
        <v>0</v>
      </c>
      <c r="F96" s="90">
        <v>1</v>
      </c>
      <c r="G96" s="63">
        <v>0</v>
      </c>
      <c r="H96" s="90">
        <v>1</v>
      </c>
      <c r="I96" s="13">
        <v>0</v>
      </c>
      <c r="J96" s="13"/>
      <c r="K96" s="16">
        <v>25102002</v>
      </c>
      <c r="L96" s="63">
        <v>1805051</v>
      </c>
      <c r="M96" s="13" t="s">
        <v>419</v>
      </c>
      <c r="N96" s="13" t="s">
        <v>235</v>
      </c>
      <c r="O96" s="16" t="s">
        <v>38</v>
      </c>
      <c r="P96" s="16" t="s">
        <v>236</v>
      </c>
      <c r="Q96" s="13">
        <v>1</v>
      </c>
      <c r="R96" s="13" t="s">
        <v>589</v>
      </c>
      <c r="S96" s="13" t="s">
        <v>590</v>
      </c>
      <c r="T96" s="13" t="s">
        <v>591</v>
      </c>
      <c r="U96" s="13" t="s">
        <v>592</v>
      </c>
      <c r="V96" s="13">
        <v>4587.7700000000004</v>
      </c>
      <c r="W96" s="13" t="s">
        <v>419</v>
      </c>
      <c r="X96" s="224">
        <f t="shared" si="7"/>
        <v>4587.7700000000004</v>
      </c>
      <c r="Y96" s="224">
        <f t="shared" si="8"/>
        <v>4587.7700000000004</v>
      </c>
      <c r="Z96" s="13" t="s">
        <v>589</v>
      </c>
      <c r="AA96" s="13" t="s">
        <v>593</v>
      </c>
      <c r="AB96" s="13" t="s">
        <v>594</v>
      </c>
      <c r="AC96" s="13" t="s">
        <v>595</v>
      </c>
      <c r="AD96" s="13">
        <v>4222.26</v>
      </c>
      <c r="AE96" s="13" t="s">
        <v>419</v>
      </c>
      <c r="AF96" s="13">
        <f t="shared" si="9"/>
        <v>4222.26</v>
      </c>
      <c r="AG96" s="13" t="e">
        <f t="shared" si="10"/>
        <v>#VALUE!</v>
      </c>
      <c r="AH96" s="13" t="s">
        <v>596</v>
      </c>
      <c r="AI96" s="13" t="s">
        <v>597</v>
      </c>
      <c r="AJ96" s="13" t="s">
        <v>598</v>
      </c>
      <c r="AK96" s="13" t="s">
        <v>599</v>
      </c>
      <c r="AL96" s="13">
        <v>4201.25</v>
      </c>
      <c r="AM96" s="13" t="s">
        <v>419</v>
      </c>
      <c r="AN96" s="14">
        <f t="shared" si="5"/>
        <v>4201.25</v>
      </c>
      <c r="AO96" s="14" t="e">
        <f t="shared" si="12"/>
        <v>#VALUE!</v>
      </c>
      <c r="AP96" s="14" t="s">
        <v>604</v>
      </c>
    </row>
    <row r="97" spans="1:42" ht="22.5" x14ac:dyDescent="0.25">
      <c r="A97" s="88">
        <v>95</v>
      </c>
      <c r="B97" s="89" t="s">
        <v>237</v>
      </c>
      <c r="C97" s="16" t="s">
        <v>16</v>
      </c>
      <c r="D97" s="63">
        <v>0</v>
      </c>
      <c r="E97" s="63">
        <v>0</v>
      </c>
      <c r="F97" s="90">
        <v>1</v>
      </c>
      <c r="G97" s="63">
        <v>0</v>
      </c>
      <c r="H97" s="90">
        <v>1</v>
      </c>
      <c r="I97" s="13">
        <v>0</v>
      </c>
      <c r="J97" s="13"/>
      <c r="K97" s="16">
        <v>25102002</v>
      </c>
      <c r="L97" s="63">
        <v>1807447</v>
      </c>
      <c r="M97" s="13" t="s">
        <v>705</v>
      </c>
      <c r="N97" s="13" t="s">
        <v>238</v>
      </c>
      <c r="O97" s="16" t="s">
        <v>38</v>
      </c>
      <c r="P97" s="16" t="s">
        <v>239</v>
      </c>
      <c r="Q97" s="13">
        <v>81</v>
      </c>
      <c r="R97" s="13" t="s">
        <v>589</v>
      </c>
      <c r="S97" s="13" t="s">
        <v>590</v>
      </c>
      <c r="T97" s="13" t="s">
        <v>591</v>
      </c>
      <c r="U97" s="13" t="s">
        <v>592</v>
      </c>
      <c r="V97" s="13">
        <v>258.02999999999997</v>
      </c>
      <c r="W97" s="13" t="s">
        <v>419</v>
      </c>
      <c r="X97" s="224">
        <f t="shared" si="7"/>
        <v>258.02999999999997</v>
      </c>
      <c r="Y97" s="224">
        <f t="shared" si="8"/>
        <v>258.02999999999997</v>
      </c>
      <c r="Z97" s="13" t="s">
        <v>589</v>
      </c>
      <c r="AA97" s="13" t="s">
        <v>593</v>
      </c>
      <c r="AB97" s="13" t="s">
        <v>594</v>
      </c>
      <c r="AC97" s="13" t="s">
        <v>595</v>
      </c>
      <c r="AD97" s="13">
        <v>238.37</v>
      </c>
      <c r="AE97" s="13" t="s">
        <v>419</v>
      </c>
      <c r="AF97" s="13">
        <f t="shared" si="9"/>
        <v>238.37</v>
      </c>
      <c r="AG97" s="13" t="e">
        <f t="shared" si="10"/>
        <v>#VALUE!</v>
      </c>
      <c r="AH97" s="13" t="s">
        <v>596</v>
      </c>
      <c r="AI97" s="13" t="s">
        <v>597</v>
      </c>
      <c r="AJ97" s="13" t="s">
        <v>598</v>
      </c>
      <c r="AK97" s="13" t="s">
        <v>599</v>
      </c>
      <c r="AL97" s="13">
        <v>236.94</v>
      </c>
      <c r="AM97" s="13" t="s">
        <v>419</v>
      </c>
      <c r="AN97" s="14">
        <f t="shared" si="5"/>
        <v>236.94</v>
      </c>
      <c r="AO97" s="14" t="e">
        <f t="shared" si="12"/>
        <v>#VALUE!</v>
      </c>
      <c r="AP97" s="14" t="s">
        <v>604</v>
      </c>
    </row>
    <row r="98" spans="1:42" ht="22.5" x14ac:dyDescent="0.25">
      <c r="A98" s="88">
        <v>96</v>
      </c>
      <c r="B98" s="89" t="s">
        <v>240</v>
      </c>
      <c r="C98" s="16" t="s">
        <v>16</v>
      </c>
      <c r="D98" s="63">
        <v>9</v>
      </c>
      <c r="E98" s="63">
        <v>0</v>
      </c>
      <c r="F98" s="90">
        <v>0</v>
      </c>
      <c r="G98" s="63">
        <v>5</v>
      </c>
      <c r="H98" s="90">
        <v>0</v>
      </c>
      <c r="I98" s="13">
        <v>5</v>
      </c>
      <c r="J98" s="13"/>
      <c r="K98" s="16">
        <v>25102002</v>
      </c>
      <c r="L98" s="63">
        <v>1174970</v>
      </c>
      <c r="M98" s="13" t="s">
        <v>706</v>
      </c>
      <c r="N98" s="13" t="s">
        <v>241</v>
      </c>
      <c r="O98" s="16" t="s">
        <v>38</v>
      </c>
      <c r="P98" s="16" t="s">
        <v>242</v>
      </c>
      <c r="Q98" s="13">
        <v>27</v>
      </c>
      <c r="R98" s="13" t="s">
        <v>589</v>
      </c>
      <c r="S98" s="13" t="s">
        <v>590</v>
      </c>
      <c r="T98" s="13" t="s">
        <v>591</v>
      </c>
      <c r="U98" s="13" t="s">
        <v>592</v>
      </c>
      <c r="V98" s="13">
        <v>391.57</v>
      </c>
      <c r="W98" s="13" t="s">
        <v>419</v>
      </c>
      <c r="X98" s="224">
        <f t="shared" si="7"/>
        <v>391.57</v>
      </c>
      <c r="Y98" s="224">
        <f t="shared" si="8"/>
        <v>1957.85</v>
      </c>
      <c r="Z98" s="13" t="s">
        <v>589</v>
      </c>
      <c r="AA98" s="13" t="s">
        <v>593</v>
      </c>
      <c r="AB98" s="13" t="s">
        <v>594</v>
      </c>
      <c r="AC98" s="13" t="s">
        <v>595</v>
      </c>
      <c r="AD98" s="13">
        <v>360.74</v>
      </c>
      <c r="AE98" s="13" t="s">
        <v>419</v>
      </c>
      <c r="AF98" s="13">
        <f t="shared" si="9"/>
        <v>360.74</v>
      </c>
      <c r="AG98" s="13" t="e">
        <f t="shared" si="10"/>
        <v>#VALUE!</v>
      </c>
      <c r="AH98" s="13" t="s">
        <v>596</v>
      </c>
      <c r="AI98" s="13" t="s">
        <v>597</v>
      </c>
      <c r="AJ98" s="13" t="s">
        <v>598</v>
      </c>
      <c r="AK98" s="13" t="s">
        <v>599</v>
      </c>
      <c r="AL98" s="13">
        <v>358.58</v>
      </c>
      <c r="AM98" s="13" t="s">
        <v>419</v>
      </c>
      <c r="AN98" s="14">
        <f t="shared" si="5"/>
        <v>358.58</v>
      </c>
      <c r="AO98" s="14" t="e">
        <f t="shared" si="12"/>
        <v>#VALUE!</v>
      </c>
      <c r="AP98" s="14"/>
    </row>
    <row r="99" spans="1:42" ht="22.5" x14ac:dyDescent="0.25">
      <c r="A99" s="88">
        <v>97</v>
      </c>
      <c r="B99" s="89" t="s">
        <v>243</v>
      </c>
      <c r="C99" s="16" t="s">
        <v>16</v>
      </c>
      <c r="D99" s="63">
        <v>22</v>
      </c>
      <c r="E99" s="63">
        <v>0</v>
      </c>
      <c r="F99" s="90">
        <v>0</v>
      </c>
      <c r="G99" s="90">
        <v>0</v>
      </c>
      <c r="H99" s="90">
        <v>0</v>
      </c>
      <c r="I99" s="91">
        <v>0</v>
      </c>
      <c r="J99" s="91"/>
      <c r="K99" s="16">
        <v>25102002</v>
      </c>
      <c r="L99" s="63">
        <v>1808312</v>
      </c>
      <c r="M99" s="13" t="s">
        <v>707</v>
      </c>
      <c r="N99" s="13">
        <v>3905449</v>
      </c>
      <c r="O99" s="16" t="s">
        <v>17</v>
      </c>
      <c r="P99" s="16" t="s">
        <v>244</v>
      </c>
      <c r="Q99" s="13">
        <v>9</v>
      </c>
      <c r="R99" s="13" t="s">
        <v>589</v>
      </c>
      <c r="S99" s="13" t="s">
        <v>590</v>
      </c>
      <c r="T99" s="13" t="s">
        <v>591</v>
      </c>
      <c r="U99" s="13" t="s">
        <v>592</v>
      </c>
      <c r="V99" s="13">
        <v>412.14</v>
      </c>
      <c r="W99" s="13" t="s">
        <v>419</v>
      </c>
      <c r="X99" s="224">
        <f t="shared" si="7"/>
        <v>412.14</v>
      </c>
      <c r="Y99" s="224">
        <f t="shared" si="8"/>
        <v>412.14</v>
      </c>
      <c r="Z99" s="13" t="s">
        <v>589</v>
      </c>
      <c r="AA99" s="13" t="s">
        <v>593</v>
      </c>
      <c r="AB99" s="13" t="s">
        <v>594</v>
      </c>
      <c r="AC99" s="13" t="s">
        <v>595</v>
      </c>
      <c r="AD99" s="13">
        <v>390.82</v>
      </c>
      <c r="AE99" s="13" t="s">
        <v>419</v>
      </c>
      <c r="AF99" s="13">
        <f t="shared" si="9"/>
        <v>390.82</v>
      </c>
      <c r="AG99" s="13" t="e">
        <f t="shared" si="10"/>
        <v>#VALUE!</v>
      </c>
      <c r="AH99" s="13" t="s">
        <v>596</v>
      </c>
      <c r="AI99" s="13" t="s">
        <v>597</v>
      </c>
      <c r="AJ99" s="13" t="s">
        <v>598</v>
      </c>
      <c r="AK99" s="13" t="s">
        <v>599</v>
      </c>
      <c r="AL99" s="13">
        <v>387.71</v>
      </c>
      <c r="AM99" s="13" t="s">
        <v>419</v>
      </c>
      <c r="AN99" s="14">
        <f t="shared" si="5"/>
        <v>387.71</v>
      </c>
      <c r="AO99" s="14">
        <f>AN99</f>
        <v>387.71</v>
      </c>
      <c r="AP99" s="14"/>
    </row>
    <row r="100" spans="1:42" ht="22.5" x14ac:dyDescent="0.25">
      <c r="A100" s="88">
        <v>98</v>
      </c>
      <c r="B100" s="89" t="s">
        <v>245</v>
      </c>
      <c r="C100" s="16" t="s">
        <v>16</v>
      </c>
      <c r="D100" s="63">
        <v>9</v>
      </c>
      <c r="E100" s="63">
        <v>0</v>
      </c>
      <c r="F100" s="90">
        <v>0</v>
      </c>
      <c r="G100" s="63">
        <v>0</v>
      </c>
      <c r="H100" s="90">
        <v>0</v>
      </c>
      <c r="I100" s="13">
        <v>0</v>
      </c>
      <c r="J100" s="13"/>
      <c r="K100" s="16">
        <v>25102002</v>
      </c>
      <c r="L100" s="63">
        <v>1808389</v>
      </c>
      <c r="M100" s="13" t="s">
        <v>708</v>
      </c>
      <c r="N100" s="13">
        <v>3938267</v>
      </c>
      <c r="O100" s="16" t="s">
        <v>17</v>
      </c>
      <c r="P100" s="16" t="s">
        <v>246</v>
      </c>
      <c r="Q100" s="13">
        <v>11</v>
      </c>
      <c r="R100" s="13" t="s">
        <v>589</v>
      </c>
      <c r="S100" s="13" t="s">
        <v>590</v>
      </c>
      <c r="T100" s="13" t="s">
        <v>591</v>
      </c>
      <c r="U100" s="13" t="s">
        <v>592</v>
      </c>
      <c r="V100" s="13">
        <v>1248.29</v>
      </c>
      <c r="W100" s="13" t="s">
        <v>419</v>
      </c>
      <c r="X100" s="224">
        <f t="shared" si="7"/>
        <v>1248.29</v>
      </c>
      <c r="Y100" s="224">
        <f t="shared" si="8"/>
        <v>1248.29</v>
      </c>
      <c r="Z100" s="13" t="s">
        <v>589</v>
      </c>
      <c r="AA100" s="13" t="s">
        <v>593</v>
      </c>
      <c r="AB100" s="13" t="s">
        <v>594</v>
      </c>
      <c r="AC100" s="13" t="s">
        <v>595</v>
      </c>
      <c r="AD100" s="13">
        <v>1188.06</v>
      </c>
      <c r="AE100" s="13" t="s">
        <v>419</v>
      </c>
      <c r="AF100" s="13">
        <f t="shared" si="9"/>
        <v>1188.06</v>
      </c>
      <c r="AG100" s="13" t="e">
        <f t="shared" si="10"/>
        <v>#VALUE!</v>
      </c>
      <c r="AH100" s="13" t="s">
        <v>596</v>
      </c>
      <c r="AI100" s="13" t="s">
        <v>597</v>
      </c>
      <c r="AJ100" s="13" t="s">
        <v>598</v>
      </c>
      <c r="AK100" s="13" t="s">
        <v>599</v>
      </c>
      <c r="AL100" s="13">
        <v>1180.97</v>
      </c>
      <c r="AM100" s="13" t="s">
        <v>419</v>
      </c>
      <c r="AN100" s="14">
        <f t="shared" si="5"/>
        <v>1180.97</v>
      </c>
      <c r="AO100" s="14">
        <f>AN100</f>
        <v>1180.97</v>
      </c>
      <c r="AP100" s="14" t="s">
        <v>604</v>
      </c>
    </row>
    <row r="101" spans="1:42" ht="22.5" x14ac:dyDescent="0.25">
      <c r="A101" s="88">
        <v>99</v>
      </c>
      <c r="B101" s="89" t="s">
        <v>247</v>
      </c>
      <c r="C101" s="16" t="s">
        <v>16</v>
      </c>
      <c r="D101" s="63">
        <v>0</v>
      </c>
      <c r="E101" s="63">
        <v>0</v>
      </c>
      <c r="F101" s="90">
        <v>2</v>
      </c>
      <c r="G101" s="63">
        <v>0</v>
      </c>
      <c r="H101" s="90">
        <v>2</v>
      </c>
      <c r="I101" s="13">
        <v>0</v>
      </c>
      <c r="J101" s="13"/>
      <c r="K101" s="16">
        <v>25102002</v>
      </c>
      <c r="L101" s="63">
        <v>1808366</v>
      </c>
      <c r="M101" s="13" t="s">
        <v>709</v>
      </c>
      <c r="N101" s="13">
        <v>3926518</v>
      </c>
      <c r="O101" s="16" t="s">
        <v>17</v>
      </c>
      <c r="P101" s="16" t="s">
        <v>190</v>
      </c>
      <c r="Q101" s="13">
        <v>1</v>
      </c>
      <c r="R101" s="13" t="s">
        <v>589</v>
      </c>
      <c r="S101" s="13" t="s">
        <v>590</v>
      </c>
      <c r="T101" s="13" t="s">
        <v>591</v>
      </c>
      <c r="U101" s="13" t="s">
        <v>592</v>
      </c>
      <c r="V101" s="13">
        <v>4746.97</v>
      </c>
      <c r="W101" s="13" t="s">
        <v>419</v>
      </c>
      <c r="X101" s="224">
        <f t="shared" si="7"/>
        <v>4746.97</v>
      </c>
      <c r="Y101" s="224">
        <f t="shared" si="8"/>
        <v>9493.94</v>
      </c>
      <c r="Z101" s="13" t="s">
        <v>589</v>
      </c>
      <c r="AA101" s="13" t="s">
        <v>593</v>
      </c>
      <c r="AB101" s="13" t="s">
        <v>594</v>
      </c>
      <c r="AC101" s="13" t="s">
        <v>595</v>
      </c>
      <c r="AD101" s="13">
        <v>4462.7800000000007</v>
      </c>
      <c r="AE101" s="13" t="s">
        <v>419</v>
      </c>
      <c r="AF101" s="13">
        <f t="shared" si="9"/>
        <v>4462.7800000000007</v>
      </c>
      <c r="AG101" s="13" t="e">
        <f t="shared" si="10"/>
        <v>#VALUE!</v>
      </c>
      <c r="AH101" s="13" t="s">
        <v>596</v>
      </c>
      <c r="AI101" s="13" t="s">
        <v>597</v>
      </c>
      <c r="AJ101" s="13" t="s">
        <v>598</v>
      </c>
      <c r="AK101" s="13" t="s">
        <v>599</v>
      </c>
      <c r="AL101" s="13">
        <v>4440.57</v>
      </c>
      <c r="AM101" s="13" t="s">
        <v>419</v>
      </c>
      <c r="AN101" s="14">
        <f t="shared" si="5"/>
        <v>4440.57</v>
      </c>
      <c r="AO101" s="14" t="e">
        <f t="shared" ref="AO101:AO107" si="13">Z101*AN101</f>
        <v>#VALUE!</v>
      </c>
      <c r="AP101" s="14" t="s">
        <v>604</v>
      </c>
    </row>
    <row r="102" spans="1:42" ht="22.5" x14ac:dyDescent="0.25">
      <c r="A102" s="88">
        <v>100</v>
      </c>
      <c r="B102" s="89" t="s">
        <v>248</v>
      </c>
      <c r="C102" s="16" t="s">
        <v>16</v>
      </c>
      <c r="D102" s="63">
        <v>0</v>
      </c>
      <c r="E102" s="63">
        <v>0</v>
      </c>
      <c r="F102" s="90">
        <v>2</v>
      </c>
      <c r="G102" s="63">
        <v>0</v>
      </c>
      <c r="H102" s="90">
        <v>2</v>
      </c>
      <c r="I102" s="13">
        <v>0</v>
      </c>
      <c r="J102" s="13"/>
      <c r="K102" s="16">
        <v>25102002</v>
      </c>
      <c r="L102" s="63">
        <v>1808404</v>
      </c>
      <c r="M102" s="13" t="s">
        <v>710</v>
      </c>
      <c r="N102" s="13">
        <v>3979349</v>
      </c>
      <c r="O102" s="16" t="s">
        <v>17</v>
      </c>
      <c r="P102" s="16" t="s">
        <v>190</v>
      </c>
      <c r="Q102" s="13">
        <v>2</v>
      </c>
      <c r="R102" s="13" t="s">
        <v>589</v>
      </c>
      <c r="S102" s="13" t="s">
        <v>590</v>
      </c>
      <c r="T102" s="13" t="s">
        <v>591</v>
      </c>
      <c r="U102" s="13" t="s">
        <v>592</v>
      </c>
      <c r="V102" s="13">
        <v>1099.77</v>
      </c>
      <c r="W102" s="13" t="s">
        <v>419</v>
      </c>
      <c r="X102" s="224">
        <f t="shared" si="7"/>
        <v>1099.77</v>
      </c>
      <c r="Y102" s="224">
        <f t="shared" si="8"/>
        <v>2199.54</v>
      </c>
      <c r="Z102" s="13" t="s">
        <v>589</v>
      </c>
      <c r="AA102" s="13" t="s">
        <v>593</v>
      </c>
      <c r="AB102" s="13" t="s">
        <v>594</v>
      </c>
      <c r="AC102" s="13" t="s">
        <v>595</v>
      </c>
      <c r="AD102" s="13">
        <v>1006.54</v>
      </c>
      <c r="AE102" s="13" t="s">
        <v>419</v>
      </c>
      <c r="AF102" s="13">
        <f t="shared" si="9"/>
        <v>1006.54</v>
      </c>
      <c r="AG102" s="13" t="e">
        <f t="shared" si="10"/>
        <v>#VALUE!</v>
      </c>
      <c r="AH102" s="13" t="s">
        <v>596</v>
      </c>
      <c r="AI102" s="13" t="s">
        <v>597</v>
      </c>
      <c r="AJ102" s="13" t="s">
        <v>598</v>
      </c>
      <c r="AK102" s="13" t="s">
        <v>599</v>
      </c>
      <c r="AL102" s="13">
        <v>1002.52</v>
      </c>
      <c r="AM102" s="13" t="s">
        <v>419</v>
      </c>
      <c r="AN102" s="14">
        <f t="shared" si="5"/>
        <v>1002.52</v>
      </c>
      <c r="AO102" s="14" t="e">
        <f t="shared" si="13"/>
        <v>#VALUE!</v>
      </c>
      <c r="AP102" s="14" t="s">
        <v>604</v>
      </c>
    </row>
    <row r="103" spans="1:42" ht="22.5" x14ac:dyDescent="0.25">
      <c r="A103" s="88">
        <v>101</v>
      </c>
      <c r="B103" s="89" t="s">
        <v>249</v>
      </c>
      <c r="C103" s="16" t="s">
        <v>16</v>
      </c>
      <c r="D103" s="63">
        <v>1</v>
      </c>
      <c r="E103" s="63">
        <v>0</v>
      </c>
      <c r="F103" s="90">
        <v>1</v>
      </c>
      <c r="G103" s="63">
        <v>0</v>
      </c>
      <c r="H103" s="90">
        <v>1</v>
      </c>
      <c r="I103" s="13">
        <v>0</v>
      </c>
      <c r="J103" s="13"/>
      <c r="K103" s="16">
        <v>25102002</v>
      </c>
      <c r="L103" s="63">
        <v>1808365</v>
      </c>
      <c r="M103" s="13" t="s">
        <v>712</v>
      </c>
      <c r="N103" s="13">
        <v>3926207</v>
      </c>
      <c r="O103" s="16" t="s">
        <v>17</v>
      </c>
      <c r="P103" s="16" t="s">
        <v>250</v>
      </c>
      <c r="Q103" s="13">
        <v>1</v>
      </c>
      <c r="R103" s="13" t="s">
        <v>589</v>
      </c>
      <c r="S103" s="13" t="s">
        <v>590</v>
      </c>
      <c r="T103" s="13" t="s">
        <v>591</v>
      </c>
      <c r="U103" s="13" t="s">
        <v>592</v>
      </c>
      <c r="V103" s="13">
        <v>4443.8200000000006</v>
      </c>
      <c r="W103" s="13" t="s">
        <v>419</v>
      </c>
      <c r="X103" s="224">
        <f t="shared" si="7"/>
        <v>4443.8200000000006</v>
      </c>
      <c r="Y103" s="224">
        <f t="shared" si="8"/>
        <v>4443.8200000000006</v>
      </c>
      <c r="Z103" s="13" t="s">
        <v>589</v>
      </c>
      <c r="AA103" s="13" t="s">
        <v>593</v>
      </c>
      <c r="AB103" s="13" t="s">
        <v>594</v>
      </c>
      <c r="AC103" s="13" t="s">
        <v>595</v>
      </c>
      <c r="AD103" s="13">
        <v>4298.26</v>
      </c>
      <c r="AE103" s="13" t="s">
        <v>419</v>
      </c>
      <c r="AF103" s="13">
        <f t="shared" si="9"/>
        <v>4298.26</v>
      </c>
      <c r="AG103" s="13" t="e">
        <f t="shared" si="10"/>
        <v>#VALUE!</v>
      </c>
      <c r="AH103" s="13" t="s">
        <v>596</v>
      </c>
      <c r="AI103" s="13" t="s">
        <v>597</v>
      </c>
      <c r="AJ103" s="13" t="s">
        <v>598</v>
      </c>
      <c r="AK103" s="13" t="s">
        <v>599</v>
      </c>
      <c r="AL103" s="13">
        <v>4281.13</v>
      </c>
      <c r="AM103" s="13" t="s">
        <v>419</v>
      </c>
      <c r="AN103" s="14">
        <f t="shared" si="5"/>
        <v>4281.13</v>
      </c>
      <c r="AO103" s="14" t="e">
        <f t="shared" si="13"/>
        <v>#VALUE!</v>
      </c>
      <c r="AP103" s="14" t="s">
        <v>604</v>
      </c>
    </row>
    <row r="104" spans="1:42" ht="22.5" x14ac:dyDescent="0.25">
      <c r="A104" s="88">
        <v>102</v>
      </c>
      <c r="B104" s="89" t="s">
        <v>251</v>
      </c>
      <c r="C104" s="16" t="s">
        <v>16</v>
      </c>
      <c r="D104" s="63">
        <v>0</v>
      </c>
      <c r="E104" s="63">
        <v>0</v>
      </c>
      <c r="F104" s="90">
        <v>1</v>
      </c>
      <c r="G104" s="63">
        <v>0</v>
      </c>
      <c r="H104" s="90">
        <v>1</v>
      </c>
      <c r="I104" s="13">
        <v>0</v>
      </c>
      <c r="J104" s="13"/>
      <c r="K104" s="16">
        <v>25102002</v>
      </c>
      <c r="L104" s="63">
        <v>1808384</v>
      </c>
      <c r="M104" s="13" t="s">
        <v>713</v>
      </c>
      <c r="N104" s="13">
        <v>393595300</v>
      </c>
      <c r="O104" s="16" t="s">
        <v>17</v>
      </c>
      <c r="P104" s="16" t="s">
        <v>250</v>
      </c>
      <c r="Q104" s="13">
        <v>7</v>
      </c>
      <c r="R104" s="13" t="s">
        <v>589</v>
      </c>
      <c r="S104" s="13" t="s">
        <v>590</v>
      </c>
      <c r="T104" s="13" t="s">
        <v>591</v>
      </c>
      <c r="U104" s="13" t="s">
        <v>592</v>
      </c>
      <c r="V104" s="13">
        <v>133.57</v>
      </c>
      <c r="W104" s="13" t="s">
        <v>419</v>
      </c>
      <c r="X104" s="224">
        <f t="shared" si="7"/>
        <v>133.57</v>
      </c>
      <c r="Y104" s="224">
        <f t="shared" si="8"/>
        <v>133.57</v>
      </c>
      <c r="Z104" s="13" t="s">
        <v>589</v>
      </c>
      <c r="AA104" s="13" t="s">
        <v>593</v>
      </c>
      <c r="AB104" s="13" t="s">
        <v>594</v>
      </c>
      <c r="AC104" s="13" t="s">
        <v>595</v>
      </c>
      <c r="AD104" s="13">
        <v>123.5</v>
      </c>
      <c r="AE104" s="13" t="s">
        <v>419</v>
      </c>
      <c r="AF104" s="13">
        <f t="shared" si="9"/>
        <v>123.5</v>
      </c>
      <c r="AG104" s="13" t="e">
        <f t="shared" si="10"/>
        <v>#VALUE!</v>
      </c>
      <c r="AH104" s="13" t="s">
        <v>596</v>
      </c>
      <c r="AI104" s="13" t="s">
        <v>597</v>
      </c>
      <c r="AJ104" s="13" t="s">
        <v>598</v>
      </c>
      <c r="AK104" s="13" t="s">
        <v>599</v>
      </c>
      <c r="AL104" s="13">
        <v>122.76</v>
      </c>
      <c r="AM104" s="13" t="s">
        <v>419</v>
      </c>
      <c r="AN104" s="14">
        <f t="shared" si="5"/>
        <v>122.76</v>
      </c>
      <c r="AO104" s="14" t="e">
        <f t="shared" si="13"/>
        <v>#VALUE!</v>
      </c>
      <c r="AP104" s="14" t="s">
        <v>604</v>
      </c>
    </row>
    <row r="105" spans="1:42" ht="22.5" x14ac:dyDescent="0.25">
      <c r="A105" s="88">
        <v>103</v>
      </c>
      <c r="B105" s="89" t="s">
        <v>252</v>
      </c>
      <c r="C105" s="16" t="s">
        <v>16</v>
      </c>
      <c r="D105" s="63">
        <v>0</v>
      </c>
      <c r="E105" s="63">
        <v>0</v>
      </c>
      <c r="F105" s="90">
        <v>2</v>
      </c>
      <c r="G105" s="63">
        <v>0</v>
      </c>
      <c r="H105" s="90">
        <v>2</v>
      </c>
      <c r="I105" s="13">
        <v>0</v>
      </c>
      <c r="J105" s="13"/>
      <c r="K105" s="16">
        <v>25102002</v>
      </c>
      <c r="L105" s="63">
        <v>1807270</v>
      </c>
      <c r="M105" s="13" t="s">
        <v>714</v>
      </c>
      <c r="N105" s="13" t="s">
        <v>253</v>
      </c>
      <c r="O105" s="16" t="s">
        <v>38</v>
      </c>
      <c r="P105" s="16" t="s">
        <v>63</v>
      </c>
      <c r="Q105" s="13">
        <v>5</v>
      </c>
      <c r="R105" s="13" t="s">
        <v>589</v>
      </c>
      <c r="S105" s="13" t="s">
        <v>590</v>
      </c>
      <c r="T105" s="13" t="s">
        <v>591</v>
      </c>
      <c r="U105" s="13" t="s">
        <v>592</v>
      </c>
      <c r="V105" s="13">
        <v>548.76</v>
      </c>
      <c r="W105" s="13" t="s">
        <v>419</v>
      </c>
      <c r="X105" s="224">
        <f t="shared" si="7"/>
        <v>548.76</v>
      </c>
      <c r="Y105" s="224">
        <f t="shared" si="8"/>
        <v>1097.52</v>
      </c>
      <c r="Z105" s="13" t="s">
        <v>589</v>
      </c>
      <c r="AA105" s="13" t="s">
        <v>593</v>
      </c>
      <c r="AB105" s="13" t="s">
        <v>594</v>
      </c>
      <c r="AC105" s="13" t="s">
        <v>595</v>
      </c>
      <c r="AD105" s="13">
        <v>531.35</v>
      </c>
      <c r="AE105" s="13" t="s">
        <v>419</v>
      </c>
      <c r="AF105" s="13">
        <f t="shared" si="9"/>
        <v>531.35</v>
      </c>
      <c r="AG105" s="13" t="e">
        <f t="shared" si="10"/>
        <v>#VALUE!</v>
      </c>
      <c r="AH105" s="13" t="s">
        <v>596</v>
      </c>
      <c r="AI105" s="13" t="s">
        <v>597</v>
      </c>
      <c r="AJ105" s="13" t="s">
        <v>598</v>
      </c>
      <c r="AK105" s="13" t="s">
        <v>599</v>
      </c>
      <c r="AL105" s="13">
        <v>527.65</v>
      </c>
      <c r="AM105" s="13" t="s">
        <v>419</v>
      </c>
      <c r="AN105" s="14">
        <f t="shared" si="5"/>
        <v>527.65</v>
      </c>
      <c r="AO105" s="14" t="e">
        <f t="shared" si="13"/>
        <v>#VALUE!</v>
      </c>
      <c r="AP105" s="14" t="s">
        <v>604</v>
      </c>
    </row>
    <row r="106" spans="1:42" ht="22.5" x14ac:dyDescent="0.25">
      <c r="A106" s="88">
        <v>104</v>
      </c>
      <c r="B106" s="89" t="s">
        <v>254</v>
      </c>
      <c r="C106" s="16" t="s">
        <v>16</v>
      </c>
      <c r="D106" s="63">
        <v>4</v>
      </c>
      <c r="E106" s="63">
        <v>0</v>
      </c>
      <c r="F106" s="90">
        <v>2</v>
      </c>
      <c r="G106" s="63">
        <v>0</v>
      </c>
      <c r="H106" s="90">
        <v>2</v>
      </c>
      <c r="I106" s="13">
        <v>0</v>
      </c>
      <c r="J106" s="13"/>
      <c r="K106" s="16">
        <v>25102002</v>
      </c>
      <c r="L106" s="63">
        <v>1808573</v>
      </c>
      <c r="M106" s="13" t="s">
        <v>715</v>
      </c>
      <c r="N106" s="13" t="s">
        <v>255</v>
      </c>
      <c r="O106" s="16" t="s">
        <v>44</v>
      </c>
      <c r="P106" s="16" t="s">
        <v>186</v>
      </c>
      <c r="Q106" s="13">
        <v>11</v>
      </c>
      <c r="R106" s="13" t="s">
        <v>589</v>
      </c>
      <c r="S106" s="13" t="s">
        <v>590</v>
      </c>
      <c r="T106" s="13" t="s">
        <v>591</v>
      </c>
      <c r="U106" s="13" t="s">
        <v>592</v>
      </c>
      <c r="V106" s="13">
        <v>67.2</v>
      </c>
      <c r="W106" s="13" t="s">
        <v>419</v>
      </c>
      <c r="X106" s="224">
        <f t="shared" si="7"/>
        <v>67.2</v>
      </c>
      <c r="Y106" s="224">
        <f t="shared" si="8"/>
        <v>134.4</v>
      </c>
      <c r="Z106" s="13" t="s">
        <v>589</v>
      </c>
      <c r="AA106" s="13" t="s">
        <v>593</v>
      </c>
      <c r="AB106" s="13" t="s">
        <v>594</v>
      </c>
      <c r="AC106" s="13" t="s">
        <v>595</v>
      </c>
      <c r="AD106" s="13">
        <v>61.68</v>
      </c>
      <c r="AE106" s="13" t="s">
        <v>419</v>
      </c>
      <c r="AF106" s="13">
        <f t="shared" si="9"/>
        <v>61.68</v>
      </c>
      <c r="AG106" s="13" t="e">
        <f t="shared" si="10"/>
        <v>#VALUE!</v>
      </c>
      <c r="AH106" s="13" t="s">
        <v>596</v>
      </c>
      <c r="AI106" s="13" t="s">
        <v>597</v>
      </c>
      <c r="AJ106" s="13" t="s">
        <v>598</v>
      </c>
      <c r="AK106" s="13" t="s">
        <v>599</v>
      </c>
      <c r="AL106" s="13">
        <v>61.25</v>
      </c>
      <c r="AM106" s="13" t="s">
        <v>419</v>
      </c>
      <c r="AN106" s="14">
        <f t="shared" si="5"/>
        <v>61.25</v>
      </c>
      <c r="AO106" s="14" t="e">
        <f t="shared" si="13"/>
        <v>#VALUE!</v>
      </c>
      <c r="AP106" s="14" t="s">
        <v>604</v>
      </c>
    </row>
    <row r="107" spans="1:42" ht="22.5" x14ac:dyDescent="0.25">
      <c r="A107" s="88">
        <v>105</v>
      </c>
      <c r="B107" s="89" t="s">
        <v>256</v>
      </c>
      <c r="C107" s="16" t="s">
        <v>16</v>
      </c>
      <c r="D107" s="63">
        <v>0</v>
      </c>
      <c r="E107" s="63">
        <v>0</v>
      </c>
      <c r="F107" s="90">
        <v>1</v>
      </c>
      <c r="G107" s="63">
        <v>0</v>
      </c>
      <c r="H107" s="90">
        <v>1</v>
      </c>
      <c r="I107" s="13">
        <v>0</v>
      </c>
      <c r="J107" s="13"/>
      <c r="K107" s="16">
        <v>25102002</v>
      </c>
      <c r="L107" s="63">
        <v>1808747</v>
      </c>
      <c r="M107" s="13" t="s">
        <v>716</v>
      </c>
      <c r="N107" s="13">
        <v>3934486</v>
      </c>
      <c r="O107" s="16" t="s">
        <v>44</v>
      </c>
      <c r="P107" s="16" t="s">
        <v>250</v>
      </c>
      <c r="Q107" s="13">
        <v>9</v>
      </c>
      <c r="R107" s="13" t="s">
        <v>589</v>
      </c>
      <c r="S107" s="13" t="s">
        <v>590</v>
      </c>
      <c r="T107" s="13" t="s">
        <v>591</v>
      </c>
      <c r="U107" s="13" t="s">
        <v>592</v>
      </c>
      <c r="V107" s="13">
        <v>1912.61</v>
      </c>
      <c r="W107" s="13" t="s">
        <v>419</v>
      </c>
      <c r="X107" s="224">
        <f t="shared" si="7"/>
        <v>1912.61</v>
      </c>
      <c r="Y107" s="224">
        <f t="shared" si="8"/>
        <v>1912.61</v>
      </c>
      <c r="Z107" s="13" t="s">
        <v>589</v>
      </c>
      <c r="AA107" s="13" t="s">
        <v>593</v>
      </c>
      <c r="AB107" s="13" t="s">
        <v>594</v>
      </c>
      <c r="AC107" s="13" t="s">
        <v>595</v>
      </c>
      <c r="AD107" s="13">
        <v>1757.3</v>
      </c>
      <c r="AE107" s="13" t="s">
        <v>419</v>
      </c>
      <c r="AF107" s="13">
        <f t="shared" si="9"/>
        <v>1757.3</v>
      </c>
      <c r="AG107" s="13" t="e">
        <f t="shared" si="10"/>
        <v>#VALUE!</v>
      </c>
      <c r="AH107" s="13" t="s">
        <v>596</v>
      </c>
      <c r="AI107" s="13" t="s">
        <v>597</v>
      </c>
      <c r="AJ107" s="13" t="s">
        <v>598</v>
      </c>
      <c r="AK107" s="13" t="s">
        <v>599</v>
      </c>
      <c r="AL107" s="13">
        <v>1745.08</v>
      </c>
      <c r="AM107" s="13" t="s">
        <v>419</v>
      </c>
      <c r="AN107" s="14">
        <f t="shared" si="5"/>
        <v>1745.08</v>
      </c>
      <c r="AO107" s="14" t="e">
        <f t="shared" si="13"/>
        <v>#VALUE!</v>
      </c>
      <c r="AP107" s="14" t="s">
        <v>604</v>
      </c>
    </row>
    <row r="108" spans="1:42" ht="22.5" x14ac:dyDescent="0.25">
      <c r="A108" s="88">
        <v>106</v>
      </c>
      <c r="B108" s="89" t="s">
        <v>717</v>
      </c>
      <c r="C108" s="16" t="s">
        <v>16</v>
      </c>
      <c r="D108" s="63">
        <v>9</v>
      </c>
      <c r="E108" s="63">
        <v>0</v>
      </c>
      <c r="F108" s="90">
        <v>0</v>
      </c>
      <c r="G108" s="63">
        <v>0</v>
      </c>
      <c r="H108" s="90">
        <v>0</v>
      </c>
      <c r="I108" s="13">
        <v>0</v>
      </c>
      <c r="J108" s="13"/>
      <c r="K108" s="16">
        <v>25102002</v>
      </c>
      <c r="L108" s="63">
        <v>1807184</v>
      </c>
      <c r="M108" s="13" t="s">
        <v>718</v>
      </c>
      <c r="N108" s="13">
        <v>3973509</v>
      </c>
      <c r="O108" s="16" t="s">
        <v>17</v>
      </c>
      <c r="P108" s="16" t="s">
        <v>411</v>
      </c>
      <c r="Q108" s="13">
        <v>6</v>
      </c>
      <c r="R108" s="13" t="s">
        <v>589</v>
      </c>
      <c r="S108" s="13" t="s">
        <v>590</v>
      </c>
      <c r="T108" s="13" t="s">
        <v>591</v>
      </c>
      <c r="U108" s="13" t="s">
        <v>592</v>
      </c>
      <c r="V108" s="13">
        <v>1150.9100000000001</v>
      </c>
      <c r="W108" s="13" t="s">
        <v>419</v>
      </c>
      <c r="X108" s="224">
        <f t="shared" si="7"/>
        <v>1150.9100000000001</v>
      </c>
      <c r="Y108" s="224">
        <f t="shared" si="8"/>
        <v>1150.9100000000001</v>
      </c>
      <c r="Z108" s="13" t="s">
        <v>589</v>
      </c>
      <c r="AA108" s="13" t="s">
        <v>593</v>
      </c>
      <c r="AB108" s="13" t="s">
        <v>594</v>
      </c>
      <c r="AC108" s="13" t="s">
        <v>595</v>
      </c>
      <c r="AD108" s="13">
        <v>1077.17</v>
      </c>
      <c r="AE108" s="13" t="s">
        <v>419</v>
      </c>
      <c r="AF108" s="13">
        <f t="shared" si="9"/>
        <v>1077.17</v>
      </c>
      <c r="AG108" s="13" t="e">
        <f t="shared" si="10"/>
        <v>#VALUE!</v>
      </c>
      <c r="AH108" s="13" t="s">
        <v>596</v>
      </c>
      <c r="AI108" s="13" t="s">
        <v>597</v>
      </c>
      <c r="AJ108" s="13" t="s">
        <v>598</v>
      </c>
      <c r="AK108" s="13" t="s">
        <v>599</v>
      </c>
      <c r="AL108" s="13">
        <v>1068.6199999999999</v>
      </c>
      <c r="AM108" s="13" t="s">
        <v>419</v>
      </c>
      <c r="AN108" s="14">
        <f t="shared" si="5"/>
        <v>1068.6199999999999</v>
      </c>
      <c r="AO108" s="14">
        <f>AN108</f>
        <v>1068.6199999999999</v>
      </c>
      <c r="AP108" s="14" t="s">
        <v>604</v>
      </c>
    </row>
    <row r="109" spans="1:42" ht="22.5" x14ac:dyDescent="0.25">
      <c r="A109" s="88">
        <v>107</v>
      </c>
      <c r="B109" s="89" t="s">
        <v>257</v>
      </c>
      <c r="C109" s="16" t="s">
        <v>16</v>
      </c>
      <c r="D109" s="63">
        <v>0</v>
      </c>
      <c r="E109" s="63">
        <v>0</v>
      </c>
      <c r="F109" s="90">
        <v>1</v>
      </c>
      <c r="G109" s="63">
        <v>0</v>
      </c>
      <c r="H109" s="90">
        <v>1</v>
      </c>
      <c r="I109" s="13">
        <v>0</v>
      </c>
      <c r="J109" s="13"/>
      <c r="K109" s="16">
        <v>25102002</v>
      </c>
      <c r="L109" s="63">
        <v>1807441</v>
      </c>
      <c r="M109" s="13" t="s">
        <v>720</v>
      </c>
      <c r="N109" s="13" t="s">
        <v>258</v>
      </c>
      <c r="O109" s="16" t="s">
        <v>38</v>
      </c>
      <c r="P109" s="16" t="s">
        <v>139</v>
      </c>
      <c r="Q109" s="13">
        <v>3</v>
      </c>
      <c r="R109" s="13" t="s">
        <v>589</v>
      </c>
      <c r="S109" s="13" t="s">
        <v>590</v>
      </c>
      <c r="T109" s="13" t="s">
        <v>591</v>
      </c>
      <c r="U109" s="13" t="s">
        <v>592</v>
      </c>
      <c r="V109" s="13">
        <v>3679.26</v>
      </c>
      <c r="W109" s="13" t="s">
        <v>419</v>
      </c>
      <c r="X109" s="224">
        <f t="shared" si="7"/>
        <v>3679.26</v>
      </c>
      <c r="Y109" s="224">
        <f t="shared" si="8"/>
        <v>3679.26</v>
      </c>
      <c r="Z109" s="13" t="s">
        <v>589</v>
      </c>
      <c r="AA109" s="13" t="s">
        <v>593</v>
      </c>
      <c r="AB109" s="13" t="s">
        <v>594</v>
      </c>
      <c r="AC109" s="13" t="s">
        <v>595</v>
      </c>
      <c r="AD109" s="13">
        <v>3433.5200000000004</v>
      </c>
      <c r="AE109" s="13" t="s">
        <v>419</v>
      </c>
      <c r="AF109" s="13">
        <f t="shared" si="9"/>
        <v>3433.5200000000004</v>
      </c>
      <c r="AG109" s="13" t="e">
        <f t="shared" si="10"/>
        <v>#VALUE!</v>
      </c>
      <c r="AH109" s="13" t="s">
        <v>596</v>
      </c>
      <c r="AI109" s="13" t="s">
        <v>597</v>
      </c>
      <c r="AJ109" s="13" t="s">
        <v>598</v>
      </c>
      <c r="AK109" s="13" t="s">
        <v>599</v>
      </c>
      <c r="AL109" s="13">
        <v>3413.04</v>
      </c>
      <c r="AM109" s="13" t="s">
        <v>419</v>
      </c>
      <c r="AN109" s="14">
        <f t="shared" si="5"/>
        <v>3413.04</v>
      </c>
      <c r="AO109" s="14" t="e">
        <f t="shared" ref="AO109:AO115" si="14">Z109*AN109</f>
        <v>#VALUE!</v>
      </c>
      <c r="AP109" s="14" t="s">
        <v>604</v>
      </c>
    </row>
    <row r="110" spans="1:42" ht="22.5" x14ac:dyDescent="0.25">
      <c r="A110" s="88">
        <v>108</v>
      </c>
      <c r="B110" s="89" t="s">
        <v>259</v>
      </c>
      <c r="C110" s="16" t="s">
        <v>16</v>
      </c>
      <c r="D110" s="63">
        <v>0</v>
      </c>
      <c r="E110" s="63">
        <v>0</v>
      </c>
      <c r="F110" s="90">
        <v>1</v>
      </c>
      <c r="G110" s="63">
        <v>0</v>
      </c>
      <c r="H110" s="90">
        <v>1</v>
      </c>
      <c r="I110" s="13">
        <v>0</v>
      </c>
      <c r="J110" s="13"/>
      <c r="K110" s="16">
        <v>25102002</v>
      </c>
      <c r="L110" s="63">
        <v>1809006</v>
      </c>
      <c r="M110" s="13" t="s">
        <v>721</v>
      </c>
      <c r="N110" s="13" t="s">
        <v>260</v>
      </c>
      <c r="O110" s="16" t="s">
        <v>38</v>
      </c>
      <c r="P110" s="16" t="s">
        <v>139</v>
      </c>
      <c r="Q110" s="13">
        <v>17</v>
      </c>
      <c r="R110" s="13" t="s">
        <v>589</v>
      </c>
      <c r="S110" s="13" t="s">
        <v>590</v>
      </c>
      <c r="T110" s="13" t="s">
        <v>591</v>
      </c>
      <c r="U110" s="13" t="s">
        <v>592</v>
      </c>
      <c r="V110" s="13">
        <v>964.68999999999994</v>
      </c>
      <c r="W110" s="13" t="s">
        <v>419</v>
      </c>
      <c r="X110" s="224">
        <f t="shared" si="7"/>
        <v>964.68999999999994</v>
      </c>
      <c r="Y110" s="224">
        <f t="shared" si="8"/>
        <v>964.68999999999994</v>
      </c>
      <c r="Z110" s="13" t="s">
        <v>589</v>
      </c>
      <c r="AA110" s="13" t="s">
        <v>593</v>
      </c>
      <c r="AB110" s="13" t="s">
        <v>594</v>
      </c>
      <c r="AC110" s="13" t="s">
        <v>595</v>
      </c>
      <c r="AD110" s="13">
        <v>936.73</v>
      </c>
      <c r="AE110" s="13" t="s">
        <v>419</v>
      </c>
      <c r="AF110" s="13">
        <f t="shared" si="9"/>
        <v>936.73</v>
      </c>
      <c r="AG110" s="13" t="e">
        <f t="shared" si="10"/>
        <v>#VALUE!</v>
      </c>
      <c r="AH110" s="13" t="s">
        <v>596</v>
      </c>
      <c r="AI110" s="13" t="s">
        <v>597</v>
      </c>
      <c r="AJ110" s="13" t="s">
        <v>598</v>
      </c>
      <c r="AK110" s="13" t="s">
        <v>599</v>
      </c>
      <c r="AL110" s="13">
        <v>932.06</v>
      </c>
      <c r="AM110" s="13" t="s">
        <v>419</v>
      </c>
      <c r="AN110" s="14">
        <f t="shared" ref="AN110:AN131" si="15">AL110</f>
        <v>932.06</v>
      </c>
      <c r="AO110" s="14" t="e">
        <f t="shared" si="14"/>
        <v>#VALUE!</v>
      </c>
      <c r="AP110" s="14" t="s">
        <v>604</v>
      </c>
    </row>
    <row r="111" spans="1:42" ht="22.5" x14ac:dyDescent="0.25">
      <c r="A111" s="88">
        <v>109</v>
      </c>
      <c r="B111" s="89" t="s">
        <v>261</v>
      </c>
      <c r="C111" s="16" t="s">
        <v>16</v>
      </c>
      <c r="D111" s="63">
        <v>0</v>
      </c>
      <c r="E111" s="63">
        <v>0</v>
      </c>
      <c r="F111" s="90">
        <v>1</v>
      </c>
      <c r="G111" s="63">
        <v>0</v>
      </c>
      <c r="H111" s="90">
        <v>1</v>
      </c>
      <c r="I111" s="13">
        <v>0</v>
      </c>
      <c r="J111" s="13"/>
      <c r="K111" s="16">
        <v>25102002</v>
      </c>
      <c r="L111" s="63">
        <v>1809007</v>
      </c>
      <c r="M111" s="13" t="s">
        <v>722</v>
      </c>
      <c r="N111" s="13" t="s">
        <v>262</v>
      </c>
      <c r="O111" s="16" t="s">
        <v>38</v>
      </c>
      <c r="P111" s="16" t="s">
        <v>139</v>
      </c>
      <c r="Q111" s="13">
        <v>19</v>
      </c>
      <c r="R111" s="13" t="s">
        <v>589</v>
      </c>
      <c r="S111" s="13" t="s">
        <v>590</v>
      </c>
      <c r="T111" s="13" t="s">
        <v>591</v>
      </c>
      <c r="U111" s="13" t="s">
        <v>592</v>
      </c>
      <c r="V111" s="13">
        <v>633.92999999999995</v>
      </c>
      <c r="W111" s="13" t="s">
        <v>419</v>
      </c>
      <c r="X111" s="224">
        <f t="shared" si="7"/>
        <v>633.92999999999995</v>
      </c>
      <c r="Y111" s="224">
        <f t="shared" si="8"/>
        <v>633.92999999999995</v>
      </c>
      <c r="Z111" s="13" t="s">
        <v>589</v>
      </c>
      <c r="AA111" s="13" t="s">
        <v>593</v>
      </c>
      <c r="AB111" s="13" t="s">
        <v>594</v>
      </c>
      <c r="AC111" s="13" t="s">
        <v>595</v>
      </c>
      <c r="AD111" s="13">
        <v>601.56999999999994</v>
      </c>
      <c r="AE111" s="13" t="s">
        <v>419</v>
      </c>
      <c r="AF111" s="13">
        <f t="shared" si="9"/>
        <v>601.56999999999994</v>
      </c>
      <c r="AG111" s="13" t="e">
        <f t="shared" si="10"/>
        <v>#VALUE!</v>
      </c>
      <c r="AH111" s="13" t="s">
        <v>596</v>
      </c>
      <c r="AI111" s="13" t="s">
        <v>597</v>
      </c>
      <c r="AJ111" s="13" t="s">
        <v>598</v>
      </c>
      <c r="AK111" s="13" t="s">
        <v>599</v>
      </c>
      <c r="AL111" s="13">
        <v>599.16999999999996</v>
      </c>
      <c r="AM111" s="13" t="s">
        <v>419</v>
      </c>
      <c r="AN111" s="14">
        <f t="shared" si="15"/>
        <v>599.16999999999996</v>
      </c>
      <c r="AO111" s="14" t="e">
        <f t="shared" si="14"/>
        <v>#VALUE!</v>
      </c>
      <c r="AP111" s="14" t="s">
        <v>604</v>
      </c>
    </row>
    <row r="112" spans="1:42" ht="22.5" x14ac:dyDescent="0.25">
      <c r="A112" s="88">
        <v>110</v>
      </c>
      <c r="B112" s="89" t="s">
        <v>263</v>
      </c>
      <c r="C112" s="16" t="s">
        <v>16</v>
      </c>
      <c r="D112" s="63">
        <v>0</v>
      </c>
      <c r="E112" s="63">
        <v>0</v>
      </c>
      <c r="F112" s="90">
        <v>1</v>
      </c>
      <c r="G112" s="63">
        <v>0</v>
      </c>
      <c r="H112" s="90">
        <v>1</v>
      </c>
      <c r="I112" s="13">
        <v>0</v>
      </c>
      <c r="J112" s="13"/>
      <c r="K112" s="16">
        <v>25102002</v>
      </c>
      <c r="L112" s="63">
        <v>1808329</v>
      </c>
      <c r="M112" s="13" t="s">
        <v>723</v>
      </c>
      <c r="N112" s="13">
        <v>3912473</v>
      </c>
      <c r="O112" s="16" t="s">
        <v>17</v>
      </c>
      <c r="P112" s="16" t="s">
        <v>264</v>
      </c>
      <c r="Q112" s="13">
        <v>10</v>
      </c>
      <c r="R112" s="13" t="s">
        <v>589</v>
      </c>
      <c r="S112" s="13" t="s">
        <v>590</v>
      </c>
      <c r="T112" s="13" t="s">
        <v>591</v>
      </c>
      <c r="U112" s="13" t="s">
        <v>592</v>
      </c>
      <c r="V112" s="13">
        <v>82.710000000000008</v>
      </c>
      <c r="W112" s="13" t="s">
        <v>419</v>
      </c>
      <c r="X112" s="224">
        <f t="shared" si="7"/>
        <v>82.710000000000008</v>
      </c>
      <c r="Y112" s="224">
        <f t="shared" si="8"/>
        <v>82.710000000000008</v>
      </c>
      <c r="Z112" s="13" t="s">
        <v>589</v>
      </c>
      <c r="AA112" s="13" t="s">
        <v>593</v>
      </c>
      <c r="AB112" s="13" t="s">
        <v>594</v>
      </c>
      <c r="AC112" s="13" t="s">
        <v>595</v>
      </c>
      <c r="AD112" s="13">
        <v>80</v>
      </c>
      <c r="AE112" s="13" t="s">
        <v>419</v>
      </c>
      <c r="AF112" s="13">
        <f t="shared" si="9"/>
        <v>80</v>
      </c>
      <c r="AG112" s="13" t="e">
        <f t="shared" si="10"/>
        <v>#VALUE!</v>
      </c>
      <c r="AH112" s="13" t="s">
        <v>596</v>
      </c>
      <c r="AI112" s="13" t="s">
        <v>597</v>
      </c>
      <c r="AJ112" s="13" t="s">
        <v>598</v>
      </c>
      <c r="AK112" s="13" t="s">
        <v>599</v>
      </c>
      <c r="AL112" s="13">
        <v>79.680000000000007</v>
      </c>
      <c r="AM112" s="13" t="s">
        <v>419</v>
      </c>
      <c r="AN112" s="14">
        <f t="shared" si="15"/>
        <v>79.680000000000007</v>
      </c>
      <c r="AO112" s="14" t="e">
        <f t="shared" si="14"/>
        <v>#VALUE!</v>
      </c>
      <c r="AP112" s="14" t="s">
        <v>604</v>
      </c>
    </row>
    <row r="113" spans="1:42" ht="22.5" x14ac:dyDescent="0.25">
      <c r="A113" s="88">
        <v>111</v>
      </c>
      <c r="B113" s="89" t="s">
        <v>265</v>
      </c>
      <c r="C113" s="16" t="s">
        <v>16</v>
      </c>
      <c r="D113" s="63">
        <v>0</v>
      </c>
      <c r="E113" s="63">
        <v>0</v>
      </c>
      <c r="F113" s="90">
        <v>1</v>
      </c>
      <c r="G113" s="63">
        <v>0</v>
      </c>
      <c r="H113" s="90">
        <v>1</v>
      </c>
      <c r="I113" s="13">
        <v>0</v>
      </c>
      <c r="J113" s="13"/>
      <c r="K113" s="16">
        <v>25102002</v>
      </c>
      <c r="L113" s="63">
        <v>1698639</v>
      </c>
      <c r="M113" s="13" t="s">
        <v>725</v>
      </c>
      <c r="N113" s="13">
        <v>3800828</v>
      </c>
      <c r="O113" s="16" t="s">
        <v>17</v>
      </c>
      <c r="P113" s="16" t="s">
        <v>266</v>
      </c>
      <c r="Q113" s="13">
        <v>1</v>
      </c>
      <c r="R113" s="13" t="s">
        <v>589</v>
      </c>
      <c r="S113" s="13" t="s">
        <v>590</v>
      </c>
      <c r="T113" s="13" t="s">
        <v>591</v>
      </c>
      <c r="U113" s="13" t="s">
        <v>592</v>
      </c>
      <c r="V113" s="13">
        <v>11839.53</v>
      </c>
      <c r="W113" s="13" t="s">
        <v>419</v>
      </c>
      <c r="X113" s="224">
        <f t="shared" si="7"/>
        <v>11839.53</v>
      </c>
      <c r="Y113" s="224">
        <f t="shared" si="8"/>
        <v>11839.53</v>
      </c>
      <c r="Z113" s="13" t="s">
        <v>589</v>
      </c>
      <c r="AA113" s="13" t="s">
        <v>593</v>
      </c>
      <c r="AB113" s="13" t="s">
        <v>594</v>
      </c>
      <c r="AC113" s="13" t="s">
        <v>595</v>
      </c>
      <c r="AD113" s="13">
        <v>11354.68</v>
      </c>
      <c r="AE113" s="13" t="s">
        <v>419</v>
      </c>
      <c r="AF113" s="13">
        <f t="shared" si="9"/>
        <v>11354.68</v>
      </c>
      <c r="AG113" s="13" t="e">
        <f t="shared" si="10"/>
        <v>#VALUE!</v>
      </c>
      <c r="AH113" s="13" t="s">
        <v>596</v>
      </c>
      <c r="AI113" s="13" t="s">
        <v>597</v>
      </c>
      <c r="AJ113" s="13" t="s">
        <v>598</v>
      </c>
      <c r="AK113" s="13" t="s">
        <v>599</v>
      </c>
      <c r="AL113" s="13">
        <v>11275.74</v>
      </c>
      <c r="AM113" s="13" t="s">
        <v>419</v>
      </c>
      <c r="AN113" s="14">
        <f t="shared" si="15"/>
        <v>11275.74</v>
      </c>
      <c r="AO113" s="14" t="e">
        <f t="shared" si="14"/>
        <v>#VALUE!</v>
      </c>
      <c r="AP113" s="14" t="s">
        <v>604</v>
      </c>
    </row>
    <row r="114" spans="1:42" ht="22.5" x14ac:dyDescent="0.25">
      <c r="A114" s="88">
        <v>112</v>
      </c>
      <c r="B114" s="89" t="s">
        <v>267</v>
      </c>
      <c r="C114" s="16" t="s">
        <v>16</v>
      </c>
      <c r="D114" s="63">
        <v>0</v>
      </c>
      <c r="E114" s="63">
        <v>0</v>
      </c>
      <c r="F114" s="90">
        <v>1</v>
      </c>
      <c r="G114" s="63">
        <v>0</v>
      </c>
      <c r="H114" s="90">
        <v>1</v>
      </c>
      <c r="I114" s="13">
        <v>0</v>
      </c>
      <c r="J114" s="13"/>
      <c r="K114" s="16">
        <v>25102002</v>
      </c>
      <c r="L114" s="63">
        <v>1808623</v>
      </c>
      <c r="M114" s="13" t="s">
        <v>726</v>
      </c>
      <c r="N114" s="13" t="s">
        <v>268</v>
      </c>
      <c r="O114" s="16" t="s">
        <v>44</v>
      </c>
      <c r="P114" s="16" t="s">
        <v>115</v>
      </c>
      <c r="Q114" s="13">
        <v>37</v>
      </c>
      <c r="R114" s="13" t="s">
        <v>589</v>
      </c>
      <c r="S114" s="13" t="s">
        <v>590</v>
      </c>
      <c r="T114" s="13" t="s">
        <v>591</v>
      </c>
      <c r="U114" s="13" t="s">
        <v>592</v>
      </c>
      <c r="V114" s="13">
        <v>1738.74</v>
      </c>
      <c r="W114" s="13" t="s">
        <v>419</v>
      </c>
      <c r="X114" s="224">
        <f t="shared" si="7"/>
        <v>1738.74</v>
      </c>
      <c r="Y114" s="224">
        <f t="shared" si="8"/>
        <v>1738.74</v>
      </c>
      <c r="Z114" s="13" t="s">
        <v>589</v>
      </c>
      <c r="AA114" s="13" t="s">
        <v>593</v>
      </c>
      <c r="AB114" s="13" t="s">
        <v>594</v>
      </c>
      <c r="AC114" s="13" t="s">
        <v>595</v>
      </c>
      <c r="AD114" s="13">
        <v>1591.61</v>
      </c>
      <c r="AE114" s="13" t="s">
        <v>419</v>
      </c>
      <c r="AF114" s="13">
        <f t="shared" si="9"/>
        <v>1591.61</v>
      </c>
      <c r="AG114" s="13" t="e">
        <f t="shared" si="10"/>
        <v>#VALUE!</v>
      </c>
      <c r="AH114" s="13" t="s">
        <v>596</v>
      </c>
      <c r="AI114" s="13" t="s">
        <v>597</v>
      </c>
      <c r="AJ114" s="13" t="s">
        <v>598</v>
      </c>
      <c r="AK114" s="13" t="s">
        <v>599</v>
      </c>
      <c r="AL114" s="13">
        <v>1582.11</v>
      </c>
      <c r="AM114" s="13" t="s">
        <v>419</v>
      </c>
      <c r="AN114" s="14">
        <f t="shared" si="15"/>
        <v>1582.11</v>
      </c>
      <c r="AO114" s="14" t="e">
        <f t="shared" si="14"/>
        <v>#VALUE!</v>
      </c>
      <c r="AP114" s="14"/>
    </row>
    <row r="115" spans="1:42" ht="22.5" x14ac:dyDescent="0.25">
      <c r="A115" s="88">
        <v>113</v>
      </c>
      <c r="B115" s="89" t="s">
        <v>269</v>
      </c>
      <c r="C115" s="16" t="s">
        <v>16</v>
      </c>
      <c r="D115" s="63">
        <v>0</v>
      </c>
      <c r="E115" s="63">
        <v>0</v>
      </c>
      <c r="F115" s="90">
        <v>1</v>
      </c>
      <c r="G115" s="63">
        <v>0</v>
      </c>
      <c r="H115" s="90">
        <v>1</v>
      </c>
      <c r="I115" s="13">
        <v>0</v>
      </c>
      <c r="J115" s="13"/>
      <c r="K115" s="16">
        <v>25102002</v>
      </c>
      <c r="L115" s="63">
        <v>1807185</v>
      </c>
      <c r="M115" s="13" t="s">
        <v>727</v>
      </c>
      <c r="N115" s="13">
        <v>3974291</v>
      </c>
      <c r="O115" s="16" t="s">
        <v>44</v>
      </c>
      <c r="P115" s="16" t="s">
        <v>190</v>
      </c>
      <c r="Q115" s="13">
        <v>81</v>
      </c>
      <c r="R115" s="13" t="s">
        <v>589</v>
      </c>
      <c r="S115" s="13" t="s">
        <v>590</v>
      </c>
      <c r="T115" s="13" t="s">
        <v>591</v>
      </c>
      <c r="U115" s="13" t="s">
        <v>592</v>
      </c>
      <c r="V115" s="13">
        <v>1511.65</v>
      </c>
      <c r="W115" s="13" t="s">
        <v>419</v>
      </c>
      <c r="X115" s="224">
        <f t="shared" si="7"/>
        <v>1511.65</v>
      </c>
      <c r="Y115" s="224">
        <f t="shared" si="8"/>
        <v>1511.65</v>
      </c>
      <c r="Z115" s="13" t="s">
        <v>589</v>
      </c>
      <c r="AA115" s="13" t="s">
        <v>593</v>
      </c>
      <c r="AB115" s="13" t="s">
        <v>594</v>
      </c>
      <c r="AC115" s="13" t="s">
        <v>595</v>
      </c>
      <c r="AD115" s="13">
        <v>1467.8799999999999</v>
      </c>
      <c r="AE115" s="13" t="s">
        <v>419</v>
      </c>
      <c r="AF115" s="13">
        <f t="shared" si="9"/>
        <v>1467.8799999999999</v>
      </c>
      <c r="AG115" s="13" t="e">
        <f t="shared" si="10"/>
        <v>#VALUE!</v>
      </c>
      <c r="AH115" s="13" t="s">
        <v>596</v>
      </c>
      <c r="AI115" s="13" t="s">
        <v>597</v>
      </c>
      <c r="AJ115" s="13" t="s">
        <v>598</v>
      </c>
      <c r="AK115" s="13" t="s">
        <v>599</v>
      </c>
      <c r="AL115" s="13">
        <v>1459.12</v>
      </c>
      <c r="AM115" s="13" t="s">
        <v>419</v>
      </c>
      <c r="AN115" s="14">
        <f t="shared" si="15"/>
        <v>1459.12</v>
      </c>
      <c r="AO115" s="14" t="e">
        <f t="shared" si="14"/>
        <v>#VALUE!</v>
      </c>
      <c r="AP115" s="14" t="s">
        <v>604</v>
      </c>
    </row>
    <row r="116" spans="1:42" ht="22.5" x14ac:dyDescent="0.25">
      <c r="A116" s="88">
        <v>114</v>
      </c>
      <c r="B116" s="89" t="s">
        <v>270</v>
      </c>
      <c r="C116" s="16" t="s">
        <v>16</v>
      </c>
      <c r="D116" s="63">
        <v>1</v>
      </c>
      <c r="E116" s="63">
        <v>0</v>
      </c>
      <c r="F116" s="90">
        <v>0</v>
      </c>
      <c r="G116" s="63">
        <v>0</v>
      </c>
      <c r="H116" s="90">
        <v>0</v>
      </c>
      <c r="I116" s="13">
        <v>0</v>
      </c>
      <c r="J116" s="13"/>
      <c r="K116" s="16">
        <v>25102002</v>
      </c>
      <c r="L116" s="63">
        <v>1808574</v>
      </c>
      <c r="M116" s="13" t="s">
        <v>728</v>
      </c>
      <c r="N116" s="13" t="s">
        <v>271</v>
      </c>
      <c r="O116" s="16" t="s">
        <v>17</v>
      </c>
      <c r="P116" s="16" t="s">
        <v>63</v>
      </c>
      <c r="Q116" s="13">
        <v>12</v>
      </c>
      <c r="R116" s="13" t="s">
        <v>589</v>
      </c>
      <c r="S116" s="13" t="s">
        <v>590</v>
      </c>
      <c r="T116" s="13" t="s">
        <v>591</v>
      </c>
      <c r="U116" s="13" t="s">
        <v>592</v>
      </c>
      <c r="V116" s="13">
        <v>76.64</v>
      </c>
      <c r="W116" s="13" t="s">
        <v>419</v>
      </c>
      <c r="X116" s="224">
        <f t="shared" si="7"/>
        <v>76.64</v>
      </c>
      <c r="Y116" s="224">
        <f t="shared" si="8"/>
        <v>76.64</v>
      </c>
      <c r="Z116" s="13" t="s">
        <v>589</v>
      </c>
      <c r="AA116" s="13" t="s">
        <v>593</v>
      </c>
      <c r="AB116" s="13" t="s">
        <v>594</v>
      </c>
      <c r="AC116" s="13" t="s">
        <v>595</v>
      </c>
      <c r="AD116" s="13">
        <v>70.67</v>
      </c>
      <c r="AE116" s="13" t="s">
        <v>419</v>
      </c>
      <c r="AF116" s="13">
        <f t="shared" si="9"/>
        <v>70.67</v>
      </c>
      <c r="AG116" s="13" t="e">
        <f t="shared" si="10"/>
        <v>#VALUE!</v>
      </c>
      <c r="AH116" s="13" t="s">
        <v>596</v>
      </c>
      <c r="AI116" s="13" t="s">
        <v>597</v>
      </c>
      <c r="AJ116" s="13" t="s">
        <v>598</v>
      </c>
      <c r="AK116" s="13" t="s">
        <v>599</v>
      </c>
      <c r="AL116" s="13">
        <v>70.239999999999995</v>
      </c>
      <c r="AM116" s="13" t="s">
        <v>419</v>
      </c>
      <c r="AN116" s="14">
        <f t="shared" si="15"/>
        <v>70.239999999999995</v>
      </c>
      <c r="AO116" s="14">
        <f>AN116</f>
        <v>70.239999999999995</v>
      </c>
      <c r="AP116" s="14"/>
    </row>
    <row r="117" spans="1:42" ht="22.5" x14ac:dyDescent="0.25">
      <c r="A117" s="88">
        <v>115</v>
      </c>
      <c r="B117" s="89" t="s">
        <v>272</v>
      </c>
      <c r="C117" s="16" t="s">
        <v>16</v>
      </c>
      <c r="D117" s="63">
        <v>0</v>
      </c>
      <c r="E117" s="63">
        <v>0</v>
      </c>
      <c r="F117" s="90">
        <v>1</v>
      </c>
      <c r="G117" s="90">
        <v>0</v>
      </c>
      <c r="H117" s="90">
        <v>1</v>
      </c>
      <c r="I117" s="91">
        <v>0</v>
      </c>
      <c r="J117" s="91"/>
      <c r="K117" s="16">
        <v>25102002</v>
      </c>
      <c r="L117" s="63">
        <v>1808039</v>
      </c>
      <c r="M117" s="13" t="s">
        <v>729</v>
      </c>
      <c r="N117" s="13">
        <v>143066</v>
      </c>
      <c r="O117" s="16" t="s">
        <v>17</v>
      </c>
      <c r="P117" s="16" t="s">
        <v>273</v>
      </c>
      <c r="Q117" s="13">
        <v>18</v>
      </c>
      <c r="R117" s="13" t="s">
        <v>589</v>
      </c>
      <c r="S117" s="13" t="s">
        <v>590</v>
      </c>
      <c r="T117" s="13" t="s">
        <v>591</v>
      </c>
      <c r="U117" s="13" t="s">
        <v>592</v>
      </c>
      <c r="V117" s="13">
        <v>136.67999999999998</v>
      </c>
      <c r="W117" s="13" t="s">
        <v>419</v>
      </c>
      <c r="X117" s="224">
        <f t="shared" si="7"/>
        <v>136.67999999999998</v>
      </c>
      <c r="Y117" s="224">
        <f t="shared" si="8"/>
        <v>136.67999999999998</v>
      </c>
      <c r="Z117" s="13" t="s">
        <v>589</v>
      </c>
      <c r="AA117" s="13" t="s">
        <v>593</v>
      </c>
      <c r="AB117" s="13" t="s">
        <v>594</v>
      </c>
      <c r="AC117" s="13" t="s">
        <v>595</v>
      </c>
      <c r="AD117" s="13">
        <v>132.09</v>
      </c>
      <c r="AE117" s="13" t="s">
        <v>419</v>
      </c>
      <c r="AF117" s="13">
        <f t="shared" si="9"/>
        <v>132.09</v>
      </c>
      <c r="AG117" s="13" t="e">
        <f t="shared" si="10"/>
        <v>#VALUE!</v>
      </c>
      <c r="AH117" s="13" t="s">
        <v>596</v>
      </c>
      <c r="AI117" s="13" t="s">
        <v>597</v>
      </c>
      <c r="AJ117" s="13" t="s">
        <v>598</v>
      </c>
      <c r="AK117" s="13" t="s">
        <v>599</v>
      </c>
      <c r="AL117" s="13">
        <v>131.04</v>
      </c>
      <c r="AM117" s="13" t="s">
        <v>419</v>
      </c>
      <c r="AN117" s="14">
        <f t="shared" si="15"/>
        <v>131.04</v>
      </c>
      <c r="AO117" s="14" t="e">
        <f>Z117*AN117</f>
        <v>#VALUE!</v>
      </c>
      <c r="AP117" s="14"/>
    </row>
    <row r="118" spans="1:42" ht="22.5" x14ac:dyDescent="0.25">
      <c r="A118" s="88">
        <v>116</v>
      </c>
      <c r="B118" s="89" t="s">
        <v>274</v>
      </c>
      <c r="C118" s="16" t="s">
        <v>16</v>
      </c>
      <c r="D118" s="63">
        <v>5</v>
      </c>
      <c r="E118" s="63">
        <v>0</v>
      </c>
      <c r="F118" s="90">
        <v>0</v>
      </c>
      <c r="G118" s="90">
        <v>0</v>
      </c>
      <c r="H118" s="90">
        <v>0</v>
      </c>
      <c r="I118" s="91">
        <v>0</v>
      </c>
      <c r="J118" s="91"/>
      <c r="K118" s="16">
        <v>25102002</v>
      </c>
      <c r="L118" s="63">
        <v>1809026</v>
      </c>
      <c r="M118" s="13" t="s">
        <v>730</v>
      </c>
      <c r="N118" s="13" t="s">
        <v>275</v>
      </c>
      <c r="O118" s="16" t="s">
        <v>38</v>
      </c>
      <c r="P118" s="16" t="s">
        <v>276</v>
      </c>
      <c r="Q118" s="13">
        <v>11</v>
      </c>
      <c r="R118" s="13" t="s">
        <v>589</v>
      </c>
      <c r="S118" s="13" t="s">
        <v>590</v>
      </c>
      <c r="T118" s="13" t="s">
        <v>591</v>
      </c>
      <c r="U118" s="13" t="s">
        <v>592</v>
      </c>
      <c r="V118" s="13">
        <v>319.87</v>
      </c>
      <c r="W118" s="13" t="s">
        <v>419</v>
      </c>
      <c r="X118" s="224">
        <f t="shared" si="7"/>
        <v>319.87</v>
      </c>
      <c r="Y118" s="224">
        <f t="shared" si="8"/>
        <v>319.87</v>
      </c>
      <c r="Z118" s="13" t="s">
        <v>589</v>
      </c>
      <c r="AA118" s="13" t="s">
        <v>593</v>
      </c>
      <c r="AB118" s="13" t="s">
        <v>594</v>
      </c>
      <c r="AC118" s="13" t="s">
        <v>595</v>
      </c>
      <c r="AD118" s="13">
        <v>304.14</v>
      </c>
      <c r="AE118" s="13" t="s">
        <v>419</v>
      </c>
      <c r="AF118" s="13">
        <f t="shared" si="9"/>
        <v>304.14</v>
      </c>
      <c r="AG118" s="13" t="e">
        <f t="shared" si="10"/>
        <v>#VALUE!</v>
      </c>
      <c r="AH118" s="13" t="s">
        <v>596</v>
      </c>
      <c r="AI118" s="13" t="s">
        <v>597</v>
      </c>
      <c r="AJ118" s="13" t="s">
        <v>598</v>
      </c>
      <c r="AK118" s="13" t="s">
        <v>599</v>
      </c>
      <c r="AL118" s="13">
        <v>302.62</v>
      </c>
      <c r="AM118" s="13" t="s">
        <v>419</v>
      </c>
      <c r="AN118" s="14">
        <f t="shared" si="15"/>
        <v>302.62</v>
      </c>
      <c r="AO118" s="14">
        <f>AN118</f>
        <v>302.62</v>
      </c>
      <c r="AP118" s="14" t="s">
        <v>604</v>
      </c>
    </row>
    <row r="119" spans="1:42" ht="22.5" x14ac:dyDescent="0.25">
      <c r="A119" s="88">
        <v>117</v>
      </c>
      <c r="B119" s="89" t="s">
        <v>278</v>
      </c>
      <c r="C119" s="16" t="s">
        <v>16</v>
      </c>
      <c r="D119" s="63">
        <v>0</v>
      </c>
      <c r="E119" s="63">
        <v>0</v>
      </c>
      <c r="F119" s="90">
        <v>10</v>
      </c>
      <c r="G119" s="90">
        <v>0</v>
      </c>
      <c r="H119" s="90">
        <v>10</v>
      </c>
      <c r="I119" s="91">
        <v>0</v>
      </c>
      <c r="J119" s="91"/>
      <c r="K119" s="16">
        <v>25102002</v>
      </c>
      <c r="L119" s="63">
        <v>1721078</v>
      </c>
      <c r="M119" s="13" t="s">
        <v>731</v>
      </c>
      <c r="N119" s="13" t="s">
        <v>279</v>
      </c>
      <c r="O119" s="16" t="s">
        <v>38</v>
      </c>
      <c r="P119" s="16" t="s">
        <v>280</v>
      </c>
      <c r="Q119" s="13">
        <v>15</v>
      </c>
      <c r="R119" s="13" t="s">
        <v>589</v>
      </c>
      <c r="S119" s="13" t="s">
        <v>590</v>
      </c>
      <c r="T119" s="13" t="s">
        <v>591</v>
      </c>
      <c r="U119" s="13" t="s">
        <v>592</v>
      </c>
      <c r="V119" s="13">
        <v>7729.3600000000006</v>
      </c>
      <c r="W119" s="13" t="s">
        <v>419</v>
      </c>
      <c r="X119" s="224">
        <f t="shared" si="7"/>
        <v>7729.3600000000006</v>
      </c>
      <c r="Y119" s="224">
        <f t="shared" si="8"/>
        <v>77293.600000000006</v>
      </c>
      <c r="Z119" s="13" t="s">
        <v>589</v>
      </c>
      <c r="AA119" s="13" t="s">
        <v>593</v>
      </c>
      <c r="AB119" s="13" t="s">
        <v>594</v>
      </c>
      <c r="AC119" s="13" t="s">
        <v>595</v>
      </c>
      <c r="AD119" s="13">
        <v>7274.6900000000005</v>
      </c>
      <c r="AE119" s="13" t="s">
        <v>419</v>
      </c>
      <c r="AF119" s="13">
        <f t="shared" si="9"/>
        <v>7274.6900000000005</v>
      </c>
      <c r="AG119" s="13" t="e">
        <f t="shared" si="10"/>
        <v>#VALUE!</v>
      </c>
      <c r="AH119" s="13" t="s">
        <v>596</v>
      </c>
      <c r="AI119" s="13" t="s">
        <v>597</v>
      </c>
      <c r="AJ119" s="13" t="s">
        <v>598</v>
      </c>
      <c r="AK119" s="13" t="s">
        <v>599</v>
      </c>
      <c r="AL119" s="13">
        <v>7216.95</v>
      </c>
      <c r="AM119" s="13" t="s">
        <v>419</v>
      </c>
      <c r="AN119" s="14">
        <f t="shared" si="15"/>
        <v>7216.95</v>
      </c>
      <c r="AO119" s="14" t="e">
        <f t="shared" ref="AO119:AO126" si="16">Z119*AN119</f>
        <v>#VALUE!</v>
      </c>
      <c r="AP119" s="14" t="s">
        <v>604</v>
      </c>
    </row>
    <row r="120" spans="1:42" ht="22.5" x14ac:dyDescent="0.25">
      <c r="A120" s="88">
        <v>118</v>
      </c>
      <c r="B120" s="89" t="s">
        <v>281</v>
      </c>
      <c r="C120" s="16" t="s">
        <v>16</v>
      </c>
      <c r="D120" s="63">
        <v>0</v>
      </c>
      <c r="E120" s="63">
        <v>0</v>
      </c>
      <c r="F120" s="90">
        <v>1</v>
      </c>
      <c r="G120" s="63">
        <v>0</v>
      </c>
      <c r="H120" s="90">
        <v>1</v>
      </c>
      <c r="I120" s="91">
        <v>0</v>
      </c>
      <c r="J120" s="91"/>
      <c r="K120" s="16">
        <v>25102002</v>
      </c>
      <c r="L120" s="63">
        <v>1762017</v>
      </c>
      <c r="M120" s="13" t="s">
        <v>732</v>
      </c>
      <c r="N120" s="13" t="s">
        <v>282</v>
      </c>
      <c r="O120" s="16" t="s">
        <v>38</v>
      </c>
      <c r="P120" s="16" t="s">
        <v>283</v>
      </c>
      <c r="Q120" s="13">
        <v>14</v>
      </c>
      <c r="R120" s="13" t="s">
        <v>589</v>
      </c>
      <c r="S120" s="13" t="s">
        <v>590</v>
      </c>
      <c r="T120" s="13" t="s">
        <v>591</v>
      </c>
      <c r="U120" s="13" t="s">
        <v>592</v>
      </c>
      <c r="V120" s="13">
        <v>504.84</v>
      </c>
      <c r="W120" s="13" t="s">
        <v>419</v>
      </c>
      <c r="X120" s="224">
        <f t="shared" si="7"/>
        <v>504.84</v>
      </c>
      <c r="Y120" s="224">
        <f t="shared" si="8"/>
        <v>504.84</v>
      </c>
      <c r="Z120" s="13" t="s">
        <v>589</v>
      </c>
      <c r="AA120" s="13" t="s">
        <v>593</v>
      </c>
      <c r="AB120" s="13" t="s">
        <v>594</v>
      </c>
      <c r="AC120" s="13" t="s">
        <v>595</v>
      </c>
      <c r="AD120" s="13">
        <v>473.34999999999997</v>
      </c>
      <c r="AE120" s="13" t="s">
        <v>419</v>
      </c>
      <c r="AF120" s="13">
        <f t="shared" si="9"/>
        <v>473.34999999999997</v>
      </c>
      <c r="AG120" s="13" t="e">
        <f t="shared" si="10"/>
        <v>#VALUE!</v>
      </c>
      <c r="AH120" s="13" t="s">
        <v>596</v>
      </c>
      <c r="AI120" s="13" t="s">
        <v>597</v>
      </c>
      <c r="AJ120" s="13" t="s">
        <v>598</v>
      </c>
      <c r="AK120" s="13" t="s">
        <v>599</v>
      </c>
      <c r="AL120" s="13">
        <v>470.05</v>
      </c>
      <c r="AM120" s="13" t="s">
        <v>419</v>
      </c>
      <c r="AN120" s="14">
        <f t="shared" si="15"/>
        <v>470.05</v>
      </c>
      <c r="AO120" s="14" t="e">
        <f t="shared" si="16"/>
        <v>#VALUE!</v>
      </c>
      <c r="AP120" s="14" t="s">
        <v>604</v>
      </c>
    </row>
    <row r="121" spans="1:42" ht="22.5" x14ac:dyDescent="0.25">
      <c r="A121" s="88">
        <v>119</v>
      </c>
      <c r="B121" s="89" t="s">
        <v>284</v>
      </c>
      <c r="C121" s="16" t="s">
        <v>16</v>
      </c>
      <c r="D121" s="63">
        <v>0</v>
      </c>
      <c r="E121" s="63">
        <v>0</v>
      </c>
      <c r="F121" s="90">
        <v>1</v>
      </c>
      <c r="G121" s="63">
        <v>1</v>
      </c>
      <c r="H121" s="90">
        <v>1</v>
      </c>
      <c r="I121" s="91">
        <v>1</v>
      </c>
      <c r="J121" s="91"/>
      <c r="K121" s="16">
        <v>25102002</v>
      </c>
      <c r="L121" s="63">
        <v>1600374</v>
      </c>
      <c r="M121" s="13" t="s">
        <v>733</v>
      </c>
      <c r="N121" s="13">
        <v>135362</v>
      </c>
      <c r="O121" s="16" t="s">
        <v>38</v>
      </c>
      <c r="P121" s="16" t="s">
        <v>285</v>
      </c>
      <c r="Q121" s="13">
        <v>13</v>
      </c>
      <c r="R121" s="13" t="s">
        <v>589</v>
      </c>
      <c r="S121" s="13" t="s">
        <v>590</v>
      </c>
      <c r="T121" s="13" t="s">
        <v>591</v>
      </c>
      <c r="U121" s="13" t="s">
        <v>592</v>
      </c>
      <c r="V121" s="13">
        <v>4632.49</v>
      </c>
      <c r="W121" s="13" t="s">
        <v>419</v>
      </c>
      <c r="X121" s="224">
        <f t="shared" si="7"/>
        <v>4632.49</v>
      </c>
      <c r="Y121" s="224">
        <f t="shared" si="8"/>
        <v>9264.98</v>
      </c>
      <c r="Z121" s="13" t="s">
        <v>589</v>
      </c>
      <c r="AA121" s="13" t="s">
        <v>593</v>
      </c>
      <c r="AB121" s="13" t="s">
        <v>594</v>
      </c>
      <c r="AC121" s="13" t="s">
        <v>595</v>
      </c>
      <c r="AD121" s="13">
        <v>4310.49</v>
      </c>
      <c r="AE121" s="13" t="s">
        <v>419</v>
      </c>
      <c r="AF121" s="13">
        <f t="shared" si="9"/>
        <v>4310.49</v>
      </c>
      <c r="AG121" s="13" t="e">
        <f t="shared" si="10"/>
        <v>#VALUE!</v>
      </c>
      <c r="AH121" s="13" t="s">
        <v>596</v>
      </c>
      <c r="AI121" s="13" t="s">
        <v>597</v>
      </c>
      <c r="AJ121" s="13" t="s">
        <v>598</v>
      </c>
      <c r="AK121" s="13" t="s">
        <v>599</v>
      </c>
      <c r="AL121" s="13">
        <v>4293.3100000000004</v>
      </c>
      <c r="AM121" s="13" t="s">
        <v>419</v>
      </c>
      <c r="AN121" s="14">
        <f t="shared" si="15"/>
        <v>4293.3100000000004</v>
      </c>
      <c r="AO121" s="14" t="e">
        <f t="shared" si="16"/>
        <v>#VALUE!</v>
      </c>
      <c r="AP121" s="14" t="s">
        <v>604</v>
      </c>
    </row>
    <row r="122" spans="1:42" ht="22.5" x14ac:dyDescent="0.25">
      <c r="A122" s="88">
        <v>120</v>
      </c>
      <c r="B122" s="93" t="s">
        <v>286</v>
      </c>
      <c r="C122" s="16" t="s">
        <v>16</v>
      </c>
      <c r="D122" s="90">
        <v>0</v>
      </c>
      <c r="E122" s="90">
        <v>0</v>
      </c>
      <c r="F122" s="90">
        <v>1</v>
      </c>
      <c r="G122" s="90">
        <v>0</v>
      </c>
      <c r="H122" s="90">
        <v>1</v>
      </c>
      <c r="I122" s="91">
        <v>0</v>
      </c>
      <c r="J122" s="91"/>
      <c r="K122" s="16">
        <v>25102002</v>
      </c>
      <c r="L122" s="16">
        <v>1767744</v>
      </c>
      <c r="M122" s="16" t="s">
        <v>735</v>
      </c>
      <c r="N122" s="88">
        <v>129979</v>
      </c>
      <c r="O122" s="16" t="s">
        <v>38</v>
      </c>
      <c r="P122" s="16" t="s">
        <v>250</v>
      </c>
      <c r="Q122" s="16">
        <v>135</v>
      </c>
      <c r="R122" s="13" t="s">
        <v>589</v>
      </c>
      <c r="S122" s="13" t="s">
        <v>590</v>
      </c>
      <c r="T122" s="13" t="s">
        <v>591</v>
      </c>
      <c r="U122" s="13" t="s">
        <v>592</v>
      </c>
      <c r="V122" s="13">
        <v>5671.84</v>
      </c>
      <c r="W122" s="13" t="s">
        <v>419</v>
      </c>
      <c r="X122" s="224">
        <f t="shared" si="7"/>
        <v>5671.84</v>
      </c>
      <c r="Y122" s="224">
        <f t="shared" si="8"/>
        <v>5671.84</v>
      </c>
      <c r="Z122" s="13" t="s">
        <v>589</v>
      </c>
      <c r="AA122" s="13" t="s">
        <v>593</v>
      </c>
      <c r="AB122" s="13" t="s">
        <v>594</v>
      </c>
      <c r="AC122" s="13" t="s">
        <v>595</v>
      </c>
      <c r="AD122" s="13">
        <v>5367.71</v>
      </c>
      <c r="AE122" s="13" t="s">
        <v>419</v>
      </c>
      <c r="AF122" s="13">
        <f t="shared" si="9"/>
        <v>5367.71</v>
      </c>
      <c r="AG122" s="13" t="e">
        <f t="shared" si="10"/>
        <v>#VALUE!</v>
      </c>
      <c r="AH122" s="13" t="s">
        <v>596</v>
      </c>
      <c r="AI122" s="13" t="s">
        <v>597</v>
      </c>
      <c r="AJ122" s="13" t="s">
        <v>598</v>
      </c>
      <c r="AK122" s="13" t="s">
        <v>599</v>
      </c>
      <c r="AL122" s="13">
        <v>5335.69</v>
      </c>
      <c r="AM122" s="13" t="s">
        <v>419</v>
      </c>
      <c r="AN122" s="14">
        <f t="shared" si="15"/>
        <v>5335.69</v>
      </c>
      <c r="AO122" s="14" t="e">
        <f t="shared" si="16"/>
        <v>#VALUE!</v>
      </c>
      <c r="AP122" s="14" t="s">
        <v>604</v>
      </c>
    </row>
    <row r="123" spans="1:42" ht="22.5" x14ac:dyDescent="0.25">
      <c r="A123" s="88">
        <v>121</v>
      </c>
      <c r="B123" s="93" t="s">
        <v>287</v>
      </c>
      <c r="C123" s="16" t="s">
        <v>16</v>
      </c>
      <c r="D123" s="90">
        <v>0</v>
      </c>
      <c r="E123" s="90">
        <v>0</v>
      </c>
      <c r="F123" s="90">
        <v>1</v>
      </c>
      <c r="G123" s="90">
        <v>0</v>
      </c>
      <c r="H123" s="90">
        <v>1</v>
      </c>
      <c r="I123" s="91">
        <v>0</v>
      </c>
      <c r="J123" s="91"/>
      <c r="K123" s="16">
        <v>25102002</v>
      </c>
      <c r="L123" s="90">
        <v>1721086</v>
      </c>
      <c r="M123" s="16" t="s">
        <v>736</v>
      </c>
      <c r="N123" s="88">
        <v>3802825</v>
      </c>
      <c r="O123" s="16" t="s">
        <v>38</v>
      </c>
      <c r="P123" s="16" t="s">
        <v>288</v>
      </c>
      <c r="Q123" s="16">
        <v>121</v>
      </c>
      <c r="R123" s="13" t="s">
        <v>589</v>
      </c>
      <c r="S123" s="13" t="s">
        <v>590</v>
      </c>
      <c r="T123" s="13" t="s">
        <v>591</v>
      </c>
      <c r="U123" s="13" t="s">
        <v>592</v>
      </c>
      <c r="V123" s="13">
        <v>16742.78</v>
      </c>
      <c r="W123" s="13" t="s">
        <v>419</v>
      </c>
      <c r="X123" s="224">
        <f t="shared" si="7"/>
        <v>16742.78</v>
      </c>
      <c r="Y123" s="224">
        <f t="shared" si="8"/>
        <v>16742.78</v>
      </c>
      <c r="Z123" s="13" t="s">
        <v>589</v>
      </c>
      <c r="AA123" s="13" t="s">
        <v>593</v>
      </c>
      <c r="AB123" s="13" t="s">
        <v>594</v>
      </c>
      <c r="AC123" s="13" t="s">
        <v>595</v>
      </c>
      <c r="AD123" s="13">
        <v>16057.78</v>
      </c>
      <c r="AE123" s="13" t="s">
        <v>419</v>
      </c>
      <c r="AF123" s="13">
        <f t="shared" si="9"/>
        <v>16057.78</v>
      </c>
      <c r="AG123" s="13" t="e">
        <f t="shared" si="10"/>
        <v>#VALUE!</v>
      </c>
      <c r="AH123" s="13" t="s">
        <v>596</v>
      </c>
      <c r="AI123" s="13" t="s">
        <v>597</v>
      </c>
      <c r="AJ123" s="13" t="s">
        <v>598</v>
      </c>
      <c r="AK123" s="13" t="s">
        <v>599</v>
      </c>
      <c r="AL123" s="13">
        <v>15930.33</v>
      </c>
      <c r="AM123" s="13" t="s">
        <v>419</v>
      </c>
      <c r="AN123" s="14">
        <f t="shared" si="15"/>
        <v>15930.33</v>
      </c>
      <c r="AO123" s="14" t="e">
        <f t="shared" si="16"/>
        <v>#VALUE!</v>
      </c>
      <c r="AP123" s="14" t="s">
        <v>604</v>
      </c>
    </row>
    <row r="124" spans="1:42" ht="22.5" x14ac:dyDescent="0.25">
      <c r="A124" s="88">
        <v>122</v>
      </c>
      <c r="B124" s="93" t="s">
        <v>289</v>
      </c>
      <c r="C124" s="16" t="s">
        <v>16</v>
      </c>
      <c r="D124" s="90">
        <v>0</v>
      </c>
      <c r="E124" s="90">
        <v>0</v>
      </c>
      <c r="F124" s="90">
        <v>1</v>
      </c>
      <c r="G124" s="90">
        <v>0</v>
      </c>
      <c r="H124" s="90">
        <v>1</v>
      </c>
      <c r="I124" s="91">
        <v>0</v>
      </c>
      <c r="J124" s="91"/>
      <c r="K124" s="16">
        <v>25102002</v>
      </c>
      <c r="L124" s="16">
        <v>1768021</v>
      </c>
      <c r="M124" s="16" t="s">
        <v>737</v>
      </c>
      <c r="N124" s="88">
        <v>3911941</v>
      </c>
      <c r="O124" s="16" t="s">
        <v>38</v>
      </c>
      <c r="P124" s="16" t="s">
        <v>288</v>
      </c>
      <c r="Q124" s="16">
        <v>122</v>
      </c>
      <c r="R124" s="13" t="s">
        <v>589</v>
      </c>
      <c r="S124" s="13" t="s">
        <v>590</v>
      </c>
      <c r="T124" s="13" t="s">
        <v>591</v>
      </c>
      <c r="U124" s="13" t="s">
        <v>592</v>
      </c>
      <c r="V124" s="13">
        <v>631.98</v>
      </c>
      <c r="W124" s="13" t="s">
        <v>419</v>
      </c>
      <c r="X124" s="224">
        <f t="shared" si="7"/>
        <v>631.98</v>
      </c>
      <c r="Y124" s="224">
        <f t="shared" si="8"/>
        <v>631.98</v>
      </c>
      <c r="Z124" s="13" t="s">
        <v>589</v>
      </c>
      <c r="AA124" s="13" t="s">
        <v>593</v>
      </c>
      <c r="AB124" s="13" t="s">
        <v>594</v>
      </c>
      <c r="AC124" s="13" t="s">
        <v>595</v>
      </c>
      <c r="AD124" s="13">
        <v>616.05999999999995</v>
      </c>
      <c r="AE124" s="13" t="s">
        <v>419</v>
      </c>
      <c r="AF124" s="13">
        <f t="shared" si="9"/>
        <v>616.05999999999995</v>
      </c>
      <c r="AG124" s="13" t="e">
        <f t="shared" si="10"/>
        <v>#VALUE!</v>
      </c>
      <c r="AH124" s="13" t="s">
        <v>596</v>
      </c>
      <c r="AI124" s="13" t="s">
        <v>597</v>
      </c>
      <c r="AJ124" s="13" t="s">
        <v>598</v>
      </c>
      <c r="AK124" s="13" t="s">
        <v>599</v>
      </c>
      <c r="AL124" s="13">
        <v>612.38</v>
      </c>
      <c r="AM124" s="13" t="s">
        <v>419</v>
      </c>
      <c r="AN124" s="14">
        <f t="shared" si="15"/>
        <v>612.38</v>
      </c>
      <c r="AO124" s="14" t="e">
        <f t="shared" si="16"/>
        <v>#VALUE!</v>
      </c>
      <c r="AP124" s="14"/>
    </row>
    <row r="125" spans="1:42" ht="22.5" x14ac:dyDescent="0.25">
      <c r="A125" s="88">
        <v>123</v>
      </c>
      <c r="B125" s="93" t="s">
        <v>738</v>
      </c>
      <c r="C125" s="16" t="s">
        <v>16</v>
      </c>
      <c r="D125" s="90">
        <v>0</v>
      </c>
      <c r="E125" s="90">
        <v>0</v>
      </c>
      <c r="F125" s="90">
        <v>1</v>
      </c>
      <c r="G125" s="90">
        <v>0</v>
      </c>
      <c r="H125" s="90">
        <v>1</v>
      </c>
      <c r="I125" s="91">
        <v>0</v>
      </c>
      <c r="J125" s="91"/>
      <c r="K125" s="16">
        <v>25102002</v>
      </c>
      <c r="L125" s="90">
        <v>1808306</v>
      </c>
      <c r="M125" s="16" t="s">
        <v>739</v>
      </c>
      <c r="N125" s="88">
        <v>3903475</v>
      </c>
      <c r="O125" s="16" t="s">
        <v>38</v>
      </c>
      <c r="P125" s="16" t="s">
        <v>288</v>
      </c>
      <c r="Q125" s="16">
        <v>126</v>
      </c>
      <c r="R125" s="13" t="s">
        <v>589</v>
      </c>
      <c r="S125" s="13" t="s">
        <v>590</v>
      </c>
      <c r="T125" s="13" t="s">
        <v>591</v>
      </c>
      <c r="U125" s="13" t="s">
        <v>592</v>
      </c>
      <c r="V125" s="13">
        <v>103.67</v>
      </c>
      <c r="W125" s="13" t="s">
        <v>419</v>
      </c>
      <c r="X125" s="224">
        <f t="shared" si="7"/>
        <v>103.67</v>
      </c>
      <c r="Y125" s="224">
        <f t="shared" si="8"/>
        <v>103.67</v>
      </c>
      <c r="Z125" s="13" t="s">
        <v>589</v>
      </c>
      <c r="AA125" s="13" t="s">
        <v>593</v>
      </c>
      <c r="AB125" s="13" t="s">
        <v>594</v>
      </c>
      <c r="AC125" s="13" t="s">
        <v>595</v>
      </c>
      <c r="AD125" s="13">
        <v>97.84</v>
      </c>
      <c r="AE125" s="13" t="s">
        <v>419</v>
      </c>
      <c r="AF125" s="13">
        <f t="shared" si="9"/>
        <v>97.84</v>
      </c>
      <c r="AG125" s="13" t="e">
        <f t="shared" si="10"/>
        <v>#VALUE!</v>
      </c>
      <c r="AH125" s="13" t="s">
        <v>596</v>
      </c>
      <c r="AI125" s="13" t="s">
        <v>597</v>
      </c>
      <c r="AJ125" s="13" t="s">
        <v>598</v>
      </c>
      <c r="AK125" s="13" t="s">
        <v>599</v>
      </c>
      <c r="AL125" s="13">
        <v>97.06</v>
      </c>
      <c r="AM125" s="13" t="s">
        <v>419</v>
      </c>
      <c r="AN125" s="14">
        <f t="shared" si="15"/>
        <v>97.06</v>
      </c>
      <c r="AO125" s="14" t="e">
        <f t="shared" si="16"/>
        <v>#VALUE!</v>
      </c>
      <c r="AP125" s="14" t="s">
        <v>604</v>
      </c>
    </row>
    <row r="126" spans="1:42" ht="22.5" x14ac:dyDescent="0.25">
      <c r="A126" s="88">
        <v>124</v>
      </c>
      <c r="B126" s="93" t="s">
        <v>290</v>
      </c>
      <c r="C126" s="16" t="s">
        <v>16</v>
      </c>
      <c r="D126" s="90">
        <v>6</v>
      </c>
      <c r="E126" s="90">
        <v>0</v>
      </c>
      <c r="F126" s="90">
        <v>0</v>
      </c>
      <c r="G126" s="90">
        <v>2</v>
      </c>
      <c r="H126" s="90">
        <v>0</v>
      </c>
      <c r="I126" s="91">
        <v>2</v>
      </c>
      <c r="J126" s="91"/>
      <c r="K126" s="16">
        <v>25102002</v>
      </c>
      <c r="L126" s="90">
        <v>1600392</v>
      </c>
      <c r="M126" s="16" t="s">
        <v>740</v>
      </c>
      <c r="N126" s="88">
        <v>131501</v>
      </c>
      <c r="O126" s="16" t="s">
        <v>38</v>
      </c>
      <c r="P126" s="16" t="s">
        <v>291</v>
      </c>
      <c r="Q126" s="16">
        <v>39</v>
      </c>
      <c r="R126" s="13" t="s">
        <v>589</v>
      </c>
      <c r="S126" s="13" t="s">
        <v>590</v>
      </c>
      <c r="T126" s="13" t="s">
        <v>591</v>
      </c>
      <c r="U126" s="13" t="s">
        <v>592</v>
      </c>
      <c r="V126" s="13">
        <v>26297.829999999998</v>
      </c>
      <c r="W126" s="13" t="s">
        <v>419</v>
      </c>
      <c r="X126" s="224">
        <f t="shared" si="7"/>
        <v>26297.829999999998</v>
      </c>
      <c r="Y126" s="224">
        <f t="shared" si="8"/>
        <v>52595.659999999996</v>
      </c>
      <c r="Z126" s="13" t="s">
        <v>589</v>
      </c>
      <c r="AA126" s="13" t="s">
        <v>593</v>
      </c>
      <c r="AB126" s="13" t="s">
        <v>594</v>
      </c>
      <c r="AC126" s="13" t="s">
        <v>595</v>
      </c>
      <c r="AD126" s="13">
        <v>24245.199999999997</v>
      </c>
      <c r="AE126" s="13" t="s">
        <v>419</v>
      </c>
      <c r="AF126" s="13">
        <f t="shared" si="9"/>
        <v>24245.199999999997</v>
      </c>
      <c r="AG126" s="13" t="e">
        <f t="shared" si="10"/>
        <v>#VALUE!</v>
      </c>
      <c r="AH126" s="13" t="s">
        <v>596</v>
      </c>
      <c r="AI126" s="13" t="s">
        <v>597</v>
      </c>
      <c r="AJ126" s="13" t="s">
        <v>598</v>
      </c>
      <c r="AK126" s="13" t="s">
        <v>599</v>
      </c>
      <c r="AL126" s="13">
        <v>24148.6</v>
      </c>
      <c r="AM126" s="13" t="s">
        <v>419</v>
      </c>
      <c r="AN126" s="14">
        <f t="shared" si="15"/>
        <v>24148.6</v>
      </c>
      <c r="AO126" s="14" t="e">
        <f t="shared" si="16"/>
        <v>#VALUE!</v>
      </c>
      <c r="AP126" s="14" t="s">
        <v>604</v>
      </c>
    </row>
    <row r="127" spans="1:42" ht="22.5" x14ac:dyDescent="0.25">
      <c r="A127" s="88">
        <v>125</v>
      </c>
      <c r="B127" s="93" t="s">
        <v>292</v>
      </c>
      <c r="C127" s="16" t="s">
        <v>16</v>
      </c>
      <c r="D127" s="90">
        <v>12</v>
      </c>
      <c r="E127" s="90">
        <v>0</v>
      </c>
      <c r="F127" s="90">
        <v>0</v>
      </c>
      <c r="G127" s="94">
        <v>0</v>
      </c>
      <c r="H127" s="90">
        <v>0</v>
      </c>
      <c r="I127" s="91">
        <v>0</v>
      </c>
      <c r="J127" s="91"/>
      <c r="K127" s="16">
        <v>25102002</v>
      </c>
      <c r="L127" s="90">
        <v>1767790</v>
      </c>
      <c r="M127" s="95" t="s">
        <v>742</v>
      </c>
      <c r="N127" s="108">
        <v>135475</v>
      </c>
      <c r="O127" s="95" t="s">
        <v>38</v>
      </c>
      <c r="P127" s="95" t="s">
        <v>209</v>
      </c>
      <c r="Q127" s="16">
        <v>9</v>
      </c>
      <c r="R127" s="13" t="s">
        <v>589</v>
      </c>
      <c r="S127" s="13" t="s">
        <v>590</v>
      </c>
      <c r="T127" s="13" t="s">
        <v>591</v>
      </c>
      <c r="U127" s="13" t="s">
        <v>592</v>
      </c>
      <c r="V127" s="13">
        <v>1069.43</v>
      </c>
      <c r="W127" s="13" t="s">
        <v>419</v>
      </c>
      <c r="X127" s="224">
        <f t="shared" si="7"/>
        <v>1069.43</v>
      </c>
      <c r="Y127" s="224">
        <f t="shared" si="8"/>
        <v>1069.43</v>
      </c>
      <c r="Z127" s="13" t="s">
        <v>589</v>
      </c>
      <c r="AA127" s="13" t="s">
        <v>593</v>
      </c>
      <c r="AB127" s="13" t="s">
        <v>594</v>
      </c>
      <c r="AC127" s="13" t="s">
        <v>595</v>
      </c>
      <c r="AD127" s="13">
        <v>1029.5999999999999</v>
      </c>
      <c r="AE127" s="13" t="s">
        <v>419</v>
      </c>
      <c r="AF127" s="13">
        <f t="shared" si="9"/>
        <v>1029.5999999999999</v>
      </c>
      <c r="AG127" s="13" t="e">
        <f t="shared" si="10"/>
        <v>#VALUE!</v>
      </c>
      <c r="AH127" s="13" t="s">
        <v>596</v>
      </c>
      <c r="AI127" s="13" t="s">
        <v>597</v>
      </c>
      <c r="AJ127" s="13" t="s">
        <v>598</v>
      </c>
      <c r="AK127" s="13" t="s">
        <v>599</v>
      </c>
      <c r="AL127" s="13">
        <v>1021.42</v>
      </c>
      <c r="AM127" s="13" t="s">
        <v>419</v>
      </c>
      <c r="AN127" s="14">
        <f t="shared" si="15"/>
        <v>1021.42</v>
      </c>
      <c r="AO127" s="14">
        <f>AN127</f>
        <v>1021.42</v>
      </c>
      <c r="AP127" s="14" t="s">
        <v>604</v>
      </c>
    </row>
    <row r="128" spans="1:42" ht="22.5" x14ac:dyDescent="0.25">
      <c r="A128" s="88">
        <v>126</v>
      </c>
      <c r="B128" s="93" t="s">
        <v>293</v>
      </c>
      <c r="C128" s="16" t="s">
        <v>16</v>
      </c>
      <c r="D128" s="90">
        <v>0</v>
      </c>
      <c r="E128" s="90">
        <v>0</v>
      </c>
      <c r="F128" s="90">
        <v>18</v>
      </c>
      <c r="G128" s="94">
        <v>0</v>
      </c>
      <c r="H128" s="90">
        <v>18</v>
      </c>
      <c r="I128" s="91">
        <v>0</v>
      </c>
      <c r="J128" s="91"/>
      <c r="K128" s="16">
        <v>25102002</v>
      </c>
      <c r="L128" s="90">
        <v>1600362</v>
      </c>
      <c r="M128" s="95" t="s">
        <v>744</v>
      </c>
      <c r="N128" s="108">
        <v>12480726</v>
      </c>
      <c r="O128" s="95" t="s">
        <v>38</v>
      </c>
      <c r="P128" s="95" t="s">
        <v>220</v>
      </c>
      <c r="Q128" s="16">
        <v>5</v>
      </c>
      <c r="R128" s="13" t="s">
        <v>589</v>
      </c>
      <c r="S128" s="13" t="s">
        <v>590</v>
      </c>
      <c r="T128" s="13" t="s">
        <v>591</v>
      </c>
      <c r="U128" s="13" t="s">
        <v>592</v>
      </c>
      <c r="V128" s="13">
        <v>395.37</v>
      </c>
      <c r="W128" s="13" t="s">
        <v>419</v>
      </c>
      <c r="X128" s="224">
        <f t="shared" si="7"/>
        <v>395.37</v>
      </c>
      <c r="Y128" s="224">
        <f t="shared" si="8"/>
        <v>7116.66</v>
      </c>
      <c r="Z128" s="13" t="s">
        <v>589</v>
      </c>
      <c r="AA128" s="13" t="s">
        <v>593</v>
      </c>
      <c r="AB128" s="13" t="s">
        <v>594</v>
      </c>
      <c r="AC128" s="13" t="s">
        <v>595</v>
      </c>
      <c r="AD128" s="13">
        <v>385.78999999999996</v>
      </c>
      <c r="AE128" s="13" t="s">
        <v>419</v>
      </c>
      <c r="AF128" s="13">
        <f t="shared" si="9"/>
        <v>385.78999999999996</v>
      </c>
      <c r="AG128" s="13" t="e">
        <f t="shared" si="10"/>
        <v>#VALUE!</v>
      </c>
      <c r="AH128" s="13" t="s">
        <v>596</v>
      </c>
      <c r="AI128" s="13" t="s">
        <v>597</v>
      </c>
      <c r="AJ128" s="13" t="s">
        <v>598</v>
      </c>
      <c r="AK128" s="13" t="s">
        <v>599</v>
      </c>
      <c r="AL128" s="13">
        <v>383.48</v>
      </c>
      <c r="AM128" s="13" t="s">
        <v>419</v>
      </c>
      <c r="AN128" s="14">
        <f t="shared" si="15"/>
        <v>383.48</v>
      </c>
      <c r="AO128" s="14" t="e">
        <f>Z128*AN128</f>
        <v>#VALUE!</v>
      </c>
      <c r="AP128" s="14"/>
    </row>
    <row r="129" spans="1:42" ht="22.5" x14ac:dyDescent="0.25">
      <c r="A129" s="88">
        <v>127</v>
      </c>
      <c r="B129" s="96" t="s">
        <v>294</v>
      </c>
      <c r="C129" s="16" t="s">
        <v>16</v>
      </c>
      <c r="D129" s="90">
        <v>0</v>
      </c>
      <c r="E129" s="90">
        <v>0</v>
      </c>
      <c r="F129" s="90">
        <v>18</v>
      </c>
      <c r="G129" s="94">
        <v>0</v>
      </c>
      <c r="H129" s="90">
        <v>18</v>
      </c>
      <c r="I129" s="91">
        <v>0</v>
      </c>
      <c r="J129" s="91"/>
      <c r="K129" s="16">
        <v>25102002</v>
      </c>
      <c r="L129" s="90">
        <v>1698633</v>
      </c>
      <c r="M129" s="95" t="s">
        <v>745</v>
      </c>
      <c r="N129" s="108">
        <v>12480725</v>
      </c>
      <c r="O129" s="95" t="s">
        <v>38</v>
      </c>
      <c r="P129" s="95" t="s">
        <v>220</v>
      </c>
      <c r="Q129" s="16">
        <v>6</v>
      </c>
      <c r="R129" s="13" t="s">
        <v>589</v>
      </c>
      <c r="S129" s="13" t="s">
        <v>590</v>
      </c>
      <c r="T129" s="13" t="s">
        <v>591</v>
      </c>
      <c r="U129" s="13" t="s">
        <v>592</v>
      </c>
      <c r="V129" s="13">
        <v>419.53</v>
      </c>
      <c r="W129" s="13" t="s">
        <v>419</v>
      </c>
      <c r="X129" s="224">
        <f t="shared" si="7"/>
        <v>419.53</v>
      </c>
      <c r="Y129" s="224">
        <f t="shared" si="8"/>
        <v>7551.5399999999991</v>
      </c>
      <c r="Z129" s="13" t="s">
        <v>589</v>
      </c>
      <c r="AA129" s="13" t="s">
        <v>593</v>
      </c>
      <c r="AB129" s="13" t="s">
        <v>594</v>
      </c>
      <c r="AC129" s="13" t="s">
        <v>595</v>
      </c>
      <c r="AD129" s="13">
        <v>385.4</v>
      </c>
      <c r="AE129" s="13" t="s">
        <v>419</v>
      </c>
      <c r="AF129" s="13">
        <f t="shared" si="9"/>
        <v>385.4</v>
      </c>
      <c r="AG129" s="13" t="e">
        <f t="shared" si="10"/>
        <v>#VALUE!</v>
      </c>
      <c r="AH129" s="13" t="s">
        <v>596</v>
      </c>
      <c r="AI129" s="13" t="s">
        <v>597</v>
      </c>
      <c r="AJ129" s="13" t="s">
        <v>598</v>
      </c>
      <c r="AK129" s="13" t="s">
        <v>599</v>
      </c>
      <c r="AL129" s="13">
        <v>383.48</v>
      </c>
      <c r="AM129" s="13" t="s">
        <v>419</v>
      </c>
      <c r="AN129" s="14">
        <f t="shared" si="15"/>
        <v>383.48</v>
      </c>
      <c r="AO129" s="14" t="e">
        <f>Z129*AN129</f>
        <v>#VALUE!</v>
      </c>
      <c r="AP129" s="14" t="s">
        <v>604</v>
      </c>
    </row>
    <row r="130" spans="1:42" ht="22.5" x14ac:dyDescent="0.25">
      <c r="A130" s="88">
        <v>128</v>
      </c>
      <c r="B130" s="96" t="s">
        <v>295</v>
      </c>
      <c r="C130" s="16" t="s">
        <v>16</v>
      </c>
      <c r="D130" s="90">
        <v>8</v>
      </c>
      <c r="E130" s="90">
        <v>0</v>
      </c>
      <c r="F130" s="90">
        <v>2</v>
      </c>
      <c r="G130" s="94">
        <v>0</v>
      </c>
      <c r="H130" s="90">
        <v>2</v>
      </c>
      <c r="I130" s="91">
        <v>0</v>
      </c>
      <c r="J130" s="91"/>
      <c r="K130" s="16">
        <v>25102002</v>
      </c>
      <c r="L130" s="90">
        <v>1724086</v>
      </c>
      <c r="M130" s="95" t="s">
        <v>747</v>
      </c>
      <c r="N130" s="108">
        <v>216885</v>
      </c>
      <c r="O130" s="95" t="s">
        <v>38</v>
      </c>
      <c r="P130" s="95" t="s">
        <v>91</v>
      </c>
      <c r="Q130" s="16">
        <v>16</v>
      </c>
      <c r="R130" s="13" t="s">
        <v>589</v>
      </c>
      <c r="S130" s="13" t="s">
        <v>590</v>
      </c>
      <c r="T130" s="13" t="s">
        <v>591</v>
      </c>
      <c r="U130" s="13" t="s">
        <v>592</v>
      </c>
      <c r="V130" s="13">
        <v>24112.34</v>
      </c>
      <c r="W130" s="13" t="s">
        <v>419</v>
      </c>
      <c r="X130" s="224">
        <f t="shared" si="7"/>
        <v>24112.34</v>
      </c>
      <c r="Y130" s="224">
        <f t="shared" si="8"/>
        <v>48224.68</v>
      </c>
      <c r="Z130" s="13" t="s">
        <v>589</v>
      </c>
      <c r="AA130" s="13" t="s">
        <v>593</v>
      </c>
      <c r="AB130" s="13" t="s">
        <v>594</v>
      </c>
      <c r="AC130" s="13" t="s">
        <v>595</v>
      </c>
      <c r="AD130" s="13">
        <v>22713.87</v>
      </c>
      <c r="AE130" s="13" t="s">
        <v>419</v>
      </c>
      <c r="AF130" s="13">
        <f t="shared" si="9"/>
        <v>22713.87</v>
      </c>
      <c r="AG130" s="13" t="e">
        <f t="shared" si="10"/>
        <v>#VALUE!</v>
      </c>
      <c r="AH130" s="13" t="s">
        <v>596</v>
      </c>
      <c r="AI130" s="13" t="s">
        <v>597</v>
      </c>
      <c r="AJ130" s="13" t="s">
        <v>598</v>
      </c>
      <c r="AK130" s="13" t="s">
        <v>599</v>
      </c>
      <c r="AL130" s="13">
        <v>22555.97</v>
      </c>
      <c r="AM130" s="13" t="s">
        <v>419</v>
      </c>
      <c r="AN130" s="14">
        <f t="shared" si="15"/>
        <v>22555.97</v>
      </c>
      <c r="AO130" s="14" t="e">
        <f>Z130*AN130</f>
        <v>#VALUE!</v>
      </c>
      <c r="AP130" s="14"/>
    </row>
    <row r="131" spans="1:42" ht="22.5" x14ac:dyDescent="0.25">
      <c r="A131" s="88">
        <v>129</v>
      </c>
      <c r="B131" s="96" t="s">
        <v>296</v>
      </c>
      <c r="C131" s="16" t="s">
        <v>16</v>
      </c>
      <c r="D131" s="90">
        <v>9</v>
      </c>
      <c r="E131" s="90">
        <v>0</v>
      </c>
      <c r="F131" s="90">
        <v>0</v>
      </c>
      <c r="G131" s="94">
        <v>0</v>
      </c>
      <c r="H131" s="90">
        <v>0</v>
      </c>
      <c r="I131" s="91">
        <v>0</v>
      </c>
      <c r="J131" s="91"/>
      <c r="K131" s="16">
        <v>25102002</v>
      </c>
      <c r="L131" s="90">
        <v>1767867</v>
      </c>
      <c r="M131" s="13" t="s">
        <v>419</v>
      </c>
      <c r="N131" s="108">
        <v>142036</v>
      </c>
      <c r="O131" s="95" t="s">
        <v>38</v>
      </c>
      <c r="P131" s="95" t="s">
        <v>266</v>
      </c>
      <c r="Q131" s="16">
        <v>5</v>
      </c>
      <c r="R131" s="13" t="s">
        <v>589</v>
      </c>
      <c r="S131" s="13" t="s">
        <v>590</v>
      </c>
      <c r="T131" s="13" t="s">
        <v>591</v>
      </c>
      <c r="U131" s="13" t="s">
        <v>592</v>
      </c>
      <c r="V131" s="13">
        <v>3094.9700000000003</v>
      </c>
      <c r="W131" s="13" t="s">
        <v>419</v>
      </c>
      <c r="X131" s="224">
        <f t="shared" si="7"/>
        <v>3094.9700000000003</v>
      </c>
      <c r="Y131" s="224">
        <f t="shared" si="8"/>
        <v>3094.9700000000003</v>
      </c>
      <c r="Z131" s="13" t="s">
        <v>589</v>
      </c>
      <c r="AA131" s="13" t="s">
        <v>593</v>
      </c>
      <c r="AB131" s="13" t="s">
        <v>594</v>
      </c>
      <c r="AC131" s="13" t="s">
        <v>595</v>
      </c>
      <c r="AD131" s="13">
        <v>2990.9100000000003</v>
      </c>
      <c r="AE131" s="13" t="s">
        <v>419</v>
      </c>
      <c r="AF131" s="13">
        <f t="shared" si="9"/>
        <v>2990.9100000000003</v>
      </c>
      <c r="AG131" s="13" t="e">
        <f t="shared" si="10"/>
        <v>#VALUE!</v>
      </c>
      <c r="AH131" s="13" t="s">
        <v>596</v>
      </c>
      <c r="AI131" s="13" t="s">
        <v>597</v>
      </c>
      <c r="AJ131" s="13" t="s">
        <v>598</v>
      </c>
      <c r="AK131" s="13" t="s">
        <v>599</v>
      </c>
      <c r="AL131" s="13">
        <v>2973.07</v>
      </c>
      <c r="AM131" s="13" t="s">
        <v>419</v>
      </c>
      <c r="AN131" s="14">
        <f t="shared" si="15"/>
        <v>2973.07</v>
      </c>
      <c r="AO131" s="14">
        <f>AN131</f>
        <v>2973.07</v>
      </c>
      <c r="AP131" s="14" t="s">
        <v>604</v>
      </c>
    </row>
    <row r="132" spans="1:42" ht="22.5" x14ac:dyDescent="0.25">
      <c r="A132" s="88">
        <v>130</v>
      </c>
      <c r="B132" s="96" t="s">
        <v>297</v>
      </c>
      <c r="C132" s="16" t="s">
        <v>16</v>
      </c>
      <c r="D132" s="90">
        <v>4</v>
      </c>
      <c r="E132" s="90">
        <v>0</v>
      </c>
      <c r="F132" s="90">
        <v>26</v>
      </c>
      <c r="G132" s="94">
        <v>44</v>
      </c>
      <c r="H132" s="90">
        <v>26</v>
      </c>
      <c r="I132" s="91">
        <v>44</v>
      </c>
      <c r="J132" s="91"/>
      <c r="K132" s="16">
        <v>25102002</v>
      </c>
      <c r="L132" s="90">
        <v>1671858</v>
      </c>
      <c r="M132" s="95" t="s">
        <v>748</v>
      </c>
      <c r="N132" s="108" t="s">
        <v>298</v>
      </c>
      <c r="O132" s="95" t="s">
        <v>38</v>
      </c>
      <c r="P132" s="95" t="s">
        <v>299</v>
      </c>
      <c r="Q132" s="16">
        <v>9</v>
      </c>
      <c r="R132" s="13" t="s">
        <v>589</v>
      </c>
      <c r="S132" s="13" t="s">
        <v>590</v>
      </c>
      <c r="T132" s="13" t="s">
        <v>591</v>
      </c>
      <c r="U132" s="13" t="s">
        <v>592</v>
      </c>
      <c r="V132" s="13">
        <v>1450.73</v>
      </c>
      <c r="W132" s="13" t="s">
        <v>419</v>
      </c>
      <c r="X132" s="224">
        <v>2101.0500000000002</v>
      </c>
      <c r="Y132" s="224">
        <f t="shared" ref="Y132:Y195" si="17">+IF((F132+G132)=0,X132,(F132+G132)*X132)</f>
        <v>147073.5</v>
      </c>
      <c r="Z132" s="13" t="s">
        <v>589</v>
      </c>
      <c r="AA132" s="13" t="s">
        <v>593</v>
      </c>
      <c r="AB132" s="13" t="s">
        <v>594</v>
      </c>
      <c r="AC132" s="13" t="s">
        <v>595</v>
      </c>
      <c r="AD132" s="13">
        <v>1334.24</v>
      </c>
      <c r="AE132" s="13" t="s">
        <v>419</v>
      </c>
      <c r="AF132" s="13">
        <v>2101.0500000000002</v>
      </c>
      <c r="AG132" s="13" t="e">
        <f t="shared" ref="AG132:AG195" si="18">+IF((O132+P132)=0,AF132,(O132+P132)*AF132)</f>
        <v>#VALUE!</v>
      </c>
      <c r="AH132" s="13" t="s">
        <v>596</v>
      </c>
      <c r="AI132" s="13" t="s">
        <v>597</v>
      </c>
      <c r="AJ132" s="13" t="s">
        <v>598</v>
      </c>
      <c r="AK132" s="13" t="s">
        <v>599</v>
      </c>
      <c r="AL132" s="13">
        <v>2090.59</v>
      </c>
      <c r="AM132" s="13" t="s">
        <v>419</v>
      </c>
      <c r="AN132" s="14">
        <v>2090.59</v>
      </c>
      <c r="AO132" s="14" t="e">
        <f>Z132*AN132</f>
        <v>#VALUE!</v>
      </c>
      <c r="AP132" s="14"/>
    </row>
    <row r="133" spans="1:42" ht="22.5" x14ac:dyDescent="0.25">
      <c r="A133" s="88">
        <v>131</v>
      </c>
      <c r="B133" s="96" t="s">
        <v>300</v>
      </c>
      <c r="C133" s="16" t="s">
        <v>16</v>
      </c>
      <c r="D133" s="90">
        <v>5</v>
      </c>
      <c r="E133" s="90">
        <v>0</v>
      </c>
      <c r="F133" s="63">
        <v>0</v>
      </c>
      <c r="G133" s="90">
        <v>0</v>
      </c>
      <c r="H133" s="63">
        <v>0</v>
      </c>
      <c r="I133" s="91">
        <v>0</v>
      </c>
      <c r="J133" s="91"/>
      <c r="K133" s="16">
        <v>25102002</v>
      </c>
      <c r="L133" s="90">
        <v>1721079</v>
      </c>
      <c r="M133" s="13" t="s">
        <v>419</v>
      </c>
      <c r="N133" s="108">
        <v>15862001</v>
      </c>
      <c r="O133" s="95" t="s">
        <v>38</v>
      </c>
      <c r="P133" s="95" t="s">
        <v>301</v>
      </c>
      <c r="Q133" s="16">
        <v>4</v>
      </c>
      <c r="R133" s="13" t="s">
        <v>589</v>
      </c>
      <c r="S133" s="13" t="s">
        <v>590</v>
      </c>
      <c r="T133" s="13" t="s">
        <v>591</v>
      </c>
      <c r="U133" s="13" t="s">
        <v>592</v>
      </c>
      <c r="V133" s="13">
        <v>675.66</v>
      </c>
      <c r="W133" s="13" t="s">
        <v>419</v>
      </c>
      <c r="X133" s="224">
        <f t="shared" ref="X133:X196" si="19">V133</f>
        <v>675.66</v>
      </c>
      <c r="Y133" s="224">
        <f t="shared" si="17"/>
        <v>675.66</v>
      </c>
      <c r="Z133" s="13" t="s">
        <v>589</v>
      </c>
      <c r="AA133" s="13" t="s">
        <v>593</v>
      </c>
      <c r="AB133" s="13" t="s">
        <v>594</v>
      </c>
      <c r="AC133" s="13" t="s">
        <v>595</v>
      </c>
      <c r="AD133" s="13">
        <v>632.91999999999996</v>
      </c>
      <c r="AE133" s="13" t="s">
        <v>419</v>
      </c>
      <c r="AF133" s="13">
        <f t="shared" ref="AF133:AF196" si="20">AD133</f>
        <v>632.91999999999996</v>
      </c>
      <c r="AG133" s="13" t="e">
        <f t="shared" si="18"/>
        <v>#VALUE!</v>
      </c>
      <c r="AH133" s="13" t="s">
        <v>596</v>
      </c>
      <c r="AI133" s="13" t="s">
        <v>597</v>
      </c>
      <c r="AJ133" s="13" t="s">
        <v>598</v>
      </c>
      <c r="AK133" s="13" t="s">
        <v>599</v>
      </c>
      <c r="AL133" s="13">
        <v>628.52</v>
      </c>
      <c r="AM133" s="13" t="s">
        <v>419</v>
      </c>
      <c r="AN133" s="14">
        <f t="shared" ref="AN133:AN196" si="21">AL133</f>
        <v>628.52</v>
      </c>
      <c r="AO133" s="14">
        <f>AN133</f>
        <v>628.52</v>
      </c>
      <c r="AP133" s="14" t="s">
        <v>604</v>
      </c>
    </row>
    <row r="134" spans="1:42" ht="22.5" x14ac:dyDescent="0.25">
      <c r="A134" s="88">
        <v>132</v>
      </c>
      <c r="B134" s="96" t="s">
        <v>302</v>
      </c>
      <c r="C134" s="16" t="s">
        <v>16</v>
      </c>
      <c r="D134" s="90">
        <v>0</v>
      </c>
      <c r="E134" s="90">
        <v>0</v>
      </c>
      <c r="F134" s="63">
        <v>5</v>
      </c>
      <c r="G134" s="90">
        <v>0</v>
      </c>
      <c r="H134" s="63">
        <v>5</v>
      </c>
      <c r="I134" s="91">
        <v>0</v>
      </c>
      <c r="J134" s="91"/>
      <c r="K134" s="16">
        <v>25102002</v>
      </c>
      <c r="L134" s="90">
        <v>1767949</v>
      </c>
      <c r="M134" s="95" t="s">
        <v>749</v>
      </c>
      <c r="N134" s="108">
        <v>218490</v>
      </c>
      <c r="O134" s="95" t="s">
        <v>38</v>
      </c>
      <c r="P134" s="95" t="s">
        <v>303</v>
      </c>
      <c r="Q134" s="16">
        <v>1</v>
      </c>
      <c r="R134" s="13" t="s">
        <v>589</v>
      </c>
      <c r="S134" s="13" t="s">
        <v>590</v>
      </c>
      <c r="T134" s="13" t="s">
        <v>591</v>
      </c>
      <c r="U134" s="13" t="s">
        <v>592</v>
      </c>
      <c r="V134" s="13">
        <v>688.6</v>
      </c>
      <c r="W134" s="13" t="s">
        <v>419</v>
      </c>
      <c r="X134" s="224">
        <f t="shared" si="19"/>
        <v>688.6</v>
      </c>
      <c r="Y134" s="224">
        <f t="shared" si="17"/>
        <v>3443</v>
      </c>
      <c r="Z134" s="13" t="s">
        <v>589</v>
      </c>
      <c r="AA134" s="13" t="s">
        <v>593</v>
      </c>
      <c r="AB134" s="13" t="s">
        <v>594</v>
      </c>
      <c r="AC134" s="13" t="s">
        <v>595</v>
      </c>
      <c r="AD134" s="13">
        <v>634.85</v>
      </c>
      <c r="AE134" s="13" t="s">
        <v>419</v>
      </c>
      <c r="AF134" s="13">
        <f t="shared" si="20"/>
        <v>634.85</v>
      </c>
      <c r="AG134" s="13" t="e">
        <f t="shared" si="18"/>
        <v>#VALUE!</v>
      </c>
      <c r="AH134" s="13" t="s">
        <v>596</v>
      </c>
      <c r="AI134" s="13" t="s">
        <v>597</v>
      </c>
      <c r="AJ134" s="13" t="s">
        <v>598</v>
      </c>
      <c r="AK134" s="13" t="s">
        <v>599</v>
      </c>
      <c r="AL134" s="13">
        <v>632.32000000000005</v>
      </c>
      <c r="AM134" s="13" t="s">
        <v>419</v>
      </c>
      <c r="AN134" s="14">
        <f t="shared" si="21"/>
        <v>632.32000000000005</v>
      </c>
      <c r="AO134" s="14" t="e">
        <f>Z134*AN134</f>
        <v>#VALUE!</v>
      </c>
      <c r="AP134" s="14" t="s">
        <v>604</v>
      </c>
    </row>
    <row r="135" spans="1:42" ht="22.5" x14ac:dyDescent="0.25">
      <c r="A135" s="88">
        <v>133</v>
      </c>
      <c r="B135" s="96" t="s">
        <v>304</v>
      </c>
      <c r="C135" s="16" t="s">
        <v>16</v>
      </c>
      <c r="D135" s="90">
        <v>8</v>
      </c>
      <c r="E135" s="90"/>
      <c r="F135" s="63">
        <v>0</v>
      </c>
      <c r="G135" s="90">
        <v>0</v>
      </c>
      <c r="H135" s="63">
        <v>0</v>
      </c>
      <c r="I135" s="91">
        <v>0</v>
      </c>
      <c r="J135" s="91"/>
      <c r="K135" s="16">
        <v>25102002</v>
      </c>
      <c r="L135" s="90">
        <v>1803485</v>
      </c>
      <c r="M135" s="95" t="s">
        <v>750</v>
      </c>
      <c r="N135" s="108" t="s">
        <v>305</v>
      </c>
      <c r="O135" s="95" t="s">
        <v>38</v>
      </c>
      <c r="P135" s="95" t="s">
        <v>303</v>
      </c>
      <c r="Q135" s="16">
        <v>4</v>
      </c>
      <c r="R135" s="13" t="s">
        <v>589</v>
      </c>
      <c r="S135" s="13" t="s">
        <v>590</v>
      </c>
      <c r="T135" s="13" t="s">
        <v>591</v>
      </c>
      <c r="U135" s="13" t="s">
        <v>592</v>
      </c>
      <c r="V135" s="13">
        <v>175.70999999999998</v>
      </c>
      <c r="W135" s="13" t="s">
        <v>419</v>
      </c>
      <c r="X135" s="224">
        <f t="shared" si="19"/>
        <v>175.70999999999998</v>
      </c>
      <c r="Y135" s="224">
        <f t="shared" si="17"/>
        <v>175.70999999999998</v>
      </c>
      <c r="Z135" s="13" t="s">
        <v>589</v>
      </c>
      <c r="AA135" s="13" t="s">
        <v>593</v>
      </c>
      <c r="AB135" s="13" t="s">
        <v>594</v>
      </c>
      <c r="AC135" s="13" t="s">
        <v>595</v>
      </c>
      <c r="AD135" s="13">
        <v>161.01</v>
      </c>
      <c r="AE135" s="13" t="s">
        <v>419</v>
      </c>
      <c r="AF135" s="13">
        <f t="shared" si="20"/>
        <v>161.01</v>
      </c>
      <c r="AG135" s="13" t="e">
        <f t="shared" si="18"/>
        <v>#VALUE!</v>
      </c>
      <c r="AH135" s="13" t="s">
        <v>596</v>
      </c>
      <c r="AI135" s="13" t="s">
        <v>597</v>
      </c>
      <c r="AJ135" s="13" t="s">
        <v>598</v>
      </c>
      <c r="AK135" s="13" t="s">
        <v>599</v>
      </c>
      <c r="AL135" s="13">
        <v>159.72999999999999</v>
      </c>
      <c r="AM135" s="13" t="s">
        <v>419</v>
      </c>
      <c r="AN135" s="14">
        <f t="shared" si="21"/>
        <v>159.72999999999999</v>
      </c>
      <c r="AO135" s="14">
        <f>AN135</f>
        <v>159.72999999999999</v>
      </c>
      <c r="AP135" s="14" t="s">
        <v>604</v>
      </c>
    </row>
    <row r="136" spans="1:42" ht="22.5" x14ac:dyDescent="0.25">
      <c r="A136" s="88">
        <v>134</v>
      </c>
      <c r="B136" s="96" t="s">
        <v>306</v>
      </c>
      <c r="C136" s="16" t="s">
        <v>16</v>
      </c>
      <c r="D136" s="90">
        <v>0</v>
      </c>
      <c r="E136" s="90"/>
      <c r="F136" s="63">
        <v>10</v>
      </c>
      <c r="G136" s="90">
        <v>4</v>
      </c>
      <c r="H136" s="63">
        <v>10</v>
      </c>
      <c r="I136" s="91">
        <v>4</v>
      </c>
      <c r="J136" s="91"/>
      <c r="K136" s="16">
        <v>25102002</v>
      </c>
      <c r="L136" s="90">
        <v>1600311</v>
      </c>
      <c r="M136" s="95" t="s">
        <v>751</v>
      </c>
      <c r="N136" s="108">
        <v>136670</v>
      </c>
      <c r="O136" s="95" t="s">
        <v>38</v>
      </c>
      <c r="P136" s="95" t="s">
        <v>220</v>
      </c>
      <c r="Q136" s="16">
        <v>19</v>
      </c>
      <c r="R136" s="13" t="s">
        <v>589</v>
      </c>
      <c r="S136" s="13" t="s">
        <v>590</v>
      </c>
      <c r="T136" s="13" t="s">
        <v>591</v>
      </c>
      <c r="U136" s="13" t="s">
        <v>592</v>
      </c>
      <c r="V136" s="13">
        <v>761.26</v>
      </c>
      <c r="W136" s="13" t="s">
        <v>419</v>
      </c>
      <c r="X136" s="224">
        <f t="shared" si="19"/>
        <v>761.26</v>
      </c>
      <c r="Y136" s="224">
        <f t="shared" si="17"/>
        <v>10657.64</v>
      </c>
      <c r="Z136" s="13" t="s">
        <v>589</v>
      </c>
      <c r="AA136" s="13" t="s">
        <v>593</v>
      </c>
      <c r="AB136" s="13" t="s">
        <v>594</v>
      </c>
      <c r="AC136" s="13" t="s">
        <v>595</v>
      </c>
      <c r="AD136" s="13">
        <v>700.66</v>
      </c>
      <c r="AE136" s="13" t="s">
        <v>419</v>
      </c>
      <c r="AF136" s="13">
        <f t="shared" si="20"/>
        <v>700.66</v>
      </c>
      <c r="AG136" s="13" t="e">
        <f t="shared" si="18"/>
        <v>#VALUE!</v>
      </c>
      <c r="AH136" s="13" t="s">
        <v>596</v>
      </c>
      <c r="AI136" s="13" t="s">
        <v>597</v>
      </c>
      <c r="AJ136" s="13" t="s">
        <v>598</v>
      </c>
      <c r="AK136" s="13" t="s">
        <v>599</v>
      </c>
      <c r="AL136" s="13">
        <v>696.48</v>
      </c>
      <c r="AM136" s="13" t="s">
        <v>419</v>
      </c>
      <c r="AN136" s="14">
        <f t="shared" si="21"/>
        <v>696.48</v>
      </c>
      <c r="AO136" s="14" t="e">
        <f t="shared" ref="AO136:AO199" si="22">Z136*AN136</f>
        <v>#VALUE!</v>
      </c>
      <c r="AP136" s="14" t="s">
        <v>604</v>
      </c>
    </row>
    <row r="137" spans="1:42" ht="22.5" x14ac:dyDescent="0.25">
      <c r="A137" s="88">
        <v>135</v>
      </c>
      <c r="B137" s="96" t="s">
        <v>307</v>
      </c>
      <c r="C137" s="16" t="s">
        <v>16</v>
      </c>
      <c r="D137" s="90">
        <v>0</v>
      </c>
      <c r="E137" s="90">
        <v>0</v>
      </c>
      <c r="F137" s="63">
        <v>10</v>
      </c>
      <c r="G137" s="90">
        <v>4</v>
      </c>
      <c r="H137" s="63">
        <v>10</v>
      </c>
      <c r="I137" s="91">
        <v>4</v>
      </c>
      <c r="J137" s="91"/>
      <c r="K137" s="16">
        <v>25102002</v>
      </c>
      <c r="L137" s="90">
        <v>1600312</v>
      </c>
      <c r="M137" s="95" t="s">
        <v>752</v>
      </c>
      <c r="N137" s="108">
        <v>136671</v>
      </c>
      <c r="O137" s="95" t="s">
        <v>38</v>
      </c>
      <c r="P137" s="95" t="s">
        <v>220</v>
      </c>
      <c r="Q137" s="16">
        <v>18</v>
      </c>
      <c r="R137" s="13" t="s">
        <v>589</v>
      </c>
      <c r="S137" s="13" t="s">
        <v>590</v>
      </c>
      <c r="T137" s="13" t="s">
        <v>591</v>
      </c>
      <c r="U137" s="13" t="s">
        <v>592</v>
      </c>
      <c r="V137" s="13">
        <v>729.42</v>
      </c>
      <c r="W137" s="13" t="s">
        <v>419</v>
      </c>
      <c r="X137" s="224">
        <f t="shared" si="19"/>
        <v>729.42</v>
      </c>
      <c r="Y137" s="224">
        <f t="shared" si="17"/>
        <v>10211.879999999999</v>
      </c>
      <c r="Z137" s="13" t="s">
        <v>589</v>
      </c>
      <c r="AA137" s="13" t="s">
        <v>593</v>
      </c>
      <c r="AB137" s="13" t="s">
        <v>594</v>
      </c>
      <c r="AC137" s="13" t="s">
        <v>595</v>
      </c>
      <c r="AD137" s="13">
        <v>703.5</v>
      </c>
      <c r="AE137" s="13" t="s">
        <v>419</v>
      </c>
      <c r="AF137" s="13">
        <f t="shared" si="20"/>
        <v>703.5</v>
      </c>
      <c r="AG137" s="13" t="e">
        <f t="shared" si="18"/>
        <v>#VALUE!</v>
      </c>
      <c r="AH137" s="13" t="s">
        <v>596</v>
      </c>
      <c r="AI137" s="13" t="s">
        <v>597</v>
      </c>
      <c r="AJ137" s="13" t="s">
        <v>598</v>
      </c>
      <c r="AK137" s="13" t="s">
        <v>599</v>
      </c>
      <c r="AL137" s="13">
        <v>700.69</v>
      </c>
      <c r="AM137" s="13" t="s">
        <v>419</v>
      </c>
      <c r="AN137" s="14">
        <f t="shared" si="21"/>
        <v>700.69</v>
      </c>
      <c r="AO137" s="14" t="e">
        <f t="shared" si="22"/>
        <v>#VALUE!</v>
      </c>
      <c r="AP137" s="14"/>
    </row>
    <row r="138" spans="1:42" ht="22.5" x14ac:dyDescent="0.25">
      <c r="A138" s="88">
        <v>136</v>
      </c>
      <c r="B138" s="96" t="s">
        <v>308</v>
      </c>
      <c r="C138" s="16" t="s">
        <v>16</v>
      </c>
      <c r="D138" s="90">
        <v>120</v>
      </c>
      <c r="E138" s="90">
        <v>32</v>
      </c>
      <c r="F138" s="63">
        <v>0</v>
      </c>
      <c r="G138" s="90">
        <v>40</v>
      </c>
      <c r="H138" s="63">
        <v>0</v>
      </c>
      <c r="I138" s="91">
        <v>8</v>
      </c>
      <c r="J138" s="91"/>
      <c r="K138" s="16">
        <v>25102002</v>
      </c>
      <c r="L138" s="90">
        <v>1505067</v>
      </c>
      <c r="M138" s="95" t="s">
        <v>753</v>
      </c>
      <c r="N138" s="108" t="s">
        <v>309</v>
      </c>
      <c r="O138" s="95" t="s">
        <v>38</v>
      </c>
      <c r="P138" s="95" t="s">
        <v>310</v>
      </c>
      <c r="Q138" s="16">
        <v>30</v>
      </c>
      <c r="R138" s="13" t="s">
        <v>589</v>
      </c>
      <c r="S138" s="13" t="s">
        <v>590</v>
      </c>
      <c r="T138" s="13" t="s">
        <v>591</v>
      </c>
      <c r="U138" s="13" t="s">
        <v>592</v>
      </c>
      <c r="V138" s="13">
        <v>22.35</v>
      </c>
      <c r="W138" s="13" t="s">
        <v>419</v>
      </c>
      <c r="X138" s="224">
        <f t="shared" si="19"/>
        <v>22.35</v>
      </c>
      <c r="Y138" s="224">
        <f t="shared" si="17"/>
        <v>894</v>
      </c>
      <c r="Z138" s="13" t="s">
        <v>589</v>
      </c>
      <c r="AA138" s="13" t="s">
        <v>593</v>
      </c>
      <c r="AB138" s="13" t="s">
        <v>594</v>
      </c>
      <c r="AC138" s="13" t="s">
        <v>595</v>
      </c>
      <c r="AD138" s="13">
        <v>21.790000000000003</v>
      </c>
      <c r="AE138" s="13" t="s">
        <v>419</v>
      </c>
      <c r="AF138" s="13">
        <f t="shared" si="20"/>
        <v>21.790000000000003</v>
      </c>
      <c r="AG138" s="13" t="e">
        <f t="shared" si="18"/>
        <v>#VALUE!</v>
      </c>
      <c r="AH138" s="13" t="s">
        <v>596</v>
      </c>
      <c r="AI138" s="13" t="s">
        <v>597</v>
      </c>
      <c r="AJ138" s="13" t="s">
        <v>598</v>
      </c>
      <c r="AK138" s="13" t="s">
        <v>599</v>
      </c>
      <c r="AL138" s="13">
        <v>21.63</v>
      </c>
      <c r="AM138" s="13" t="s">
        <v>419</v>
      </c>
      <c r="AN138" s="14">
        <f t="shared" si="21"/>
        <v>21.63</v>
      </c>
      <c r="AO138" s="14" t="e">
        <f t="shared" si="22"/>
        <v>#VALUE!</v>
      </c>
      <c r="AP138" s="14" t="s">
        <v>604</v>
      </c>
    </row>
    <row r="139" spans="1:42" ht="22.5" x14ac:dyDescent="0.25">
      <c r="A139" s="88">
        <v>137</v>
      </c>
      <c r="B139" s="96" t="s">
        <v>311</v>
      </c>
      <c r="C139" s="16" t="s">
        <v>16</v>
      </c>
      <c r="D139" s="90">
        <v>125</v>
      </c>
      <c r="E139" s="90">
        <v>30</v>
      </c>
      <c r="F139" s="63">
        <v>0</v>
      </c>
      <c r="G139" s="97">
        <v>40</v>
      </c>
      <c r="H139" s="63">
        <v>0</v>
      </c>
      <c r="I139" s="97">
        <v>10</v>
      </c>
      <c r="J139" s="97"/>
      <c r="K139" s="16">
        <v>25102002</v>
      </c>
      <c r="L139" s="90">
        <v>1767691</v>
      </c>
      <c r="M139" s="95" t="s">
        <v>755</v>
      </c>
      <c r="N139" s="108">
        <v>1741</v>
      </c>
      <c r="O139" s="95" t="s">
        <v>38</v>
      </c>
      <c r="P139" s="95" t="s">
        <v>190</v>
      </c>
      <c r="Q139" s="16">
        <v>96</v>
      </c>
      <c r="R139" s="13" t="s">
        <v>589</v>
      </c>
      <c r="S139" s="13" t="s">
        <v>590</v>
      </c>
      <c r="T139" s="13" t="s">
        <v>591</v>
      </c>
      <c r="U139" s="13" t="s">
        <v>592</v>
      </c>
      <c r="V139" s="13">
        <v>458.96999999999997</v>
      </c>
      <c r="W139" s="13" t="s">
        <v>419</v>
      </c>
      <c r="X139" s="224">
        <f t="shared" si="19"/>
        <v>458.96999999999997</v>
      </c>
      <c r="Y139" s="224">
        <f t="shared" si="17"/>
        <v>18358.8</v>
      </c>
      <c r="Z139" s="13" t="s">
        <v>589</v>
      </c>
      <c r="AA139" s="13" t="s">
        <v>593</v>
      </c>
      <c r="AB139" s="13" t="s">
        <v>594</v>
      </c>
      <c r="AC139" s="13" t="s">
        <v>595</v>
      </c>
      <c r="AD139" s="13">
        <v>424.05</v>
      </c>
      <c r="AE139" s="13" t="s">
        <v>419</v>
      </c>
      <c r="AF139" s="13">
        <f t="shared" si="20"/>
        <v>424.05</v>
      </c>
      <c r="AG139" s="13" t="e">
        <f t="shared" si="18"/>
        <v>#VALUE!</v>
      </c>
      <c r="AH139" s="13" t="s">
        <v>596</v>
      </c>
      <c r="AI139" s="13" t="s">
        <v>597</v>
      </c>
      <c r="AJ139" s="13" t="s">
        <v>598</v>
      </c>
      <c r="AK139" s="13" t="s">
        <v>599</v>
      </c>
      <c r="AL139" s="13">
        <v>420.68</v>
      </c>
      <c r="AM139" s="13" t="s">
        <v>419</v>
      </c>
      <c r="AN139" s="14">
        <f t="shared" si="21"/>
        <v>420.68</v>
      </c>
      <c r="AO139" s="14" t="e">
        <f t="shared" si="22"/>
        <v>#VALUE!</v>
      </c>
      <c r="AP139" s="14"/>
    </row>
    <row r="140" spans="1:42" ht="22.5" x14ac:dyDescent="0.25">
      <c r="A140" s="88">
        <v>138</v>
      </c>
      <c r="B140" s="96" t="s">
        <v>312</v>
      </c>
      <c r="C140" s="16" t="s">
        <v>16</v>
      </c>
      <c r="D140" s="90">
        <v>0</v>
      </c>
      <c r="E140" s="90">
        <v>0</v>
      </c>
      <c r="F140" s="63">
        <v>200</v>
      </c>
      <c r="G140" s="90">
        <v>0</v>
      </c>
      <c r="H140" s="63">
        <v>200</v>
      </c>
      <c r="I140" s="91">
        <v>0</v>
      </c>
      <c r="J140" s="91"/>
      <c r="K140" s="16">
        <v>25102002</v>
      </c>
      <c r="L140" s="90">
        <v>1237454</v>
      </c>
      <c r="M140" s="95" t="s">
        <v>756</v>
      </c>
      <c r="N140" s="108" t="s">
        <v>313</v>
      </c>
      <c r="O140" s="95" t="s">
        <v>17</v>
      </c>
      <c r="P140" s="95">
        <v>2651</v>
      </c>
      <c r="Q140" s="16">
        <v>5</v>
      </c>
      <c r="R140" s="13" t="s">
        <v>589</v>
      </c>
      <c r="S140" s="13" t="s">
        <v>590</v>
      </c>
      <c r="T140" s="13" t="s">
        <v>591</v>
      </c>
      <c r="U140" s="13" t="s">
        <v>592</v>
      </c>
      <c r="V140" s="13">
        <v>100.46000000000001</v>
      </c>
      <c r="W140" s="13" t="s">
        <v>419</v>
      </c>
      <c r="X140" s="224">
        <f t="shared" si="19"/>
        <v>100.46000000000001</v>
      </c>
      <c r="Y140" s="224">
        <f t="shared" si="17"/>
        <v>20092</v>
      </c>
      <c r="Z140" s="13" t="s">
        <v>589</v>
      </c>
      <c r="AA140" s="13" t="s">
        <v>593</v>
      </c>
      <c r="AB140" s="13" t="s">
        <v>594</v>
      </c>
      <c r="AC140" s="13" t="s">
        <v>595</v>
      </c>
      <c r="AD140" s="13">
        <v>95.9</v>
      </c>
      <c r="AE140" s="13" t="s">
        <v>419</v>
      </c>
      <c r="AF140" s="13">
        <f t="shared" si="20"/>
        <v>95.9</v>
      </c>
      <c r="AG140" s="13" t="e">
        <f t="shared" si="18"/>
        <v>#VALUE!</v>
      </c>
      <c r="AH140" s="13" t="s">
        <v>596</v>
      </c>
      <c r="AI140" s="13" t="s">
        <v>597</v>
      </c>
      <c r="AJ140" s="13" t="s">
        <v>598</v>
      </c>
      <c r="AK140" s="13" t="s">
        <v>599</v>
      </c>
      <c r="AL140" s="13">
        <v>95.13</v>
      </c>
      <c r="AM140" s="13" t="s">
        <v>419</v>
      </c>
      <c r="AN140" s="14">
        <f t="shared" si="21"/>
        <v>95.13</v>
      </c>
      <c r="AO140" s="14" t="e">
        <f t="shared" si="22"/>
        <v>#VALUE!</v>
      </c>
      <c r="AP140" s="14" t="s">
        <v>604</v>
      </c>
    </row>
    <row r="141" spans="1:42" ht="22.5" x14ac:dyDescent="0.25">
      <c r="A141" s="88">
        <v>139</v>
      </c>
      <c r="B141" s="96" t="s">
        <v>314</v>
      </c>
      <c r="C141" s="16" t="s">
        <v>16</v>
      </c>
      <c r="D141" s="90">
        <v>0</v>
      </c>
      <c r="E141" s="90">
        <v>0</v>
      </c>
      <c r="F141" s="63">
        <v>150</v>
      </c>
      <c r="G141" s="90">
        <v>0</v>
      </c>
      <c r="H141" s="63">
        <v>150</v>
      </c>
      <c r="I141" s="91">
        <v>0</v>
      </c>
      <c r="J141" s="91"/>
      <c r="K141" s="16">
        <v>25102002</v>
      </c>
      <c r="L141" s="63" t="s">
        <v>587</v>
      </c>
      <c r="M141" s="95" t="s">
        <v>757</v>
      </c>
      <c r="N141" s="108">
        <v>208950</v>
      </c>
      <c r="O141" s="95" t="s">
        <v>17</v>
      </c>
      <c r="P141" s="95" t="s">
        <v>315</v>
      </c>
      <c r="Q141" s="16">
        <v>1.6</v>
      </c>
      <c r="R141" s="13" t="s">
        <v>589</v>
      </c>
      <c r="S141" s="13" t="s">
        <v>590</v>
      </c>
      <c r="T141" s="13" t="s">
        <v>591</v>
      </c>
      <c r="U141" s="13" t="s">
        <v>592</v>
      </c>
      <c r="V141" s="13">
        <v>1689.35</v>
      </c>
      <c r="W141" s="13" t="s">
        <v>419</v>
      </c>
      <c r="X141" s="224">
        <f t="shared" si="19"/>
        <v>1689.35</v>
      </c>
      <c r="Y141" s="224">
        <f t="shared" si="17"/>
        <v>253402.5</v>
      </c>
      <c r="Z141" s="13" t="s">
        <v>589</v>
      </c>
      <c r="AA141" s="13" t="s">
        <v>593</v>
      </c>
      <c r="AB141" s="13" t="s">
        <v>594</v>
      </c>
      <c r="AC141" s="13" t="s">
        <v>595</v>
      </c>
      <c r="AD141" s="13">
        <v>1609.21</v>
      </c>
      <c r="AE141" s="13" t="s">
        <v>419</v>
      </c>
      <c r="AF141" s="13">
        <f t="shared" si="20"/>
        <v>1609.21</v>
      </c>
      <c r="AG141" s="13" t="e">
        <f t="shared" si="18"/>
        <v>#VALUE!</v>
      </c>
      <c r="AH141" s="13" t="s">
        <v>596</v>
      </c>
      <c r="AI141" s="13" t="s">
        <v>597</v>
      </c>
      <c r="AJ141" s="13" t="s">
        <v>598</v>
      </c>
      <c r="AK141" s="13" t="s">
        <v>599</v>
      </c>
      <c r="AL141" s="13">
        <v>1602.79</v>
      </c>
      <c r="AM141" s="13" t="s">
        <v>419</v>
      </c>
      <c r="AN141" s="14">
        <f t="shared" si="21"/>
        <v>1602.79</v>
      </c>
      <c r="AO141" s="14" t="e">
        <f t="shared" si="22"/>
        <v>#VALUE!</v>
      </c>
      <c r="AP141" s="14"/>
    </row>
    <row r="142" spans="1:42" ht="22.5" x14ac:dyDescent="0.25">
      <c r="A142" s="88">
        <v>140</v>
      </c>
      <c r="B142" s="96" t="s">
        <v>316</v>
      </c>
      <c r="C142" s="16" t="s">
        <v>16</v>
      </c>
      <c r="D142" s="90">
        <v>0</v>
      </c>
      <c r="E142" s="90">
        <v>0</v>
      </c>
      <c r="F142" s="63">
        <v>80</v>
      </c>
      <c r="G142" s="90">
        <v>0</v>
      </c>
      <c r="H142" s="63">
        <v>80</v>
      </c>
      <c r="I142" s="91">
        <v>0</v>
      </c>
      <c r="J142" s="91"/>
      <c r="K142" s="16">
        <v>25102002</v>
      </c>
      <c r="L142" s="63" t="s">
        <v>587</v>
      </c>
      <c r="M142" s="95" t="s">
        <v>758</v>
      </c>
      <c r="N142" s="108">
        <v>479729</v>
      </c>
      <c r="O142" s="95" t="s">
        <v>17</v>
      </c>
      <c r="P142" s="95" t="s">
        <v>317</v>
      </c>
      <c r="Q142" s="16">
        <v>3</v>
      </c>
      <c r="R142" s="13" t="s">
        <v>589</v>
      </c>
      <c r="S142" s="13" t="s">
        <v>590</v>
      </c>
      <c r="T142" s="13" t="s">
        <v>591</v>
      </c>
      <c r="U142" s="13" t="s">
        <v>592</v>
      </c>
      <c r="V142" s="13">
        <v>110.81</v>
      </c>
      <c r="W142" s="13" t="s">
        <v>419</v>
      </c>
      <c r="X142" s="224">
        <f t="shared" si="19"/>
        <v>110.81</v>
      </c>
      <c r="Y142" s="224">
        <f t="shared" si="17"/>
        <v>8864.7999999999993</v>
      </c>
      <c r="Z142" s="13" t="s">
        <v>589</v>
      </c>
      <c r="AA142" s="13" t="s">
        <v>593</v>
      </c>
      <c r="AB142" s="13" t="s">
        <v>594</v>
      </c>
      <c r="AC142" s="13" t="s">
        <v>595</v>
      </c>
      <c r="AD142" s="13">
        <v>106.78</v>
      </c>
      <c r="AE142" s="13" t="s">
        <v>419</v>
      </c>
      <c r="AF142" s="13">
        <f t="shared" si="20"/>
        <v>106.78</v>
      </c>
      <c r="AG142" s="13" t="e">
        <f t="shared" si="18"/>
        <v>#VALUE!</v>
      </c>
      <c r="AH142" s="13" t="s">
        <v>596</v>
      </c>
      <c r="AI142" s="13" t="s">
        <v>597</v>
      </c>
      <c r="AJ142" s="13" t="s">
        <v>598</v>
      </c>
      <c r="AK142" s="13" t="s">
        <v>599</v>
      </c>
      <c r="AL142" s="13">
        <v>106.24</v>
      </c>
      <c r="AM142" s="13" t="s">
        <v>419</v>
      </c>
      <c r="AN142" s="14">
        <f t="shared" si="21"/>
        <v>106.24</v>
      </c>
      <c r="AO142" s="14" t="e">
        <f t="shared" si="22"/>
        <v>#VALUE!</v>
      </c>
      <c r="AP142" s="14"/>
    </row>
    <row r="143" spans="1:42" ht="22.5" x14ac:dyDescent="0.25">
      <c r="A143" s="88">
        <v>141</v>
      </c>
      <c r="B143" s="96" t="s">
        <v>318</v>
      </c>
      <c r="C143" s="16" t="s">
        <v>16</v>
      </c>
      <c r="D143" s="90">
        <v>0</v>
      </c>
      <c r="E143" s="90">
        <v>0</v>
      </c>
      <c r="F143" s="63">
        <v>50</v>
      </c>
      <c r="G143" s="90">
        <v>0</v>
      </c>
      <c r="H143" s="63">
        <v>50</v>
      </c>
      <c r="I143" s="91">
        <v>0</v>
      </c>
      <c r="J143" s="91"/>
      <c r="K143" s="16">
        <v>25102002</v>
      </c>
      <c r="L143" s="63" t="s">
        <v>587</v>
      </c>
      <c r="M143" s="95" t="s">
        <v>759</v>
      </c>
      <c r="N143" s="108" t="s">
        <v>319</v>
      </c>
      <c r="O143" s="95" t="s">
        <v>38</v>
      </c>
      <c r="P143" s="95" t="s">
        <v>320</v>
      </c>
      <c r="Q143" s="16">
        <v>48</v>
      </c>
      <c r="R143" s="13" t="s">
        <v>589</v>
      </c>
      <c r="S143" s="13" t="s">
        <v>590</v>
      </c>
      <c r="T143" s="13" t="s">
        <v>591</v>
      </c>
      <c r="U143" s="13" t="s">
        <v>592</v>
      </c>
      <c r="V143" s="13">
        <v>106.5</v>
      </c>
      <c r="W143" s="13" t="s">
        <v>419</v>
      </c>
      <c r="X143" s="224">
        <f t="shared" si="19"/>
        <v>106.5</v>
      </c>
      <c r="Y143" s="224">
        <f t="shared" si="17"/>
        <v>5325</v>
      </c>
      <c r="Z143" s="13" t="s">
        <v>589</v>
      </c>
      <c r="AA143" s="13" t="s">
        <v>593</v>
      </c>
      <c r="AB143" s="13" t="s">
        <v>594</v>
      </c>
      <c r="AC143" s="13" t="s">
        <v>595</v>
      </c>
      <c r="AD143" s="13">
        <v>103.02000000000001</v>
      </c>
      <c r="AE143" s="13" t="s">
        <v>419</v>
      </c>
      <c r="AF143" s="13">
        <f t="shared" si="20"/>
        <v>103.02000000000001</v>
      </c>
      <c r="AG143" s="13" t="e">
        <f t="shared" si="18"/>
        <v>#VALUE!</v>
      </c>
      <c r="AH143" s="13" t="s">
        <v>596</v>
      </c>
      <c r="AI143" s="13" t="s">
        <v>597</v>
      </c>
      <c r="AJ143" s="13" t="s">
        <v>598</v>
      </c>
      <c r="AK143" s="13" t="s">
        <v>599</v>
      </c>
      <c r="AL143" s="13">
        <v>102.3</v>
      </c>
      <c r="AM143" s="13" t="s">
        <v>419</v>
      </c>
      <c r="AN143" s="14">
        <f t="shared" si="21"/>
        <v>102.3</v>
      </c>
      <c r="AO143" s="14" t="e">
        <f t="shared" si="22"/>
        <v>#VALUE!</v>
      </c>
      <c r="AP143" s="14" t="s">
        <v>604</v>
      </c>
    </row>
    <row r="144" spans="1:42" ht="22.5" x14ac:dyDescent="0.25">
      <c r="A144" s="88">
        <v>142</v>
      </c>
      <c r="B144" s="96" t="s">
        <v>321</v>
      </c>
      <c r="C144" s="16" t="s">
        <v>16</v>
      </c>
      <c r="D144" s="90">
        <v>0</v>
      </c>
      <c r="E144" s="90">
        <v>0</v>
      </c>
      <c r="F144" s="63">
        <v>100</v>
      </c>
      <c r="G144" s="90">
        <v>0</v>
      </c>
      <c r="H144" s="63">
        <v>100</v>
      </c>
      <c r="I144" s="91">
        <v>0</v>
      </c>
      <c r="J144" s="91"/>
      <c r="K144" s="16">
        <v>25102002</v>
      </c>
      <c r="L144" s="90">
        <v>1901025</v>
      </c>
      <c r="M144" s="95" t="s">
        <v>761</v>
      </c>
      <c r="N144" s="108" t="s">
        <v>322</v>
      </c>
      <c r="O144" s="95" t="s">
        <v>17</v>
      </c>
      <c r="P144" s="95" t="s">
        <v>323</v>
      </c>
      <c r="Q144" s="16">
        <v>6</v>
      </c>
      <c r="R144" s="13" t="s">
        <v>589</v>
      </c>
      <c r="S144" s="13" t="s">
        <v>590</v>
      </c>
      <c r="T144" s="13" t="s">
        <v>591</v>
      </c>
      <c r="U144" s="13" t="s">
        <v>592</v>
      </c>
      <c r="V144" s="13">
        <v>323.63</v>
      </c>
      <c r="W144" s="13" t="s">
        <v>419</v>
      </c>
      <c r="X144" s="224">
        <f t="shared" si="19"/>
        <v>323.63</v>
      </c>
      <c r="Y144" s="224">
        <f t="shared" si="17"/>
        <v>32363</v>
      </c>
      <c r="Z144" s="13" t="s">
        <v>589</v>
      </c>
      <c r="AA144" s="13" t="s">
        <v>593</v>
      </c>
      <c r="AB144" s="13" t="s">
        <v>594</v>
      </c>
      <c r="AC144" s="13" t="s">
        <v>595</v>
      </c>
      <c r="AD144" s="13">
        <v>314.27</v>
      </c>
      <c r="AE144" s="13" t="s">
        <v>419</v>
      </c>
      <c r="AF144" s="13">
        <f t="shared" si="20"/>
        <v>314.27</v>
      </c>
      <c r="AG144" s="13" t="e">
        <f t="shared" si="18"/>
        <v>#VALUE!</v>
      </c>
      <c r="AH144" s="13" t="s">
        <v>596</v>
      </c>
      <c r="AI144" s="13" t="s">
        <v>597</v>
      </c>
      <c r="AJ144" s="13" t="s">
        <v>598</v>
      </c>
      <c r="AK144" s="13" t="s">
        <v>599</v>
      </c>
      <c r="AL144" s="13">
        <v>312.08</v>
      </c>
      <c r="AM144" s="13" t="s">
        <v>419</v>
      </c>
      <c r="AN144" s="14">
        <f t="shared" si="21"/>
        <v>312.08</v>
      </c>
      <c r="AO144" s="14" t="e">
        <f t="shared" si="22"/>
        <v>#VALUE!</v>
      </c>
      <c r="AP144" s="14" t="s">
        <v>604</v>
      </c>
    </row>
    <row r="145" spans="1:42" ht="22.5" x14ac:dyDescent="0.25">
      <c r="A145" s="88">
        <v>143</v>
      </c>
      <c r="B145" s="96" t="s">
        <v>325</v>
      </c>
      <c r="C145" s="16" t="s">
        <v>16</v>
      </c>
      <c r="D145" s="90">
        <v>5</v>
      </c>
      <c r="E145" s="90">
        <v>0</v>
      </c>
      <c r="F145" s="63">
        <v>6</v>
      </c>
      <c r="G145" s="90">
        <v>1</v>
      </c>
      <c r="H145" s="63">
        <v>6</v>
      </c>
      <c r="I145" s="91">
        <v>1</v>
      </c>
      <c r="J145" s="91"/>
      <c r="K145" s="16">
        <v>25102002</v>
      </c>
      <c r="L145" s="90">
        <v>1600317</v>
      </c>
      <c r="M145" s="95" t="s">
        <v>763</v>
      </c>
      <c r="N145" s="108">
        <v>216202</v>
      </c>
      <c r="O145" s="95" t="s">
        <v>38</v>
      </c>
      <c r="P145" s="95" t="s">
        <v>195</v>
      </c>
      <c r="Q145" s="16">
        <v>1</v>
      </c>
      <c r="R145" s="13" t="s">
        <v>589</v>
      </c>
      <c r="S145" s="13" t="s">
        <v>590</v>
      </c>
      <c r="T145" s="13" t="s">
        <v>591</v>
      </c>
      <c r="U145" s="13" t="s">
        <v>592</v>
      </c>
      <c r="V145" s="13">
        <v>14779.66</v>
      </c>
      <c r="W145" s="13" t="s">
        <v>419</v>
      </c>
      <c r="X145" s="224">
        <f t="shared" si="19"/>
        <v>14779.66</v>
      </c>
      <c r="Y145" s="224">
        <f t="shared" si="17"/>
        <v>103457.62</v>
      </c>
      <c r="Z145" s="13" t="s">
        <v>589</v>
      </c>
      <c r="AA145" s="13" t="s">
        <v>593</v>
      </c>
      <c r="AB145" s="13" t="s">
        <v>594</v>
      </c>
      <c r="AC145" s="13" t="s">
        <v>595</v>
      </c>
      <c r="AD145" s="13">
        <v>14406.94</v>
      </c>
      <c r="AE145" s="13" t="s">
        <v>419</v>
      </c>
      <c r="AF145" s="13">
        <f t="shared" si="20"/>
        <v>14406.94</v>
      </c>
      <c r="AG145" s="13" t="e">
        <f t="shared" si="18"/>
        <v>#VALUE!</v>
      </c>
      <c r="AH145" s="13" t="s">
        <v>596</v>
      </c>
      <c r="AI145" s="13" t="s">
        <v>597</v>
      </c>
      <c r="AJ145" s="13" t="s">
        <v>598</v>
      </c>
      <c r="AK145" s="13" t="s">
        <v>599</v>
      </c>
      <c r="AL145" s="13">
        <v>14335.26</v>
      </c>
      <c r="AM145" s="13" t="s">
        <v>419</v>
      </c>
      <c r="AN145" s="14">
        <f t="shared" si="21"/>
        <v>14335.26</v>
      </c>
      <c r="AO145" s="14" t="e">
        <f t="shared" si="22"/>
        <v>#VALUE!</v>
      </c>
      <c r="AP145" s="14" t="s">
        <v>604</v>
      </c>
    </row>
    <row r="146" spans="1:42" ht="22.5" x14ac:dyDescent="0.25">
      <c r="A146" s="88">
        <v>144</v>
      </c>
      <c r="B146" s="96" t="s">
        <v>398</v>
      </c>
      <c r="C146" s="16" t="s">
        <v>16</v>
      </c>
      <c r="D146" s="90">
        <v>0</v>
      </c>
      <c r="E146" s="90">
        <v>0</v>
      </c>
      <c r="F146" s="63">
        <v>10</v>
      </c>
      <c r="G146" s="91">
        <v>0</v>
      </c>
      <c r="H146" s="63">
        <v>10</v>
      </c>
      <c r="I146" s="91">
        <v>0</v>
      </c>
      <c r="J146" s="91"/>
      <c r="K146" s="16">
        <v>25102002</v>
      </c>
      <c r="L146" s="90">
        <v>1767852</v>
      </c>
      <c r="M146" s="95" t="s">
        <v>764</v>
      </c>
      <c r="N146" s="108">
        <v>136821</v>
      </c>
      <c r="O146" s="95" t="s">
        <v>38</v>
      </c>
      <c r="P146" s="95" t="s">
        <v>765</v>
      </c>
      <c r="Q146" s="16">
        <v>1</v>
      </c>
      <c r="R146" s="13" t="s">
        <v>589</v>
      </c>
      <c r="S146" s="13" t="s">
        <v>590</v>
      </c>
      <c r="T146" s="13" t="s">
        <v>591</v>
      </c>
      <c r="U146" s="13" t="s">
        <v>592</v>
      </c>
      <c r="V146" s="13">
        <v>1145.57</v>
      </c>
      <c r="W146" s="13" t="s">
        <v>419</v>
      </c>
      <c r="X146" s="224">
        <f t="shared" si="19"/>
        <v>1145.57</v>
      </c>
      <c r="Y146" s="224">
        <f t="shared" si="17"/>
        <v>11455.699999999999</v>
      </c>
      <c r="Z146" s="13" t="s">
        <v>589</v>
      </c>
      <c r="AA146" s="13" t="s">
        <v>593</v>
      </c>
      <c r="AB146" s="13" t="s">
        <v>594</v>
      </c>
      <c r="AC146" s="13" t="s">
        <v>595</v>
      </c>
      <c r="AD146" s="13">
        <v>1071.1099999999999</v>
      </c>
      <c r="AE146" s="13" t="s">
        <v>419</v>
      </c>
      <c r="AF146" s="13">
        <f t="shared" si="20"/>
        <v>1071.1099999999999</v>
      </c>
      <c r="AG146" s="13" t="e">
        <f t="shared" si="18"/>
        <v>#VALUE!</v>
      </c>
      <c r="AH146" s="13" t="s">
        <v>596</v>
      </c>
      <c r="AI146" s="13" t="s">
        <v>597</v>
      </c>
      <c r="AJ146" s="13" t="s">
        <v>598</v>
      </c>
      <c r="AK146" s="13" t="s">
        <v>599</v>
      </c>
      <c r="AL146" s="13">
        <v>1063.6600000000001</v>
      </c>
      <c r="AM146" s="13" t="s">
        <v>419</v>
      </c>
      <c r="AN146" s="14">
        <f t="shared" si="21"/>
        <v>1063.6600000000001</v>
      </c>
      <c r="AO146" s="14" t="e">
        <f t="shared" si="22"/>
        <v>#VALUE!</v>
      </c>
      <c r="AP146" s="14" t="s">
        <v>604</v>
      </c>
    </row>
    <row r="147" spans="1:42" ht="22.5" x14ac:dyDescent="0.25">
      <c r="A147" s="88">
        <v>145</v>
      </c>
      <c r="B147" s="96" t="s">
        <v>397</v>
      </c>
      <c r="C147" s="16" t="s">
        <v>16</v>
      </c>
      <c r="D147" s="90">
        <v>0</v>
      </c>
      <c r="E147" s="90">
        <v>0</v>
      </c>
      <c r="F147" s="63">
        <v>50</v>
      </c>
      <c r="G147" s="91">
        <v>15</v>
      </c>
      <c r="H147" s="63">
        <v>50</v>
      </c>
      <c r="I147" s="91">
        <v>15</v>
      </c>
      <c r="J147" s="91"/>
      <c r="K147" s="16">
        <v>25102002</v>
      </c>
      <c r="L147" s="90">
        <v>1600381</v>
      </c>
      <c r="M147" s="95" t="s">
        <v>767</v>
      </c>
      <c r="N147" s="108">
        <v>132270</v>
      </c>
      <c r="O147" s="95" t="s">
        <v>38</v>
      </c>
      <c r="P147" s="95" t="s">
        <v>86</v>
      </c>
      <c r="Q147" s="16">
        <v>1</v>
      </c>
      <c r="R147" s="13" t="s">
        <v>589</v>
      </c>
      <c r="S147" s="13" t="s">
        <v>590</v>
      </c>
      <c r="T147" s="13" t="s">
        <v>591</v>
      </c>
      <c r="U147" s="13" t="s">
        <v>592</v>
      </c>
      <c r="V147" s="13">
        <v>26514.17</v>
      </c>
      <c r="W147" s="13" t="s">
        <v>419</v>
      </c>
      <c r="X147" s="224">
        <f t="shared" si="19"/>
        <v>26514.17</v>
      </c>
      <c r="Y147" s="224">
        <f t="shared" si="17"/>
        <v>1723421.0499999998</v>
      </c>
      <c r="Z147" s="13" t="s">
        <v>589</v>
      </c>
      <c r="AA147" s="13" t="s">
        <v>593</v>
      </c>
      <c r="AB147" s="13" t="s">
        <v>594</v>
      </c>
      <c r="AC147" s="13" t="s">
        <v>595</v>
      </c>
      <c r="AD147" s="13">
        <v>24746.559999999998</v>
      </c>
      <c r="AE147" s="13" t="s">
        <v>419</v>
      </c>
      <c r="AF147" s="13">
        <f t="shared" si="20"/>
        <v>24746.559999999998</v>
      </c>
      <c r="AG147" s="13" t="e">
        <f t="shared" si="18"/>
        <v>#VALUE!</v>
      </c>
      <c r="AH147" s="13" t="s">
        <v>596</v>
      </c>
      <c r="AI147" s="13" t="s">
        <v>597</v>
      </c>
      <c r="AJ147" s="13" t="s">
        <v>598</v>
      </c>
      <c r="AK147" s="13" t="s">
        <v>599</v>
      </c>
      <c r="AL147" s="13">
        <v>24550.15</v>
      </c>
      <c r="AM147" s="13" t="s">
        <v>419</v>
      </c>
      <c r="AN147" s="14">
        <f t="shared" si="21"/>
        <v>24550.15</v>
      </c>
      <c r="AO147" s="14" t="e">
        <f t="shared" si="22"/>
        <v>#VALUE!</v>
      </c>
      <c r="AP147" s="14" t="s">
        <v>604</v>
      </c>
    </row>
    <row r="148" spans="1:42" ht="22.5" x14ac:dyDescent="0.25">
      <c r="A148" s="88">
        <v>146</v>
      </c>
      <c r="B148" s="96" t="s">
        <v>326</v>
      </c>
      <c r="C148" s="16" t="s">
        <v>16</v>
      </c>
      <c r="D148" s="90">
        <v>0</v>
      </c>
      <c r="E148" s="90">
        <v>38</v>
      </c>
      <c r="F148" s="90">
        <v>20</v>
      </c>
      <c r="G148" s="90">
        <v>40</v>
      </c>
      <c r="H148" s="90">
        <v>20</v>
      </c>
      <c r="I148" s="91">
        <v>2</v>
      </c>
      <c r="J148" s="91"/>
      <c r="K148" s="16">
        <v>25102002</v>
      </c>
      <c r="L148" s="90">
        <v>1762005</v>
      </c>
      <c r="M148" s="95" t="s">
        <v>768</v>
      </c>
      <c r="N148" s="108" t="s">
        <v>327</v>
      </c>
      <c r="O148" s="95" t="s">
        <v>17</v>
      </c>
      <c r="P148" s="95" t="s">
        <v>328</v>
      </c>
      <c r="Q148" s="16">
        <v>43</v>
      </c>
      <c r="R148" s="13" t="s">
        <v>589</v>
      </c>
      <c r="S148" s="13" t="s">
        <v>590</v>
      </c>
      <c r="T148" s="13" t="s">
        <v>591</v>
      </c>
      <c r="U148" s="13" t="s">
        <v>592</v>
      </c>
      <c r="V148" s="13">
        <v>446.42</v>
      </c>
      <c r="W148" s="13" t="s">
        <v>419</v>
      </c>
      <c r="X148" s="224">
        <f t="shared" si="19"/>
        <v>446.42</v>
      </c>
      <c r="Y148" s="224">
        <f t="shared" si="17"/>
        <v>26785.200000000001</v>
      </c>
      <c r="Z148" s="13" t="s">
        <v>589</v>
      </c>
      <c r="AA148" s="13" t="s">
        <v>593</v>
      </c>
      <c r="AB148" s="13" t="s">
        <v>594</v>
      </c>
      <c r="AC148" s="13" t="s">
        <v>595</v>
      </c>
      <c r="AD148" s="13">
        <v>435.17</v>
      </c>
      <c r="AE148" s="13" t="s">
        <v>419</v>
      </c>
      <c r="AF148" s="13">
        <f t="shared" si="20"/>
        <v>435.17</v>
      </c>
      <c r="AG148" s="13" t="e">
        <f t="shared" si="18"/>
        <v>#VALUE!</v>
      </c>
      <c r="AH148" s="13" t="s">
        <v>596</v>
      </c>
      <c r="AI148" s="13" t="s">
        <v>597</v>
      </c>
      <c r="AJ148" s="13" t="s">
        <v>598</v>
      </c>
      <c r="AK148" s="13" t="s">
        <v>599</v>
      </c>
      <c r="AL148" s="13">
        <v>432.57</v>
      </c>
      <c r="AM148" s="13" t="s">
        <v>419</v>
      </c>
      <c r="AN148" s="14">
        <f t="shared" si="21"/>
        <v>432.57</v>
      </c>
      <c r="AO148" s="14" t="e">
        <f t="shared" si="22"/>
        <v>#VALUE!</v>
      </c>
      <c r="AP148" s="14"/>
    </row>
    <row r="149" spans="1:42" ht="22.5" x14ac:dyDescent="0.25">
      <c r="A149" s="88">
        <v>147</v>
      </c>
      <c r="B149" s="96" t="s">
        <v>329</v>
      </c>
      <c r="C149" s="16" t="s">
        <v>16</v>
      </c>
      <c r="D149" s="90">
        <v>0</v>
      </c>
      <c r="E149" s="90">
        <v>32</v>
      </c>
      <c r="F149" s="90">
        <v>20</v>
      </c>
      <c r="G149" s="90">
        <v>40</v>
      </c>
      <c r="H149" s="90">
        <v>20</v>
      </c>
      <c r="I149" s="91">
        <v>8</v>
      </c>
      <c r="J149" s="91"/>
      <c r="K149" s="16">
        <v>25102002</v>
      </c>
      <c r="L149" s="90">
        <v>1762003</v>
      </c>
      <c r="M149" s="95" t="s">
        <v>769</v>
      </c>
      <c r="N149" s="108" t="s">
        <v>330</v>
      </c>
      <c r="O149" s="95" t="s">
        <v>17</v>
      </c>
      <c r="P149" s="95" t="s">
        <v>331</v>
      </c>
      <c r="Q149" s="16">
        <v>6</v>
      </c>
      <c r="R149" s="13" t="s">
        <v>589</v>
      </c>
      <c r="S149" s="13" t="s">
        <v>590</v>
      </c>
      <c r="T149" s="13" t="s">
        <v>591</v>
      </c>
      <c r="U149" s="13" t="s">
        <v>592</v>
      </c>
      <c r="V149" s="13">
        <v>101.7</v>
      </c>
      <c r="W149" s="13" t="s">
        <v>419</v>
      </c>
      <c r="X149" s="224">
        <f t="shared" si="19"/>
        <v>101.7</v>
      </c>
      <c r="Y149" s="224">
        <f t="shared" si="17"/>
        <v>6102</v>
      </c>
      <c r="Z149" s="13" t="s">
        <v>589</v>
      </c>
      <c r="AA149" s="13" t="s">
        <v>593</v>
      </c>
      <c r="AB149" s="13" t="s">
        <v>594</v>
      </c>
      <c r="AC149" s="13" t="s">
        <v>595</v>
      </c>
      <c r="AD149" s="13">
        <v>95.9</v>
      </c>
      <c r="AE149" s="13" t="s">
        <v>419</v>
      </c>
      <c r="AF149" s="13">
        <f t="shared" si="20"/>
        <v>95.9</v>
      </c>
      <c r="AG149" s="13" t="e">
        <f t="shared" si="18"/>
        <v>#VALUE!</v>
      </c>
      <c r="AH149" s="13" t="s">
        <v>596</v>
      </c>
      <c r="AI149" s="13" t="s">
        <v>597</v>
      </c>
      <c r="AJ149" s="13" t="s">
        <v>598</v>
      </c>
      <c r="AK149" s="13" t="s">
        <v>599</v>
      </c>
      <c r="AL149" s="13">
        <v>95.13</v>
      </c>
      <c r="AM149" s="13" t="s">
        <v>419</v>
      </c>
      <c r="AN149" s="14">
        <f t="shared" si="21"/>
        <v>95.13</v>
      </c>
      <c r="AO149" s="14" t="e">
        <f t="shared" si="22"/>
        <v>#VALUE!</v>
      </c>
      <c r="AP149" s="14" t="s">
        <v>604</v>
      </c>
    </row>
    <row r="150" spans="1:42" ht="22.5" x14ac:dyDescent="0.25">
      <c r="A150" s="88">
        <v>148</v>
      </c>
      <c r="B150" s="96" t="s">
        <v>332</v>
      </c>
      <c r="C150" s="16" t="s">
        <v>16</v>
      </c>
      <c r="D150" s="90">
        <v>0</v>
      </c>
      <c r="E150" s="90">
        <v>6</v>
      </c>
      <c r="F150" s="90">
        <v>10</v>
      </c>
      <c r="G150" s="90">
        <v>28</v>
      </c>
      <c r="H150" s="90">
        <v>10</v>
      </c>
      <c r="I150" s="91">
        <v>22</v>
      </c>
      <c r="J150" s="91"/>
      <c r="K150" s="16">
        <v>25102002</v>
      </c>
      <c r="L150" s="90">
        <v>1809009</v>
      </c>
      <c r="M150" s="95" t="s">
        <v>771</v>
      </c>
      <c r="N150" s="108" t="s">
        <v>333</v>
      </c>
      <c r="O150" s="95" t="s">
        <v>17</v>
      </c>
      <c r="P150" s="95" t="s">
        <v>334</v>
      </c>
      <c r="Q150" s="16">
        <v>14</v>
      </c>
      <c r="R150" s="13" t="s">
        <v>589</v>
      </c>
      <c r="S150" s="13" t="s">
        <v>590</v>
      </c>
      <c r="T150" s="13" t="s">
        <v>591</v>
      </c>
      <c r="U150" s="13" t="s">
        <v>592</v>
      </c>
      <c r="V150" s="13">
        <v>193.47</v>
      </c>
      <c r="W150" s="13" t="s">
        <v>419</v>
      </c>
      <c r="X150" s="224">
        <f t="shared" si="19"/>
        <v>193.47</v>
      </c>
      <c r="Y150" s="224">
        <f t="shared" si="17"/>
        <v>7351.86</v>
      </c>
      <c r="Z150" s="13" t="s">
        <v>589</v>
      </c>
      <c r="AA150" s="13" t="s">
        <v>593</v>
      </c>
      <c r="AB150" s="13" t="s">
        <v>594</v>
      </c>
      <c r="AC150" s="13" t="s">
        <v>595</v>
      </c>
      <c r="AD150" s="13">
        <v>184.31</v>
      </c>
      <c r="AE150" s="13" t="s">
        <v>419</v>
      </c>
      <c r="AF150" s="13">
        <f t="shared" si="20"/>
        <v>184.31</v>
      </c>
      <c r="AG150" s="13" t="e">
        <f t="shared" si="18"/>
        <v>#VALUE!</v>
      </c>
      <c r="AH150" s="13" t="s">
        <v>596</v>
      </c>
      <c r="AI150" s="13" t="s">
        <v>597</v>
      </c>
      <c r="AJ150" s="13" t="s">
        <v>598</v>
      </c>
      <c r="AK150" s="13" t="s">
        <v>599</v>
      </c>
      <c r="AL150" s="13">
        <v>183.21</v>
      </c>
      <c r="AM150" s="13" t="s">
        <v>419</v>
      </c>
      <c r="AN150" s="14">
        <f t="shared" si="21"/>
        <v>183.21</v>
      </c>
      <c r="AO150" s="14" t="e">
        <f t="shared" si="22"/>
        <v>#VALUE!</v>
      </c>
      <c r="AP150" s="14" t="s">
        <v>604</v>
      </c>
    </row>
    <row r="151" spans="1:42" ht="22.5" x14ac:dyDescent="0.25">
      <c r="A151" s="88">
        <v>149</v>
      </c>
      <c r="B151" s="96" t="s">
        <v>312</v>
      </c>
      <c r="C151" s="16" t="s">
        <v>16</v>
      </c>
      <c r="D151" s="90">
        <v>0</v>
      </c>
      <c r="E151" s="90">
        <v>1</v>
      </c>
      <c r="F151" s="90">
        <v>20</v>
      </c>
      <c r="G151" s="90">
        <v>28</v>
      </c>
      <c r="H151" s="90">
        <v>20</v>
      </c>
      <c r="I151" s="91">
        <v>27</v>
      </c>
      <c r="J151" s="91"/>
      <c r="K151" s="16">
        <v>25102002</v>
      </c>
      <c r="L151" s="90">
        <v>1762004</v>
      </c>
      <c r="M151" s="95" t="s">
        <v>772</v>
      </c>
      <c r="N151" s="108" t="s">
        <v>335</v>
      </c>
      <c r="O151" s="95" t="s">
        <v>17</v>
      </c>
      <c r="P151" s="95" t="s">
        <v>336</v>
      </c>
      <c r="Q151" s="16">
        <v>5</v>
      </c>
      <c r="R151" s="13" t="s">
        <v>589</v>
      </c>
      <c r="S151" s="13" t="s">
        <v>590</v>
      </c>
      <c r="T151" s="13" t="s">
        <v>591</v>
      </c>
      <c r="U151" s="13" t="s">
        <v>592</v>
      </c>
      <c r="V151" s="13">
        <v>583.16</v>
      </c>
      <c r="W151" s="13" t="s">
        <v>419</v>
      </c>
      <c r="X151" s="224">
        <f t="shared" si="19"/>
        <v>583.16</v>
      </c>
      <c r="Y151" s="224">
        <f t="shared" si="17"/>
        <v>27991.68</v>
      </c>
      <c r="Z151" s="13" t="s">
        <v>589</v>
      </c>
      <c r="AA151" s="13" t="s">
        <v>593</v>
      </c>
      <c r="AB151" s="13" t="s">
        <v>594</v>
      </c>
      <c r="AC151" s="13" t="s">
        <v>595</v>
      </c>
      <c r="AD151" s="13">
        <v>558.73</v>
      </c>
      <c r="AE151" s="13" t="s">
        <v>419</v>
      </c>
      <c r="AF151" s="13">
        <f t="shared" si="20"/>
        <v>558.73</v>
      </c>
      <c r="AG151" s="13" t="e">
        <f t="shared" si="18"/>
        <v>#VALUE!</v>
      </c>
      <c r="AH151" s="13" t="s">
        <v>596</v>
      </c>
      <c r="AI151" s="13" t="s">
        <v>597</v>
      </c>
      <c r="AJ151" s="13" t="s">
        <v>598</v>
      </c>
      <c r="AK151" s="13" t="s">
        <v>599</v>
      </c>
      <c r="AL151" s="13">
        <v>555.39</v>
      </c>
      <c r="AM151" s="13" t="s">
        <v>419</v>
      </c>
      <c r="AN151" s="14">
        <f t="shared" si="21"/>
        <v>555.39</v>
      </c>
      <c r="AO151" s="14" t="e">
        <f t="shared" si="22"/>
        <v>#VALUE!</v>
      </c>
      <c r="AP151" s="14" t="s">
        <v>604</v>
      </c>
    </row>
    <row r="152" spans="1:42" ht="22.5" x14ac:dyDescent="0.25">
      <c r="A152" s="88">
        <v>150</v>
      </c>
      <c r="B152" s="96" t="s">
        <v>337</v>
      </c>
      <c r="C152" s="16" t="s">
        <v>16</v>
      </c>
      <c r="D152" s="90">
        <v>0</v>
      </c>
      <c r="E152" s="90">
        <v>0</v>
      </c>
      <c r="F152" s="90">
        <v>20</v>
      </c>
      <c r="G152" s="90">
        <v>28</v>
      </c>
      <c r="H152" s="90">
        <v>20</v>
      </c>
      <c r="I152" s="91">
        <v>28</v>
      </c>
      <c r="J152" s="91"/>
      <c r="K152" s="16">
        <v>25102002</v>
      </c>
      <c r="L152" s="90">
        <v>1721122</v>
      </c>
      <c r="M152" s="95" t="s">
        <v>774</v>
      </c>
      <c r="N152" s="108" t="s">
        <v>338</v>
      </c>
      <c r="O152" s="95" t="s">
        <v>17</v>
      </c>
      <c r="P152" s="95" t="s">
        <v>339</v>
      </c>
      <c r="Q152" s="16">
        <v>2</v>
      </c>
      <c r="R152" s="13" t="s">
        <v>589</v>
      </c>
      <c r="S152" s="13" t="s">
        <v>590</v>
      </c>
      <c r="T152" s="13" t="s">
        <v>591</v>
      </c>
      <c r="U152" s="13" t="s">
        <v>592</v>
      </c>
      <c r="V152" s="13">
        <v>466.46999999999997</v>
      </c>
      <c r="W152" s="13" t="s">
        <v>419</v>
      </c>
      <c r="X152" s="224">
        <f t="shared" si="19"/>
        <v>466.46999999999997</v>
      </c>
      <c r="Y152" s="224">
        <f t="shared" si="17"/>
        <v>22390.559999999998</v>
      </c>
      <c r="Z152" s="13" t="s">
        <v>589</v>
      </c>
      <c r="AA152" s="13" t="s">
        <v>593</v>
      </c>
      <c r="AB152" s="13" t="s">
        <v>594</v>
      </c>
      <c r="AC152" s="13" t="s">
        <v>595</v>
      </c>
      <c r="AD152" s="13">
        <v>429.31</v>
      </c>
      <c r="AE152" s="13" t="s">
        <v>419</v>
      </c>
      <c r="AF152" s="13">
        <f t="shared" si="20"/>
        <v>429.31</v>
      </c>
      <c r="AG152" s="13" t="e">
        <f t="shared" si="18"/>
        <v>#VALUE!</v>
      </c>
      <c r="AH152" s="13" t="s">
        <v>596</v>
      </c>
      <c r="AI152" s="13" t="s">
        <v>597</v>
      </c>
      <c r="AJ152" s="13" t="s">
        <v>598</v>
      </c>
      <c r="AK152" s="13" t="s">
        <v>599</v>
      </c>
      <c r="AL152" s="13">
        <v>427.17</v>
      </c>
      <c r="AM152" s="13" t="s">
        <v>419</v>
      </c>
      <c r="AN152" s="14">
        <f t="shared" si="21"/>
        <v>427.17</v>
      </c>
      <c r="AO152" s="14" t="e">
        <f t="shared" si="22"/>
        <v>#VALUE!</v>
      </c>
      <c r="AP152" s="14"/>
    </row>
    <row r="153" spans="1:42" ht="22.5" x14ac:dyDescent="0.25">
      <c r="A153" s="88">
        <v>151</v>
      </c>
      <c r="B153" s="96" t="s">
        <v>340</v>
      </c>
      <c r="C153" s="16" t="s">
        <v>16</v>
      </c>
      <c r="D153" s="90">
        <v>0</v>
      </c>
      <c r="E153" s="90">
        <v>0</v>
      </c>
      <c r="F153" s="90">
        <v>20</v>
      </c>
      <c r="G153" s="90">
        <v>28</v>
      </c>
      <c r="H153" s="90">
        <v>20</v>
      </c>
      <c r="I153" s="91">
        <v>28</v>
      </c>
      <c r="J153" s="91"/>
      <c r="K153" s="16">
        <v>25102002</v>
      </c>
      <c r="L153" s="63">
        <v>1804563</v>
      </c>
      <c r="M153" s="95" t="s">
        <v>775</v>
      </c>
      <c r="N153" s="108">
        <v>29548988</v>
      </c>
      <c r="O153" s="95" t="s">
        <v>17</v>
      </c>
      <c r="P153" s="95" t="s">
        <v>18</v>
      </c>
      <c r="Q153" s="16">
        <v>7</v>
      </c>
      <c r="R153" s="13" t="s">
        <v>589</v>
      </c>
      <c r="S153" s="13" t="s">
        <v>590</v>
      </c>
      <c r="T153" s="13" t="s">
        <v>591</v>
      </c>
      <c r="U153" s="13" t="s">
        <v>592</v>
      </c>
      <c r="V153" s="13">
        <v>711.12</v>
      </c>
      <c r="W153" s="13" t="s">
        <v>419</v>
      </c>
      <c r="X153" s="224">
        <f t="shared" si="19"/>
        <v>711.12</v>
      </c>
      <c r="Y153" s="224">
        <f t="shared" si="17"/>
        <v>34133.760000000002</v>
      </c>
      <c r="Z153" s="13" t="s">
        <v>589</v>
      </c>
      <c r="AA153" s="13" t="s">
        <v>593</v>
      </c>
      <c r="AB153" s="13" t="s">
        <v>594</v>
      </c>
      <c r="AC153" s="13" t="s">
        <v>595</v>
      </c>
      <c r="AD153" s="13">
        <v>674.93</v>
      </c>
      <c r="AE153" s="13" t="s">
        <v>419</v>
      </c>
      <c r="AF153" s="13">
        <f t="shared" si="20"/>
        <v>674.93</v>
      </c>
      <c r="AG153" s="13" t="e">
        <f t="shared" si="18"/>
        <v>#VALUE!</v>
      </c>
      <c r="AH153" s="13" t="s">
        <v>596</v>
      </c>
      <c r="AI153" s="13" t="s">
        <v>597</v>
      </c>
      <c r="AJ153" s="13" t="s">
        <v>598</v>
      </c>
      <c r="AK153" s="13" t="s">
        <v>599</v>
      </c>
      <c r="AL153" s="13">
        <v>670.23</v>
      </c>
      <c r="AM153" s="13" t="s">
        <v>419</v>
      </c>
      <c r="AN153" s="14">
        <f t="shared" si="21"/>
        <v>670.23</v>
      </c>
      <c r="AO153" s="14" t="e">
        <f t="shared" si="22"/>
        <v>#VALUE!</v>
      </c>
      <c r="AP153" s="14"/>
    </row>
    <row r="154" spans="1:42" ht="22.5" x14ac:dyDescent="0.25">
      <c r="A154" s="88">
        <v>152</v>
      </c>
      <c r="B154" s="96" t="s">
        <v>341</v>
      </c>
      <c r="C154" s="16" t="s">
        <v>16</v>
      </c>
      <c r="D154" s="90">
        <v>0</v>
      </c>
      <c r="E154" s="90">
        <v>5</v>
      </c>
      <c r="F154" s="90">
        <v>20</v>
      </c>
      <c r="G154" s="90">
        <v>28</v>
      </c>
      <c r="H154" s="90">
        <v>20</v>
      </c>
      <c r="I154" s="91">
        <v>23</v>
      </c>
      <c r="J154" s="91"/>
      <c r="K154" s="16">
        <v>25102002</v>
      </c>
      <c r="L154" s="90">
        <v>1762007</v>
      </c>
      <c r="M154" s="95" t="s">
        <v>776</v>
      </c>
      <c r="N154" s="108" t="s">
        <v>342</v>
      </c>
      <c r="O154" s="95" t="s">
        <v>17</v>
      </c>
      <c r="P154" s="95" t="s">
        <v>343</v>
      </c>
      <c r="Q154" s="16">
        <v>15</v>
      </c>
      <c r="R154" s="13" t="s">
        <v>589</v>
      </c>
      <c r="S154" s="13" t="s">
        <v>590</v>
      </c>
      <c r="T154" s="13" t="s">
        <v>591</v>
      </c>
      <c r="U154" s="13" t="s">
        <v>592</v>
      </c>
      <c r="V154" s="13">
        <v>38.46</v>
      </c>
      <c r="W154" s="13" t="s">
        <v>419</v>
      </c>
      <c r="X154" s="224">
        <f t="shared" si="19"/>
        <v>38.46</v>
      </c>
      <c r="Y154" s="224">
        <f t="shared" si="17"/>
        <v>1846.08</v>
      </c>
      <c r="Z154" s="13" t="s">
        <v>589</v>
      </c>
      <c r="AA154" s="13" t="s">
        <v>593</v>
      </c>
      <c r="AB154" s="13" t="s">
        <v>594</v>
      </c>
      <c r="AC154" s="13" t="s">
        <v>595</v>
      </c>
      <c r="AD154" s="13">
        <v>35.989999999999995</v>
      </c>
      <c r="AE154" s="13" t="s">
        <v>419</v>
      </c>
      <c r="AF154" s="13">
        <f t="shared" si="20"/>
        <v>35.989999999999995</v>
      </c>
      <c r="AG154" s="13" t="e">
        <f t="shared" si="18"/>
        <v>#VALUE!</v>
      </c>
      <c r="AH154" s="13" t="s">
        <v>596</v>
      </c>
      <c r="AI154" s="13" t="s">
        <v>597</v>
      </c>
      <c r="AJ154" s="13" t="s">
        <v>598</v>
      </c>
      <c r="AK154" s="13" t="s">
        <v>599</v>
      </c>
      <c r="AL154" s="13">
        <v>35.770000000000003</v>
      </c>
      <c r="AM154" s="13" t="s">
        <v>419</v>
      </c>
      <c r="AN154" s="14">
        <f t="shared" si="21"/>
        <v>35.770000000000003</v>
      </c>
      <c r="AO154" s="14" t="e">
        <f t="shared" si="22"/>
        <v>#VALUE!</v>
      </c>
      <c r="AP154" s="14" t="s">
        <v>604</v>
      </c>
    </row>
    <row r="155" spans="1:42" ht="22.5" x14ac:dyDescent="0.25">
      <c r="A155" s="88">
        <v>153</v>
      </c>
      <c r="B155" s="96" t="s">
        <v>344</v>
      </c>
      <c r="C155" s="16" t="s">
        <v>16</v>
      </c>
      <c r="D155" s="90">
        <v>0</v>
      </c>
      <c r="E155" s="90">
        <v>0</v>
      </c>
      <c r="F155" s="90">
        <v>20</v>
      </c>
      <c r="G155" s="90">
        <v>56</v>
      </c>
      <c r="H155" s="90">
        <v>20</v>
      </c>
      <c r="I155" s="91">
        <v>56</v>
      </c>
      <c r="J155" s="91"/>
      <c r="K155" s="16">
        <v>25102002</v>
      </c>
      <c r="L155" s="90">
        <v>1600338</v>
      </c>
      <c r="M155" s="95" t="s">
        <v>778</v>
      </c>
      <c r="N155" s="108">
        <v>218102</v>
      </c>
      <c r="O155" s="95" t="s">
        <v>17</v>
      </c>
      <c r="P155" s="95" t="s">
        <v>345</v>
      </c>
      <c r="Q155" s="16">
        <v>6</v>
      </c>
      <c r="R155" s="13" t="s">
        <v>589</v>
      </c>
      <c r="S155" s="13" t="s">
        <v>590</v>
      </c>
      <c r="T155" s="13" t="s">
        <v>591</v>
      </c>
      <c r="U155" s="13" t="s">
        <v>592</v>
      </c>
      <c r="V155" s="13">
        <v>384.26</v>
      </c>
      <c r="W155" s="13" t="s">
        <v>419</v>
      </c>
      <c r="X155" s="224">
        <f t="shared" si="19"/>
        <v>384.26</v>
      </c>
      <c r="Y155" s="224">
        <f t="shared" si="17"/>
        <v>29203.759999999998</v>
      </c>
      <c r="Z155" s="13" t="s">
        <v>589</v>
      </c>
      <c r="AA155" s="13" t="s">
        <v>593</v>
      </c>
      <c r="AB155" s="13" t="s">
        <v>594</v>
      </c>
      <c r="AC155" s="13" t="s">
        <v>595</v>
      </c>
      <c r="AD155" s="13">
        <v>361.59</v>
      </c>
      <c r="AE155" s="13" t="s">
        <v>419</v>
      </c>
      <c r="AF155" s="13">
        <f t="shared" si="20"/>
        <v>361.59</v>
      </c>
      <c r="AG155" s="13" t="e">
        <f t="shared" si="18"/>
        <v>#VALUE!</v>
      </c>
      <c r="AH155" s="13" t="s">
        <v>596</v>
      </c>
      <c r="AI155" s="13" t="s">
        <v>597</v>
      </c>
      <c r="AJ155" s="13" t="s">
        <v>598</v>
      </c>
      <c r="AK155" s="13" t="s">
        <v>599</v>
      </c>
      <c r="AL155" s="13">
        <v>359.79</v>
      </c>
      <c r="AM155" s="13" t="s">
        <v>419</v>
      </c>
      <c r="AN155" s="14">
        <f t="shared" si="21"/>
        <v>359.79</v>
      </c>
      <c r="AO155" s="14" t="e">
        <f t="shared" si="22"/>
        <v>#VALUE!</v>
      </c>
      <c r="AP155" s="14" t="s">
        <v>604</v>
      </c>
    </row>
    <row r="156" spans="1:42" ht="22.5" x14ac:dyDescent="0.25">
      <c r="A156" s="88">
        <v>154</v>
      </c>
      <c r="B156" s="96" t="s">
        <v>346</v>
      </c>
      <c r="C156" s="16" t="s">
        <v>16</v>
      </c>
      <c r="D156" s="90">
        <v>0</v>
      </c>
      <c r="E156" s="90">
        <v>0</v>
      </c>
      <c r="F156" s="90">
        <v>20</v>
      </c>
      <c r="G156" s="90">
        <v>28</v>
      </c>
      <c r="H156" s="90">
        <v>20</v>
      </c>
      <c r="I156" s="91">
        <v>28</v>
      </c>
      <c r="J156" s="91"/>
      <c r="K156" s="16">
        <v>25102002</v>
      </c>
      <c r="L156" s="90">
        <v>1808777</v>
      </c>
      <c r="M156" s="95" t="s">
        <v>779</v>
      </c>
      <c r="N156" s="108" t="s">
        <v>347</v>
      </c>
      <c r="O156" s="95" t="s">
        <v>38</v>
      </c>
      <c r="P156" s="95" t="s">
        <v>348</v>
      </c>
      <c r="Q156" s="16">
        <v>32</v>
      </c>
      <c r="R156" s="13" t="s">
        <v>589</v>
      </c>
      <c r="S156" s="13" t="s">
        <v>590</v>
      </c>
      <c r="T156" s="13" t="s">
        <v>591</v>
      </c>
      <c r="U156" s="13" t="s">
        <v>592</v>
      </c>
      <c r="V156" s="13">
        <v>251.26</v>
      </c>
      <c r="W156" s="13" t="s">
        <v>419</v>
      </c>
      <c r="X156" s="224">
        <f t="shared" si="19"/>
        <v>251.26</v>
      </c>
      <c r="Y156" s="224">
        <f t="shared" si="17"/>
        <v>12060.48</v>
      </c>
      <c r="Z156" s="13" t="s">
        <v>589</v>
      </c>
      <c r="AA156" s="13" t="s">
        <v>593</v>
      </c>
      <c r="AB156" s="13" t="s">
        <v>594</v>
      </c>
      <c r="AC156" s="13" t="s">
        <v>595</v>
      </c>
      <c r="AD156" s="13">
        <v>229.95999999999998</v>
      </c>
      <c r="AE156" s="13" t="s">
        <v>419</v>
      </c>
      <c r="AF156" s="13">
        <f t="shared" si="20"/>
        <v>229.95999999999998</v>
      </c>
      <c r="AG156" s="13" t="e">
        <f t="shared" si="18"/>
        <v>#VALUE!</v>
      </c>
      <c r="AH156" s="13" t="s">
        <v>596</v>
      </c>
      <c r="AI156" s="13" t="s">
        <v>597</v>
      </c>
      <c r="AJ156" s="13" t="s">
        <v>598</v>
      </c>
      <c r="AK156" s="13" t="s">
        <v>599</v>
      </c>
      <c r="AL156" s="13">
        <v>229.04</v>
      </c>
      <c r="AM156" s="13" t="s">
        <v>419</v>
      </c>
      <c r="AN156" s="14">
        <f t="shared" si="21"/>
        <v>229.04</v>
      </c>
      <c r="AO156" s="14" t="e">
        <f t="shared" si="22"/>
        <v>#VALUE!</v>
      </c>
      <c r="AP156" s="14"/>
    </row>
    <row r="157" spans="1:42" ht="22.5" x14ac:dyDescent="0.25">
      <c r="A157" s="88">
        <v>155</v>
      </c>
      <c r="B157" s="96" t="s">
        <v>349</v>
      </c>
      <c r="C157" s="16" t="s">
        <v>16</v>
      </c>
      <c r="D157" s="90">
        <v>0</v>
      </c>
      <c r="E157" s="90">
        <v>3</v>
      </c>
      <c r="F157" s="90">
        <v>0</v>
      </c>
      <c r="G157" s="90">
        <v>28</v>
      </c>
      <c r="H157" s="90">
        <v>0</v>
      </c>
      <c r="I157" s="91">
        <v>25</v>
      </c>
      <c r="J157" s="91"/>
      <c r="K157" s="16">
        <v>25102002</v>
      </c>
      <c r="L157" s="90">
        <v>1808142</v>
      </c>
      <c r="M157" s="95" t="s">
        <v>780</v>
      </c>
      <c r="N157" s="108" t="s">
        <v>350</v>
      </c>
      <c r="O157" s="95" t="s">
        <v>38</v>
      </c>
      <c r="P157" s="95" t="s">
        <v>351</v>
      </c>
      <c r="Q157" s="16">
        <v>11</v>
      </c>
      <c r="R157" s="13" t="s">
        <v>589</v>
      </c>
      <c r="S157" s="13" t="s">
        <v>590</v>
      </c>
      <c r="T157" s="13" t="s">
        <v>591</v>
      </c>
      <c r="U157" s="13" t="s">
        <v>592</v>
      </c>
      <c r="V157" s="13">
        <v>137.67999999999998</v>
      </c>
      <c r="W157" s="13" t="s">
        <v>419</v>
      </c>
      <c r="X157" s="224">
        <f t="shared" si="19"/>
        <v>137.67999999999998</v>
      </c>
      <c r="Y157" s="224">
        <f t="shared" si="17"/>
        <v>3855.0399999999995</v>
      </c>
      <c r="Z157" s="13" t="s">
        <v>589</v>
      </c>
      <c r="AA157" s="13" t="s">
        <v>593</v>
      </c>
      <c r="AB157" s="13" t="s">
        <v>594</v>
      </c>
      <c r="AC157" s="13" t="s">
        <v>595</v>
      </c>
      <c r="AD157" s="13">
        <v>131.54</v>
      </c>
      <c r="AE157" s="13" t="s">
        <v>419</v>
      </c>
      <c r="AF157" s="13">
        <f t="shared" si="20"/>
        <v>131.54</v>
      </c>
      <c r="AG157" s="13" t="e">
        <f t="shared" si="18"/>
        <v>#VALUE!</v>
      </c>
      <c r="AH157" s="13" t="s">
        <v>596</v>
      </c>
      <c r="AI157" s="13" t="s">
        <v>597</v>
      </c>
      <c r="AJ157" s="13" t="s">
        <v>598</v>
      </c>
      <c r="AK157" s="13" t="s">
        <v>599</v>
      </c>
      <c r="AL157" s="13">
        <v>130.62</v>
      </c>
      <c r="AM157" s="13" t="s">
        <v>419</v>
      </c>
      <c r="AN157" s="14">
        <f t="shared" si="21"/>
        <v>130.62</v>
      </c>
      <c r="AO157" s="14" t="e">
        <f t="shared" si="22"/>
        <v>#VALUE!</v>
      </c>
      <c r="AP157" s="14" t="s">
        <v>604</v>
      </c>
    </row>
    <row r="158" spans="1:42" ht="22.5" x14ac:dyDescent="0.25">
      <c r="A158" s="88">
        <v>156</v>
      </c>
      <c r="B158" s="96" t="s">
        <v>352</v>
      </c>
      <c r="C158" s="16" t="s">
        <v>16</v>
      </c>
      <c r="D158" s="90">
        <v>0</v>
      </c>
      <c r="E158" s="90">
        <v>0</v>
      </c>
      <c r="F158" s="90">
        <v>20</v>
      </c>
      <c r="G158" s="90">
        <v>4</v>
      </c>
      <c r="H158" s="90">
        <v>20</v>
      </c>
      <c r="I158" s="91">
        <v>4</v>
      </c>
      <c r="J158" s="91"/>
      <c r="K158" s="16">
        <v>25102002</v>
      </c>
      <c r="L158" s="63" t="s">
        <v>587</v>
      </c>
      <c r="M158" s="95" t="s">
        <v>781</v>
      </c>
      <c r="N158" s="108">
        <v>217158</v>
      </c>
      <c r="O158" s="95" t="s">
        <v>17</v>
      </c>
      <c r="P158" s="95" t="s">
        <v>353</v>
      </c>
      <c r="Q158" s="16">
        <v>4</v>
      </c>
      <c r="R158" s="13" t="s">
        <v>589</v>
      </c>
      <c r="S158" s="13" t="s">
        <v>590</v>
      </c>
      <c r="T158" s="13" t="s">
        <v>591</v>
      </c>
      <c r="U158" s="13" t="s">
        <v>592</v>
      </c>
      <c r="V158" s="13">
        <v>36370.97</v>
      </c>
      <c r="W158" s="13" t="s">
        <v>419</v>
      </c>
      <c r="X158" s="224">
        <f t="shared" si="19"/>
        <v>36370.97</v>
      </c>
      <c r="Y158" s="224">
        <f t="shared" si="17"/>
        <v>872903.28</v>
      </c>
      <c r="Z158" s="13" t="s">
        <v>589</v>
      </c>
      <c r="AA158" s="13" t="s">
        <v>593</v>
      </c>
      <c r="AB158" s="13" t="s">
        <v>594</v>
      </c>
      <c r="AC158" s="13" t="s">
        <v>595</v>
      </c>
      <c r="AD158" s="13">
        <v>35490.75</v>
      </c>
      <c r="AE158" s="13" t="s">
        <v>419</v>
      </c>
      <c r="AF158" s="13">
        <f t="shared" si="20"/>
        <v>35490.75</v>
      </c>
      <c r="AG158" s="13" t="e">
        <f t="shared" si="18"/>
        <v>#VALUE!</v>
      </c>
      <c r="AH158" s="13" t="s">
        <v>596</v>
      </c>
      <c r="AI158" s="13" t="s">
        <v>597</v>
      </c>
      <c r="AJ158" s="13" t="s">
        <v>598</v>
      </c>
      <c r="AK158" s="13" t="s">
        <v>599</v>
      </c>
      <c r="AL158" s="13">
        <v>35209.07</v>
      </c>
      <c r="AM158" s="13" t="s">
        <v>419</v>
      </c>
      <c r="AN158" s="14">
        <f t="shared" si="21"/>
        <v>35209.07</v>
      </c>
      <c r="AO158" s="14" t="e">
        <f t="shared" si="22"/>
        <v>#VALUE!</v>
      </c>
      <c r="AP158" s="14" t="s">
        <v>604</v>
      </c>
    </row>
    <row r="159" spans="1:42" ht="22.5" x14ac:dyDescent="0.25">
      <c r="A159" s="88">
        <v>157</v>
      </c>
      <c r="B159" s="96" t="s">
        <v>354</v>
      </c>
      <c r="C159" s="16" t="s">
        <v>16</v>
      </c>
      <c r="D159" s="90">
        <v>0</v>
      </c>
      <c r="E159" s="90">
        <v>0</v>
      </c>
      <c r="F159" s="90">
        <v>10</v>
      </c>
      <c r="G159" s="90">
        <v>2</v>
      </c>
      <c r="H159" s="90">
        <v>10</v>
      </c>
      <c r="I159" s="91">
        <v>2</v>
      </c>
      <c r="J159" s="91"/>
      <c r="K159" s="16">
        <v>25102002</v>
      </c>
      <c r="L159" s="90">
        <v>1762002</v>
      </c>
      <c r="M159" s="95" t="s">
        <v>783</v>
      </c>
      <c r="N159" s="108">
        <v>131107</v>
      </c>
      <c r="O159" s="95" t="s">
        <v>17</v>
      </c>
      <c r="P159" s="95" t="s">
        <v>355</v>
      </c>
      <c r="Q159" s="16">
        <v>16</v>
      </c>
      <c r="R159" s="13" t="s">
        <v>589</v>
      </c>
      <c r="S159" s="13" t="s">
        <v>590</v>
      </c>
      <c r="T159" s="13" t="s">
        <v>591</v>
      </c>
      <c r="U159" s="13" t="s">
        <v>592</v>
      </c>
      <c r="V159" s="13">
        <v>2034.75</v>
      </c>
      <c r="W159" s="13" t="s">
        <v>419</v>
      </c>
      <c r="X159" s="224">
        <f t="shared" si="19"/>
        <v>2034.75</v>
      </c>
      <c r="Y159" s="224">
        <f t="shared" si="17"/>
        <v>24417</v>
      </c>
      <c r="Z159" s="13" t="s">
        <v>589</v>
      </c>
      <c r="AA159" s="13" t="s">
        <v>593</v>
      </c>
      <c r="AB159" s="13" t="s">
        <v>594</v>
      </c>
      <c r="AC159" s="13" t="s">
        <v>595</v>
      </c>
      <c r="AD159" s="13">
        <v>1886.46</v>
      </c>
      <c r="AE159" s="13" t="s">
        <v>419</v>
      </c>
      <c r="AF159" s="13">
        <f t="shared" si="20"/>
        <v>1886.46</v>
      </c>
      <c r="AG159" s="13" t="e">
        <f t="shared" si="18"/>
        <v>#VALUE!</v>
      </c>
      <c r="AH159" s="13" t="s">
        <v>596</v>
      </c>
      <c r="AI159" s="13" t="s">
        <v>597</v>
      </c>
      <c r="AJ159" s="13" t="s">
        <v>598</v>
      </c>
      <c r="AK159" s="13" t="s">
        <v>599</v>
      </c>
      <c r="AL159" s="13">
        <v>1877.07</v>
      </c>
      <c r="AM159" s="13" t="s">
        <v>419</v>
      </c>
      <c r="AN159" s="14">
        <f t="shared" si="21"/>
        <v>1877.07</v>
      </c>
      <c r="AO159" s="14" t="e">
        <f t="shared" si="22"/>
        <v>#VALUE!</v>
      </c>
      <c r="AP159" s="14" t="s">
        <v>604</v>
      </c>
    </row>
    <row r="160" spans="1:42" ht="22.5" x14ac:dyDescent="0.25">
      <c r="A160" s="88">
        <v>158</v>
      </c>
      <c r="B160" s="96" t="s">
        <v>356</v>
      </c>
      <c r="C160" s="16" t="s">
        <v>16</v>
      </c>
      <c r="D160" s="90">
        <v>0</v>
      </c>
      <c r="E160" s="90">
        <v>0</v>
      </c>
      <c r="F160" s="90">
        <v>5</v>
      </c>
      <c r="G160" s="90">
        <v>20</v>
      </c>
      <c r="H160" s="90">
        <v>5</v>
      </c>
      <c r="I160" s="91">
        <v>20</v>
      </c>
      <c r="J160" s="91"/>
      <c r="K160" s="16">
        <v>25102002</v>
      </c>
      <c r="L160" s="90">
        <v>1504384</v>
      </c>
      <c r="M160" s="95" t="s">
        <v>785</v>
      </c>
      <c r="N160" s="108">
        <v>12338611</v>
      </c>
      <c r="O160" s="95" t="s">
        <v>17</v>
      </c>
      <c r="P160" s="95" t="s">
        <v>81</v>
      </c>
      <c r="Q160" s="16">
        <v>14</v>
      </c>
      <c r="R160" s="13" t="s">
        <v>589</v>
      </c>
      <c r="S160" s="13" t="s">
        <v>590</v>
      </c>
      <c r="T160" s="13" t="s">
        <v>591</v>
      </c>
      <c r="U160" s="13" t="s">
        <v>592</v>
      </c>
      <c r="V160" s="13">
        <v>744.93999999999994</v>
      </c>
      <c r="W160" s="13" t="s">
        <v>419</v>
      </c>
      <c r="X160" s="224">
        <f t="shared" si="19"/>
        <v>744.93999999999994</v>
      </c>
      <c r="Y160" s="224">
        <f t="shared" si="17"/>
        <v>18623.5</v>
      </c>
      <c r="Z160" s="13" t="s">
        <v>589</v>
      </c>
      <c r="AA160" s="13" t="s">
        <v>593</v>
      </c>
      <c r="AB160" s="13" t="s">
        <v>594</v>
      </c>
      <c r="AC160" s="13" t="s">
        <v>595</v>
      </c>
      <c r="AD160" s="13">
        <v>713.76</v>
      </c>
      <c r="AE160" s="13" t="s">
        <v>419</v>
      </c>
      <c r="AF160" s="13">
        <f t="shared" si="20"/>
        <v>713.76</v>
      </c>
      <c r="AG160" s="13" t="e">
        <f t="shared" si="18"/>
        <v>#VALUE!</v>
      </c>
      <c r="AH160" s="13" t="s">
        <v>596</v>
      </c>
      <c r="AI160" s="13" t="s">
        <v>597</v>
      </c>
      <c r="AJ160" s="13" t="s">
        <v>598</v>
      </c>
      <c r="AK160" s="13" t="s">
        <v>599</v>
      </c>
      <c r="AL160" s="13">
        <v>708.79</v>
      </c>
      <c r="AM160" s="13" t="s">
        <v>419</v>
      </c>
      <c r="AN160" s="14">
        <f t="shared" si="21"/>
        <v>708.79</v>
      </c>
      <c r="AO160" s="14" t="e">
        <f t="shared" si="22"/>
        <v>#VALUE!</v>
      </c>
      <c r="AP160" s="14" t="s">
        <v>604</v>
      </c>
    </row>
    <row r="161" spans="1:42" ht="22.5" x14ac:dyDescent="0.25">
      <c r="A161" s="88">
        <v>159</v>
      </c>
      <c r="B161" s="96" t="s">
        <v>357</v>
      </c>
      <c r="C161" s="16" t="s">
        <v>16</v>
      </c>
      <c r="D161" s="90">
        <v>0</v>
      </c>
      <c r="E161" s="90">
        <v>0</v>
      </c>
      <c r="F161" s="90">
        <v>5</v>
      </c>
      <c r="G161" s="90">
        <v>14</v>
      </c>
      <c r="H161" s="90">
        <v>5</v>
      </c>
      <c r="I161" s="91">
        <v>14</v>
      </c>
      <c r="J161" s="91"/>
      <c r="K161" s="16">
        <v>25102002</v>
      </c>
      <c r="L161" s="90">
        <v>1672122</v>
      </c>
      <c r="M161" s="95" t="s">
        <v>786</v>
      </c>
      <c r="N161" s="108">
        <v>8741491</v>
      </c>
      <c r="O161" s="95" t="s">
        <v>17</v>
      </c>
      <c r="P161" s="95" t="s">
        <v>358</v>
      </c>
      <c r="Q161" s="16">
        <v>2</v>
      </c>
      <c r="R161" s="13" t="s">
        <v>589</v>
      </c>
      <c r="S161" s="13" t="s">
        <v>590</v>
      </c>
      <c r="T161" s="13" t="s">
        <v>591</v>
      </c>
      <c r="U161" s="13" t="s">
        <v>592</v>
      </c>
      <c r="V161" s="13">
        <v>50.36</v>
      </c>
      <c r="W161" s="13" t="s">
        <v>419</v>
      </c>
      <c r="X161" s="224">
        <f t="shared" si="19"/>
        <v>50.36</v>
      </c>
      <c r="Y161" s="224">
        <f t="shared" si="17"/>
        <v>956.84</v>
      </c>
      <c r="Z161" s="13" t="s">
        <v>589</v>
      </c>
      <c r="AA161" s="13" t="s">
        <v>593</v>
      </c>
      <c r="AB161" s="13" t="s">
        <v>594</v>
      </c>
      <c r="AC161" s="13" t="s">
        <v>595</v>
      </c>
      <c r="AD161" s="13">
        <v>48.53</v>
      </c>
      <c r="AE161" s="13" t="s">
        <v>419</v>
      </c>
      <c r="AF161" s="13">
        <f t="shared" si="20"/>
        <v>48.53</v>
      </c>
      <c r="AG161" s="13" t="e">
        <f t="shared" si="18"/>
        <v>#VALUE!</v>
      </c>
      <c r="AH161" s="13" t="s">
        <v>596</v>
      </c>
      <c r="AI161" s="13" t="s">
        <v>597</v>
      </c>
      <c r="AJ161" s="13" t="s">
        <v>598</v>
      </c>
      <c r="AK161" s="13" t="s">
        <v>599</v>
      </c>
      <c r="AL161" s="13">
        <v>48.33</v>
      </c>
      <c r="AM161" s="13" t="s">
        <v>419</v>
      </c>
      <c r="AN161" s="14">
        <f t="shared" si="21"/>
        <v>48.33</v>
      </c>
      <c r="AO161" s="14" t="e">
        <f t="shared" si="22"/>
        <v>#VALUE!</v>
      </c>
      <c r="AP161" s="14" t="s">
        <v>604</v>
      </c>
    </row>
    <row r="162" spans="1:42" ht="22.5" x14ac:dyDescent="0.25">
      <c r="A162" s="88">
        <v>160</v>
      </c>
      <c r="B162" s="96" t="s">
        <v>359</v>
      </c>
      <c r="C162" s="16" t="s">
        <v>16</v>
      </c>
      <c r="D162" s="90">
        <v>0</v>
      </c>
      <c r="E162" s="90">
        <v>0</v>
      </c>
      <c r="F162" s="90">
        <v>1</v>
      </c>
      <c r="G162" s="90">
        <v>2</v>
      </c>
      <c r="H162" s="90">
        <v>1</v>
      </c>
      <c r="I162" s="91">
        <v>2</v>
      </c>
      <c r="J162" s="91"/>
      <c r="K162" s="16">
        <v>25102002</v>
      </c>
      <c r="L162" s="90">
        <v>1600372</v>
      </c>
      <c r="M162" s="95" t="s">
        <v>787</v>
      </c>
      <c r="N162" s="108" t="s">
        <v>360</v>
      </c>
      <c r="O162" s="95" t="s">
        <v>17</v>
      </c>
      <c r="P162" s="95" t="s">
        <v>190</v>
      </c>
      <c r="Q162" s="16">
        <v>73</v>
      </c>
      <c r="R162" s="13" t="s">
        <v>589</v>
      </c>
      <c r="S162" s="13" t="s">
        <v>590</v>
      </c>
      <c r="T162" s="13" t="s">
        <v>591</v>
      </c>
      <c r="U162" s="13" t="s">
        <v>592</v>
      </c>
      <c r="V162" s="13">
        <v>18612.57</v>
      </c>
      <c r="W162" s="13" t="s">
        <v>419</v>
      </c>
      <c r="X162" s="224">
        <f t="shared" si="19"/>
        <v>18612.57</v>
      </c>
      <c r="Y162" s="224">
        <f t="shared" si="17"/>
        <v>55837.71</v>
      </c>
      <c r="Z162" s="13" t="s">
        <v>589</v>
      </c>
      <c r="AA162" s="13" t="s">
        <v>593</v>
      </c>
      <c r="AB162" s="13" t="s">
        <v>594</v>
      </c>
      <c r="AC162" s="13" t="s">
        <v>595</v>
      </c>
      <c r="AD162" s="13">
        <v>17917.28</v>
      </c>
      <c r="AE162" s="13" t="s">
        <v>419</v>
      </c>
      <c r="AF162" s="13">
        <f t="shared" si="20"/>
        <v>17917.28</v>
      </c>
      <c r="AG162" s="13" t="e">
        <f t="shared" si="18"/>
        <v>#VALUE!</v>
      </c>
      <c r="AH162" s="13" t="s">
        <v>596</v>
      </c>
      <c r="AI162" s="13" t="s">
        <v>597</v>
      </c>
      <c r="AJ162" s="13" t="s">
        <v>598</v>
      </c>
      <c r="AK162" s="13" t="s">
        <v>599</v>
      </c>
      <c r="AL162" s="13">
        <v>17828.13</v>
      </c>
      <c r="AM162" s="13" t="s">
        <v>419</v>
      </c>
      <c r="AN162" s="14">
        <f t="shared" si="21"/>
        <v>17828.13</v>
      </c>
      <c r="AO162" s="14" t="e">
        <f t="shared" si="22"/>
        <v>#VALUE!</v>
      </c>
      <c r="AP162" s="14" t="s">
        <v>604</v>
      </c>
    </row>
    <row r="163" spans="1:42" ht="22.5" x14ac:dyDescent="0.25">
      <c r="A163" s="88">
        <v>161</v>
      </c>
      <c r="B163" s="96" t="s">
        <v>361</v>
      </c>
      <c r="C163" s="16" t="s">
        <v>16</v>
      </c>
      <c r="D163" s="90">
        <v>0</v>
      </c>
      <c r="E163" s="90">
        <v>0</v>
      </c>
      <c r="F163" s="90">
        <v>5</v>
      </c>
      <c r="G163" s="90">
        <v>2</v>
      </c>
      <c r="H163" s="90">
        <v>5</v>
      </c>
      <c r="I163" s="91">
        <v>2</v>
      </c>
      <c r="J163" s="91"/>
      <c r="K163" s="16">
        <v>25102002</v>
      </c>
      <c r="L163" s="90">
        <v>1808229</v>
      </c>
      <c r="M163" s="95" t="s">
        <v>789</v>
      </c>
      <c r="N163" s="108" t="s">
        <v>362</v>
      </c>
      <c r="O163" s="95" t="s">
        <v>17</v>
      </c>
      <c r="P163" s="95" t="s">
        <v>186</v>
      </c>
      <c r="Q163" s="16">
        <v>25</v>
      </c>
      <c r="R163" s="13" t="s">
        <v>589</v>
      </c>
      <c r="S163" s="13" t="s">
        <v>590</v>
      </c>
      <c r="T163" s="13" t="s">
        <v>591</v>
      </c>
      <c r="U163" s="13" t="s">
        <v>592</v>
      </c>
      <c r="V163" s="13">
        <v>1657.17</v>
      </c>
      <c r="W163" s="13" t="s">
        <v>419</v>
      </c>
      <c r="X163" s="224">
        <f t="shared" si="19"/>
        <v>1657.17</v>
      </c>
      <c r="Y163" s="224">
        <f t="shared" si="17"/>
        <v>11600.19</v>
      </c>
      <c r="Z163" s="13" t="s">
        <v>589</v>
      </c>
      <c r="AA163" s="13" t="s">
        <v>593</v>
      </c>
      <c r="AB163" s="13" t="s">
        <v>594</v>
      </c>
      <c r="AC163" s="13" t="s">
        <v>595</v>
      </c>
      <c r="AD163" s="13">
        <v>1534.87</v>
      </c>
      <c r="AE163" s="13" t="s">
        <v>419</v>
      </c>
      <c r="AF163" s="13">
        <f t="shared" si="20"/>
        <v>1534.87</v>
      </c>
      <c r="AG163" s="13" t="e">
        <f t="shared" si="18"/>
        <v>#VALUE!</v>
      </c>
      <c r="AH163" s="13" t="s">
        <v>596</v>
      </c>
      <c r="AI163" s="13" t="s">
        <v>597</v>
      </c>
      <c r="AJ163" s="13" t="s">
        <v>598</v>
      </c>
      <c r="AK163" s="13" t="s">
        <v>599</v>
      </c>
      <c r="AL163" s="13">
        <v>1528.75</v>
      </c>
      <c r="AM163" s="13" t="s">
        <v>419</v>
      </c>
      <c r="AN163" s="14">
        <f t="shared" si="21"/>
        <v>1528.75</v>
      </c>
      <c r="AO163" s="14" t="e">
        <f t="shared" si="22"/>
        <v>#VALUE!</v>
      </c>
      <c r="AP163" s="14" t="s">
        <v>604</v>
      </c>
    </row>
    <row r="164" spans="1:42" ht="22.5" x14ac:dyDescent="0.25">
      <c r="A164" s="88">
        <v>162</v>
      </c>
      <c r="B164" s="96" t="s">
        <v>363</v>
      </c>
      <c r="C164" s="16" t="s">
        <v>16</v>
      </c>
      <c r="D164" s="90">
        <v>0</v>
      </c>
      <c r="E164" s="90">
        <v>0</v>
      </c>
      <c r="F164" s="90">
        <v>5</v>
      </c>
      <c r="G164" s="90">
        <v>20</v>
      </c>
      <c r="H164" s="90">
        <v>5</v>
      </c>
      <c r="I164" s="91">
        <v>20</v>
      </c>
      <c r="J164" s="91"/>
      <c r="K164" s="16">
        <v>25102002</v>
      </c>
      <c r="L164" s="90">
        <v>1163883</v>
      </c>
      <c r="M164" s="95" t="s">
        <v>791</v>
      </c>
      <c r="N164" s="108" t="s">
        <v>364</v>
      </c>
      <c r="O164" s="95" t="s">
        <v>38</v>
      </c>
      <c r="P164" s="95" t="s">
        <v>365</v>
      </c>
      <c r="Q164" s="16">
        <v>7</v>
      </c>
      <c r="R164" s="13" t="s">
        <v>589</v>
      </c>
      <c r="S164" s="13" t="s">
        <v>590</v>
      </c>
      <c r="T164" s="13" t="s">
        <v>591</v>
      </c>
      <c r="U164" s="13" t="s">
        <v>592</v>
      </c>
      <c r="V164" s="13">
        <v>41.22</v>
      </c>
      <c r="W164" s="13" t="s">
        <v>419</v>
      </c>
      <c r="X164" s="224">
        <f t="shared" si="19"/>
        <v>41.22</v>
      </c>
      <c r="Y164" s="224">
        <f t="shared" si="17"/>
        <v>1030.5</v>
      </c>
      <c r="Z164" s="13" t="s">
        <v>589</v>
      </c>
      <c r="AA164" s="13" t="s">
        <v>593</v>
      </c>
      <c r="AB164" s="13" t="s">
        <v>594</v>
      </c>
      <c r="AC164" s="13" t="s">
        <v>595</v>
      </c>
      <c r="AD164" s="13">
        <v>38.68</v>
      </c>
      <c r="AE164" s="13" t="s">
        <v>419</v>
      </c>
      <c r="AF164" s="13">
        <f t="shared" si="20"/>
        <v>38.68</v>
      </c>
      <c r="AG164" s="13" t="e">
        <f t="shared" si="18"/>
        <v>#VALUE!</v>
      </c>
      <c r="AH164" s="13" t="s">
        <v>596</v>
      </c>
      <c r="AI164" s="13" t="s">
        <v>597</v>
      </c>
      <c r="AJ164" s="13" t="s">
        <v>598</v>
      </c>
      <c r="AK164" s="13" t="s">
        <v>599</v>
      </c>
      <c r="AL164" s="13">
        <v>38.479999999999997</v>
      </c>
      <c r="AM164" s="13" t="s">
        <v>419</v>
      </c>
      <c r="AN164" s="14">
        <f t="shared" si="21"/>
        <v>38.479999999999997</v>
      </c>
      <c r="AO164" s="14" t="e">
        <f t="shared" si="22"/>
        <v>#VALUE!</v>
      </c>
      <c r="AP164" s="14" t="s">
        <v>604</v>
      </c>
    </row>
    <row r="165" spans="1:42" ht="22.5" x14ac:dyDescent="0.25">
      <c r="A165" s="88">
        <v>163</v>
      </c>
      <c r="B165" s="96" t="s">
        <v>793</v>
      </c>
      <c r="C165" s="16" t="s">
        <v>16</v>
      </c>
      <c r="D165" s="90">
        <v>0</v>
      </c>
      <c r="E165" s="90">
        <v>0</v>
      </c>
      <c r="F165" s="90">
        <v>10</v>
      </c>
      <c r="G165" s="90">
        <v>20</v>
      </c>
      <c r="H165" s="90">
        <v>10</v>
      </c>
      <c r="I165" s="91">
        <v>20</v>
      </c>
      <c r="J165" s="91"/>
      <c r="K165" s="16">
        <v>25102002</v>
      </c>
      <c r="L165" s="90">
        <v>1671880</v>
      </c>
      <c r="M165" s="95" t="s">
        <v>614</v>
      </c>
      <c r="N165" s="108" t="s">
        <v>55</v>
      </c>
      <c r="O165" s="95" t="s">
        <v>17</v>
      </c>
      <c r="P165" s="95" t="s">
        <v>299</v>
      </c>
      <c r="Q165" s="16">
        <v>2</v>
      </c>
      <c r="R165" s="13" t="s">
        <v>589</v>
      </c>
      <c r="S165" s="13" t="s">
        <v>590</v>
      </c>
      <c r="T165" s="13" t="s">
        <v>591</v>
      </c>
      <c r="U165" s="13" t="s">
        <v>592</v>
      </c>
      <c r="V165" s="13">
        <v>89.15</v>
      </c>
      <c r="W165" s="13" t="s">
        <v>419</v>
      </c>
      <c r="X165" s="224">
        <f t="shared" si="19"/>
        <v>89.15</v>
      </c>
      <c r="Y165" s="224">
        <f t="shared" si="17"/>
        <v>2674.5</v>
      </c>
      <c r="Z165" s="13" t="s">
        <v>589</v>
      </c>
      <c r="AA165" s="13" t="s">
        <v>593</v>
      </c>
      <c r="AB165" s="13" t="s">
        <v>594</v>
      </c>
      <c r="AC165" s="13" t="s">
        <v>595</v>
      </c>
      <c r="AD165" s="13">
        <v>86.320000000000007</v>
      </c>
      <c r="AE165" s="13" t="s">
        <v>419</v>
      </c>
      <c r="AF165" s="13">
        <f t="shared" si="20"/>
        <v>86.320000000000007</v>
      </c>
      <c r="AG165" s="13" t="e">
        <f t="shared" si="18"/>
        <v>#VALUE!</v>
      </c>
      <c r="AH165" s="13" t="s">
        <v>596</v>
      </c>
      <c r="AI165" s="13" t="s">
        <v>597</v>
      </c>
      <c r="AJ165" s="13" t="s">
        <v>598</v>
      </c>
      <c r="AK165" s="13" t="s">
        <v>599</v>
      </c>
      <c r="AL165" s="13">
        <v>85.63</v>
      </c>
      <c r="AM165" s="13" t="s">
        <v>419</v>
      </c>
      <c r="AN165" s="14">
        <f t="shared" si="21"/>
        <v>85.63</v>
      </c>
      <c r="AO165" s="14" t="e">
        <f t="shared" si="22"/>
        <v>#VALUE!</v>
      </c>
      <c r="AP165" s="14" t="s">
        <v>604</v>
      </c>
    </row>
    <row r="166" spans="1:42" ht="22.5" x14ac:dyDescent="0.25">
      <c r="A166" s="88">
        <v>164</v>
      </c>
      <c r="B166" s="96" t="s">
        <v>366</v>
      </c>
      <c r="C166" s="16" t="s">
        <v>16</v>
      </c>
      <c r="D166" s="90">
        <v>0</v>
      </c>
      <c r="E166" s="90">
        <v>0</v>
      </c>
      <c r="F166" s="90">
        <v>2</v>
      </c>
      <c r="G166" s="90">
        <v>10</v>
      </c>
      <c r="H166" s="90">
        <v>2</v>
      </c>
      <c r="I166" s="91">
        <v>10</v>
      </c>
      <c r="J166" s="91"/>
      <c r="K166" s="16">
        <v>25102002</v>
      </c>
      <c r="L166" s="90">
        <v>1807221</v>
      </c>
      <c r="M166" s="95" t="s">
        <v>794</v>
      </c>
      <c r="N166" s="108">
        <v>82014700</v>
      </c>
      <c r="O166" s="95" t="s">
        <v>17</v>
      </c>
      <c r="P166" s="95" t="s">
        <v>367</v>
      </c>
      <c r="Q166" s="16">
        <v>17</v>
      </c>
      <c r="R166" s="13" t="s">
        <v>589</v>
      </c>
      <c r="S166" s="13" t="s">
        <v>590</v>
      </c>
      <c r="T166" s="13" t="s">
        <v>591</v>
      </c>
      <c r="U166" s="13" t="s">
        <v>592</v>
      </c>
      <c r="V166" s="13">
        <v>47.25</v>
      </c>
      <c r="W166" s="13" t="s">
        <v>419</v>
      </c>
      <c r="X166" s="224">
        <f t="shared" si="19"/>
        <v>47.25</v>
      </c>
      <c r="Y166" s="224">
        <f t="shared" si="17"/>
        <v>567</v>
      </c>
      <c r="Z166" s="13" t="s">
        <v>589</v>
      </c>
      <c r="AA166" s="13" t="s">
        <v>593</v>
      </c>
      <c r="AB166" s="13" t="s">
        <v>594</v>
      </c>
      <c r="AC166" s="13" t="s">
        <v>595</v>
      </c>
      <c r="AD166" s="13">
        <v>45.71</v>
      </c>
      <c r="AE166" s="13" t="s">
        <v>419</v>
      </c>
      <c r="AF166" s="13">
        <f t="shared" si="20"/>
        <v>45.71</v>
      </c>
      <c r="AG166" s="13" t="e">
        <f t="shared" si="18"/>
        <v>#VALUE!</v>
      </c>
      <c r="AH166" s="13" t="s">
        <v>596</v>
      </c>
      <c r="AI166" s="13" t="s">
        <v>597</v>
      </c>
      <c r="AJ166" s="13" t="s">
        <v>598</v>
      </c>
      <c r="AK166" s="13" t="s">
        <v>599</v>
      </c>
      <c r="AL166" s="13">
        <v>45.52</v>
      </c>
      <c r="AM166" s="13" t="s">
        <v>419</v>
      </c>
      <c r="AN166" s="14">
        <f t="shared" si="21"/>
        <v>45.52</v>
      </c>
      <c r="AO166" s="14" t="e">
        <f t="shared" si="22"/>
        <v>#VALUE!</v>
      </c>
      <c r="AP166" s="14" t="s">
        <v>604</v>
      </c>
    </row>
    <row r="167" spans="1:42" ht="22.5" x14ac:dyDescent="0.25">
      <c r="A167" s="88">
        <v>165</v>
      </c>
      <c r="B167" s="96" t="s">
        <v>368</v>
      </c>
      <c r="C167" s="16" t="s">
        <v>16</v>
      </c>
      <c r="D167" s="90">
        <v>0</v>
      </c>
      <c r="E167" s="90">
        <v>0</v>
      </c>
      <c r="F167" s="90">
        <v>0</v>
      </c>
      <c r="G167" s="90">
        <v>5</v>
      </c>
      <c r="H167" s="90">
        <v>0</v>
      </c>
      <c r="I167" s="91">
        <v>5</v>
      </c>
      <c r="J167" s="91"/>
      <c r="K167" s="16">
        <v>25102002</v>
      </c>
      <c r="L167" s="90">
        <v>1767966</v>
      </c>
      <c r="M167" s="95" t="s">
        <v>795</v>
      </c>
      <c r="N167" s="108">
        <v>676693</v>
      </c>
      <c r="O167" s="95" t="s">
        <v>17</v>
      </c>
      <c r="P167" s="95" t="s">
        <v>152</v>
      </c>
      <c r="Q167" s="16">
        <v>18</v>
      </c>
      <c r="R167" s="13" t="s">
        <v>589</v>
      </c>
      <c r="S167" s="13" t="s">
        <v>590</v>
      </c>
      <c r="T167" s="13" t="s">
        <v>591</v>
      </c>
      <c r="U167" s="13" t="s">
        <v>592</v>
      </c>
      <c r="V167" s="13">
        <v>12886.130000000001</v>
      </c>
      <c r="W167" s="13" t="s">
        <v>419</v>
      </c>
      <c r="X167" s="224">
        <f t="shared" si="19"/>
        <v>12886.130000000001</v>
      </c>
      <c r="Y167" s="224">
        <f t="shared" si="17"/>
        <v>64430.650000000009</v>
      </c>
      <c r="Z167" s="13" t="s">
        <v>589</v>
      </c>
      <c r="AA167" s="13" t="s">
        <v>593</v>
      </c>
      <c r="AB167" s="13" t="s">
        <v>594</v>
      </c>
      <c r="AC167" s="13" t="s">
        <v>595</v>
      </c>
      <c r="AD167" s="13">
        <v>12079.99</v>
      </c>
      <c r="AE167" s="13" t="s">
        <v>419</v>
      </c>
      <c r="AF167" s="13">
        <f t="shared" si="20"/>
        <v>12079.99</v>
      </c>
      <c r="AG167" s="13" t="e">
        <f t="shared" si="18"/>
        <v>#VALUE!</v>
      </c>
      <c r="AH167" s="13" t="s">
        <v>596</v>
      </c>
      <c r="AI167" s="13" t="s">
        <v>597</v>
      </c>
      <c r="AJ167" s="13" t="s">
        <v>598</v>
      </c>
      <c r="AK167" s="13" t="s">
        <v>599</v>
      </c>
      <c r="AL167" s="13">
        <v>12031.86</v>
      </c>
      <c r="AM167" s="13" t="s">
        <v>419</v>
      </c>
      <c r="AN167" s="14">
        <f t="shared" si="21"/>
        <v>12031.86</v>
      </c>
      <c r="AO167" s="14" t="e">
        <f t="shared" si="22"/>
        <v>#VALUE!</v>
      </c>
      <c r="AP167" s="14" t="s">
        <v>604</v>
      </c>
    </row>
    <row r="168" spans="1:42" ht="22.5" x14ac:dyDescent="0.25">
      <c r="A168" s="88">
        <v>166</v>
      </c>
      <c r="B168" s="96" t="s">
        <v>369</v>
      </c>
      <c r="C168" s="16" t="s">
        <v>16</v>
      </c>
      <c r="D168" s="90">
        <v>0</v>
      </c>
      <c r="E168" s="90">
        <v>0</v>
      </c>
      <c r="F168" s="90">
        <v>2</v>
      </c>
      <c r="G168" s="90">
        <v>5</v>
      </c>
      <c r="H168" s="90">
        <v>2</v>
      </c>
      <c r="I168" s="91">
        <v>5</v>
      </c>
      <c r="J168" s="91"/>
      <c r="K168" s="16">
        <v>25102002</v>
      </c>
      <c r="L168" s="90">
        <v>1807211</v>
      </c>
      <c r="M168" s="95" t="s">
        <v>796</v>
      </c>
      <c r="N168" s="108">
        <v>136825</v>
      </c>
      <c r="O168" s="95" t="s">
        <v>38</v>
      </c>
      <c r="P168" s="95" t="s">
        <v>199</v>
      </c>
      <c r="Q168" s="16">
        <v>37</v>
      </c>
      <c r="R168" s="13" t="s">
        <v>589</v>
      </c>
      <c r="S168" s="13" t="s">
        <v>590</v>
      </c>
      <c r="T168" s="13" t="s">
        <v>591</v>
      </c>
      <c r="U168" s="13" t="s">
        <v>592</v>
      </c>
      <c r="V168" s="13">
        <v>784.92</v>
      </c>
      <c r="W168" s="13" t="s">
        <v>419</v>
      </c>
      <c r="X168" s="224">
        <f t="shared" si="19"/>
        <v>784.92</v>
      </c>
      <c r="Y168" s="224">
        <f t="shared" si="17"/>
        <v>5494.44</v>
      </c>
      <c r="Z168" s="13" t="s">
        <v>589</v>
      </c>
      <c r="AA168" s="13" t="s">
        <v>593</v>
      </c>
      <c r="AB168" s="13" t="s">
        <v>594</v>
      </c>
      <c r="AC168" s="13" t="s">
        <v>595</v>
      </c>
      <c r="AD168" s="13">
        <v>725.81999999999994</v>
      </c>
      <c r="AE168" s="13" t="s">
        <v>419</v>
      </c>
      <c r="AF168" s="13">
        <f t="shared" si="20"/>
        <v>725.81999999999994</v>
      </c>
      <c r="AG168" s="13" t="e">
        <f t="shared" si="18"/>
        <v>#VALUE!</v>
      </c>
      <c r="AH168" s="13" t="s">
        <v>596</v>
      </c>
      <c r="AI168" s="13" t="s">
        <v>597</v>
      </c>
      <c r="AJ168" s="13" t="s">
        <v>598</v>
      </c>
      <c r="AK168" s="13" t="s">
        <v>599</v>
      </c>
      <c r="AL168" s="13">
        <v>720.77</v>
      </c>
      <c r="AM168" s="13" t="s">
        <v>419</v>
      </c>
      <c r="AN168" s="14">
        <f t="shared" si="21"/>
        <v>720.77</v>
      </c>
      <c r="AO168" s="14" t="e">
        <f t="shared" si="22"/>
        <v>#VALUE!</v>
      </c>
      <c r="AP168" s="14" t="s">
        <v>604</v>
      </c>
    </row>
    <row r="169" spans="1:42" ht="22.5" x14ac:dyDescent="0.25">
      <c r="A169" s="88">
        <v>167</v>
      </c>
      <c r="B169" s="96" t="s">
        <v>370</v>
      </c>
      <c r="C169" s="16" t="s">
        <v>16</v>
      </c>
      <c r="D169" s="90">
        <v>0</v>
      </c>
      <c r="E169" s="90">
        <v>0</v>
      </c>
      <c r="F169" s="90">
        <v>6</v>
      </c>
      <c r="G169" s="90">
        <v>10</v>
      </c>
      <c r="H169" s="90">
        <v>6</v>
      </c>
      <c r="I169" s="91">
        <v>10</v>
      </c>
      <c r="J169" s="91"/>
      <c r="K169" s="16">
        <v>25102002</v>
      </c>
      <c r="L169" s="90">
        <v>1808646</v>
      </c>
      <c r="M169" s="95" t="s">
        <v>797</v>
      </c>
      <c r="N169" s="108" t="s">
        <v>371</v>
      </c>
      <c r="O169" s="95" t="s">
        <v>17</v>
      </c>
      <c r="P169" s="95" t="s">
        <v>288</v>
      </c>
      <c r="Q169" s="16">
        <v>111</v>
      </c>
      <c r="R169" s="13" t="s">
        <v>589</v>
      </c>
      <c r="S169" s="13" t="s">
        <v>590</v>
      </c>
      <c r="T169" s="13" t="s">
        <v>591</v>
      </c>
      <c r="U169" s="13" t="s">
        <v>592</v>
      </c>
      <c r="V169" s="13">
        <v>67.02000000000001</v>
      </c>
      <c r="W169" s="13" t="s">
        <v>419</v>
      </c>
      <c r="X169" s="224">
        <f t="shared" si="19"/>
        <v>67.02000000000001</v>
      </c>
      <c r="Y169" s="224">
        <f t="shared" si="17"/>
        <v>1072.3200000000002</v>
      </c>
      <c r="Z169" s="13" t="s">
        <v>589</v>
      </c>
      <c r="AA169" s="13" t="s">
        <v>593</v>
      </c>
      <c r="AB169" s="13" t="s">
        <v>594</v>
      </c>
      <c r="AC169" s="13" t="s">
        <v>595</v>
      </c>
      <c r="AD169" s="13">
        <v>64.52000000000001</v>
      </c>
      <c r="AE169" s="13" t="s">
        <v>419</v>
      </c>
      <c r="AF169" s="13">
        <f t="shared" si="20"/>
        <v>64.52000000000001</v>
      </c>
      <c r="AG169" s="13" t="e">
        <f t="shared" si="18"/>
        <v>#VALUE!</v>
      </c>
      <c r="AH169" s="13" t="s">
        <v>596</v>
      </c>
      <c r="AI169" s="13" t="s">
        <v>597</v>
      </c>
      <c r="AJ169" s="13" t="s">
        <v>598</v>
      </c>
      <c r="AK169" s="13" t="s">
        <v>599</v>
      </c>
      <c r="AL169" s="13">
        <v>64.13</v>
      </c>
      <c r="AM169" s="13" t="s">
        <v>419</v>
      </c>
      <c r="AN169" s="14">
        <f t="shared" si="21"/>
        <v>64.13</v>
      </c>
      <c r="AO169" s="14" t="e">
        <f t="shared" si="22"/>
        <v>#VALUE!</v>
      </c>
      <c r="AP169" s="14"/>
    </row>
    <row r="170" spans="1:42" ht="22.5" x14ac:dyDescent="0.25">
      <c r="A170" s="88">
        <v>168</v>
      </c>
      <c r="B170" s="96" t="s">
        <v>372</v>
      </c>
      <c r="C170" s="16" t="s">
        <v>16</v>
      </c>
      <c r="D170" s="90">
        <v>0</v>
      </c>
      <c r="E170" s="90">
        <v>0</v>
      </c>
      <c r="F170" s="90">
        <v>10</v>
      </c>
      <c r="G170" s="90">
        <v>10</v>
      </c>
      <c r="H170" s="90">
        <v>10</v>
      </c>
      <c r="I170" s="91">
        <v>10</v>
      </c>
      <c r="J170" s="91"/>
      <c r="K170" s="16">
        <v>25102002</v>
      </c>
      <c r="L170" s="90">
        <v>1808994</v>
      </c>
      <c r="M170" s="95" t="s">
        <v>792</v>
      </c>
      <c r="N170" s="108" t="s">
        <v>373</v>
      </c>
      <c r="O170" s="95" t="s">
        <v>17</v>
      </c>
      <c r="P170" s="95" t="s">
        <v>250</v>
      </c>
      <c r="Q170" s="16">
        <v>141</v>
      </c>
      <c r="R170" s="13" t="s">
        <v>589</v>
      </c>
      <c r="S170" s="13" t="s">
        <v>590</v>
      </c>
      <c r="T170" s="13" t="s">
        <v>591</v>
      </c>
      <c r="U170" s="13" t="s">
        <v>592</v>
      </c>
      <c r="V170" s="13">
        <v>70.160000000000011</v>
      </c>
      <c r="W170" s="13" t="s">
        <v>419</v>
      </c>
      <c r="X170" s="224">
        <f t="shared" si="19"/>
        <v>70.160000000000011</v>
      </c>
      <c r="Y170" s="224">
        <f t="shared" si="17"/>
        <v>1403.2000000000003</v>
      </c>
      <c r="Z170" s="13" t="s">
        <v>589</v>
      </c>
      <c r="AA170" s="13" t="s">
        <v>593</v>
      </c>
      <c r="AB170" s="13" t="s">
        <v>594</v>
      </c>
      <c r="AC170" s="13" t="s">
        <v>595</v>
      </c>
      <c r="AD170" s="13">
        <v>68.27000000000001</v>
      </c>
      <c r="AE170" s="13" t="s">
        <v>419</v>
      </c>
      <c r="AF170" s="13">
        <f t="shared" si="20"/>
        <v>68.27000000000001</v>
      </c>
      <c r="AG170" s="13" t="e">
        <f t="shared" si="18"/>
        <v>#VALUE!</v>
      </c>
      <c r="AH170" s="13" t="s">
        <v>596</v>
      </c>
      <c r="AI170" s="13" t="s">
        <v>597</v>
      </c>
      <c r="AJ170" s="13" t="s">
        <v>598</v>
      </c>
      <c r="AK170" s="13" t="s">
        <v>599</v>
      </c>
      <c r="AL170" s="13">
        <v>67.72</v>
      </c>
      <c r="AM170" s="13" t="s">
        <v>419</v>
      </c>
      <c r="AN170" s="14">
        <f t="shared" si="21"/>
        <v>67.72</v>
      </c>
      <c r="AO170" s="14" t="e">
        <f t="shared" si="22"/>
        <v>#VALUE!</v>
      </c>
      <c r="AP170" s="14" t="s">
        <v>604</v>
      </c>
    </row>
    <row r="171" spans="1:42" ht="22.5" x14ac:dyDescent="0.25">
      <c r="A171" s="88">
        <v>169</v>
      </c>
      <c r="B171" s="96" t="s">
        <v>374</v>
      </c>
      <c r="C171" s="16" t="s">
        <v>16</v>
      </c>
      <c r="D171" s="90">
        <v>0</v>
      </c>
      <c r="E171" s="90">
        <v>0</v>
      </c>
      <c r="F171" s="90">
        <v>2</v>
      </c>
      <c r="G171" s="90">
        <v>10</v>
      </c>
      <c r="H171" s="90">
        <v>2</v>
      </c>
      <c r="I171" s="91">
        <v>10</v>
      </c>
      <c r="J171" s="91"/>
      <c r="K171" s="16">
        <v>25102002</v>
      </c>
      <c r="L171" s="63" t="s">
        <v>587</v>
      </c>
      <c r="M171" s="95" t="s">
        <v>799</v>
      </c>
      <c r="N171" s="108">
        <v>131546</v>
      </c>
      <c r="O171" s="95" t="s">
        <v>17</v>
      </c>
      <c r="P171" s="95" t="s">
        <v>375</v>
      </c>
      <c r="Q171" s="16">
        <v>5</v>
      </c>
      <c r="R171" s="13" t="s">
        <v>589</v>
      </c>
      <c r="S171" s="13" t="s">
        <v>590</v>
      </c>
      <c r="T171" s="13" t="s">
        <v>591</v>
      </c>
      <c r="U171" s="13" t="s">
        <v>592</v>
      </c>
      <c r="V171" s="13">
        <v>529.48</v>
      </c>
      <c r="W171" s="13" t="s">
        <v>419</v>
      </c>
      <c r="X171" s="224">
        <f t="shared" si="19"/>
        <v>529.48</v>
      </c>
      <c r="Y171" s="224">
        <f t="shared" si="17"/>
        <v>6353.76</v>
      </c>
      <c r="Z171" s="13" t="s">
        <v>589</v>
      </c>
      <c r="AA171" s="13" t="s">
        <v>593</v>
      </c>
      <c r="AB171" s="13" t="s">
        <v>594</v>
      </c>
      <c r="AC171" s="13" t="s">
        <v>595</v>
      </c>
      <c r="AD171" s="13">
        <v>515.12</v>
      </c>
      <c r="AE171" s="13" t="s">
        <v>419</v>
      </c>
      <c r="AF171" s="13">
        <f t="shared" si="20"/>
        <v>515.12</v>
      </c>
      <c r="AG171" s="13" t="e">
        <f t="shared" si="18"/>
        <v>#VALUE!</v>
      </c>
      <c r="AH171" s="13" t="s">
        <v>596</v>
      </c>
      <c r="AI171" s="13" t="s">
        <v>597</v>
      </c>
      <c r="AJ171" s="13" t="s">
        <v>598</v>
      </c>
      <c r="AK171" s="13" t="s">
        <v>599</v>
      </c>
      <c r="AL171" s="13">
        <v>513.05999999999995</v>
      </c>
      <c r="AM171" s="13" t="s">
        <v>419</v>
      </c>
      <c r="AN171" s="14">
        <f t="shared" si="21"/>
        <v>513.05999999999995</v>
      </c>
      <c r="AO171" s="14" t="e">
        <f t="shared" si="22"/>
        <v>#VALUE!</v>
      </c>
      <c r="AP171" s="14" t="s">
        <v>604</v>
      </c>
    </row>
    <row r="172" spans="1:42" ht="22.5" x14ac:dyDescent="0.25">
      <c r="A172" s="88">
        <v>170</v>
      </c>
      <c r="B172" s="96" t="s">
        <v>376</v>
      </c>
      <c r="C172" s="16" t="s">
        <v>16</v>
      </c>
      <c r="D172" s="90">
        <v>0</v>
      </c>
      <c r="E172" s="90">
        <v>0</v>
      </c>
      <c r="F172" s="90">
        <v>2</v>
      </c>
      <c r="G172" s="90">
        <v>10</v>
      </c>
      <c r="H172" s="90">
        <v>2</v>
      </c>
      <c r="I172" s="91">
        <v>10</v>
      </c>
      <c r="J172" s="91"/>
      <c r="K172" s="16">
        <v>25102002</v>
      </c>
      <c r="L172" s="63" t="s">
        <v>587</v>
      </c>
      <c r="M172" s="95" t="s">
        <v>801</v>
      </c>
      <c r="N172" s="108">
        <v>217066</v>
      </c>
      <c r="O172" s="95" t="s">
        <v>17</v>
      </c>
      <c r="P172" s="95" t="s">
        <v>375</v>
      </c>
      <c r="Q172" s="16">
        <v>6</v>
      </c>
      <c r="R172" s="13" t="s">
        <v>589</v>
      </c>
      <c r="S172" s="13" t="s">
        <v>590</v>
      </c>
      <c r="T172" s="13" t="s">
        <v>591</v>
      </c>
      <c r="U172" s="13" t="s">
        <v>592</v>
      </c>
      <c r="V172" s="13">
        <v>19.240000000000002</v>
      </c>
      <c r="W172" s="13" t="s">
        <v>419</v>
      </c>
      <c r="X172" s="224">
        <f t="shared" si="19"/>
        <v>19.240000000000002</v>
      </c>
      <c r="Y172" s="224">
        <f t="shared" si="17"/>
        <v>230.88000000000002</v>
      </c>
      <c r="Z172" s="13" t="s">
        <v>589</v>
      </c>
      <c r="AA172" s="13" t="s">
        <v>593</v>
      </c>
      <c r="AB172" s="13" t="s">
        <v>594</v>
      </c>
      <c r="AC172" s="13" t="s">
        <v>595</v>
      </c>
      <c r="AD172" s="13">
        <v>18.07</v>
      </c>
      <c r="AE172" s="13" t="s">
        <v>419</v>
      </c>
      <c r="AF172" s="13">
        <f t="shared" si="20"/>
        <v>18.07</v>
      </c>
      <c r="AG172" s="13" t="e">
        <f t="shared" si="18"/>
        <v>#VALUE!</v>
      </c>
      <c r="AH172" s="13" t="s">
        <v>596</v>
      </c>
      <c r="AI172" s="13" t="s">
        <v>597</v>
      </c>
      <c r="AJ172" s="13" t="s">
        <v>598</v>
      </c>
      <c r="AK172" s="13" t="s">
        <v>599</v>
      </c>
      <c r="AL172" s="13">
        <v>17.96</v>
      </c>
      <c r="AM172" s="13" t="s">
        <v>419</v>
      </c>
      <c r="AN172" s="14">
        <f t="shared" si="21"/>
        <v>17.96</v>
      </c>
      <c r="AO172" s="14" t="e">
        <f t="shared" si="22"/>
        <v>#VALUE!</v>
      </c>
      <c r="AP172" s="14" t="s">
        <v>604</v>
      </c>
    </row>
    <row r="173" spans="1:42" ht="22.5" x14ac:dyDescent="0.25">
      <c r="A173" s="88">
        <v>171</v>
      </c>
      <c r="B173" s="96" t="s">
        <v>377</v>
      </c>
      <c r="C173" s="16" t="s">
        <v>16</v>
      </c>
      <c r="D173" s="90">
        <v>0</v>
      </c>
      <c r="E173" s="90">
        <v>0</v>
      </c>
      <c r="F173" s="90">
        <v>2</v>
      </c>
      <c r="G173" s="90">
        <v>10</v>
      </c>
      <c r="H173" s="90">
        <v>2</v>
      </c>
      <c r="I173" s="91">
        <v>10</v>
      </c>
      <c r="J173" s="91"/>
      <c r="K173" s="16">
        <v>25102002</v>
      </c>
      <c r="L173" s="63" t="s">
        <v>587</v>
      </c>
      <c r="M173" s="95" t="s">
        <v>802</v>
      </c>
      <c r="N173" s="108">
        <v>217029</v>
      </c>
      <c r="O173" s="95" t="s">
        <v>17</v>
      </c>
      <c r="P173" s="95" t="s">
        <v>375</v>
      </c>
      <c r="Q173" s="16">
        <v>7</v>
      </c>
      <c r="R173" s="13" t="s">
        <v>589</v>
      </c>
      <c r="S173" s="13" t="s">
        <v>590</v>
      </c>
      <c r="T173" s="13" t="s">
        <v>591</v>
      </c>
      <c r="U173" s="13" t="s">
        <v>592</v>
      </c>
      <c r="V173" s="13">
        <v>5.5299999999999994</v>
      </c>
      <c r="W173" s="13" t="s">
        <v>419</v>
      </c>
      <c r="X173" s="224">
        <f t="shared" si="19"/>
        <v>5.5299999999999994</v>
      </c>
      <c r="Y173" s="224">
        <f t="shared" si="17"/>
        <v>66.359999999999985</v>
      </c>
      <c r="Z173" s="13" t="s">
        <v>589</v>
      </c>
      <c r="AA173" s="13" t="s">
        <v>593</v>
      </c>
      <c r="AB173" s="13" t="s">
        <v>594</v>
      </c>
      <c r="AC173" s="13" t="s">
        <v>595</v>
      </c>
      <c r="AD173" s="13">
        <v>5.16</v>
      </c>
      <c r="AE173" s="13" t="s">
        <v>419</v>
      </c>
      <c r="AF173" s="13">
        <f t="shared" si="20"/>
        <v>5.16</v>
      </c>
      <c r="AG173" s="13" t="e">
        <f t="shared" si="18"/>
        <v>#VALUE!</v>
      </c>
      <c r="AH173" s="13" t="s">
        <v>596</v>
      </c>
      <c r="AI173" s="13" t="s">
        <v>597</v>
      </c>
      <c r="AJ173" s="13" t="s">
        <v>598</v>
      </c>
      <c r="AK173" s="13" t="s">
        <v>599</v>
      </c>
      <c r="AL173" s="13">
        <v>5.13</v>
      </c>
      <c r="AM173" s="13" t="s">
        <v>419</v>
      </c>
      <c r="AN173" s="14">
        <f t="shared" si="21"/>
        <v>5.13</v>
      </c>
      <c r="AO173" s="14" t="e">
        <f t="shared" si="22"/>
        <v>#VALUE!</v>
      </c>
      <c r="AP173" s="14" t="s">
        <v>604</v>
      </c>
    </row>
    <row r="174" spans="1:42" ht="22.5" x14ac:dyDescent="0.25">
      <c r="A174" s="88">
        <v>172</v>
      </c>
      <c r="B174" s="96" t="s">
        <v>378</v>
      </c>
      <c r="C174" s="16" t="s">
        <v>16</v>
      </c>
      <c r="D174" s="90">
        <v>0</v>
      </c>
      <c r="E174" s="90">
        <v>0</v>
      </c>
      <c r="F174" s="90">
        <v>2</v>
      </c>
      <c r="G174" s="90">
        <v>10</v>
      </c>
      <c r="H174" s="90">
        <v>2</v>
      </c>
      <c r="I174" s="91">
        <v>10</v>
      </c>
      <c r="J174" s="91"/>
      <c r="K174" s="16">
        <v>25102002</v>
      </c>
      <c r="L174" s="63" t="s">
        <v>587</v>
      </c>
      <c r="M174" s="95" t="s">
        <v>803</v>
      </c>
      <c r="N174" s="108">
        <v>131592</v>
      </c>
      <c r="O174" s="95" t="s">
        <v>17</v>
      </c>
      <c r="P174" s="95" t="s">
        <v>375</v>
      </c>
      <c r="Q174" s="16">
        <v>8</v>
      </c>
      <c r="R174" s="13" t="s">
        <v>589</v>
      </c>
      <c r="S174" s="13" t="s">
        <v>590</v>
      </c>
      <c r="T174" s="13" t="s">
        <v>591</v>
      </c>
      <c r="U174" s="13" t="s">
        <v>592</v>
      </c>
      <c r="V174" s="13">
        <v>75.11</v>
      </c>
      <c r="W174" s="13" t="s">
        <v>419</v>
      </c>
      <c r="X174" s="224">
        <f t="shared" si="19"/>
        <v>75.11</v>
      </c>
      <c r="Y174" s="224">
        <f t="shared" si="17"/>
        <v>901.31999999999994</v>
      </c>
      <c r="Z174" s="13" t="s">
        <v>589</v>
      </c>
      <c r="AA174" s="13" t="s">
        <v>593</v>
      </c>
      <c r="AB174" s="13" t="s">
        <v>594</v>
      </c>
      <c r="AC174" s="13" t="s">
        <v>595</v>
      </c>
      <c r="AD174" s="13">
        <v>71.42</v>
      </c>
      <c r="AE174" s="13" t="s">
        <v>419</v>
      </c>
      <c r="AF174" s="13">
        <f t="shared" si="20"/>
        <v>71.42</v>
      </c>
      <c r="AG174" s="13" t="e">
        <f t="shared" si="18"/>
        <v>#VALUE!</v>
      </c>
      <c r="AH174" s="13" t="s">
        <v>596</v>
      </c>
      <c r="AI174" s="13" t="s">
        <v>597</v>
      </c>
      <c r="AJ174" s="13" t="s">
        <v>598</v>
      </c>
      <c r="AK174" s="13" t="s">
        <v>599</v>
      </c>
      <c r="AL174" s="13">
        <v>70.92</v>
      </c>
      <c r="AM174" s="13" t="s">
        <v>419</v>
      </c>
      <c r="AN174" s="14">
        <f t="shared" si="21"/>
        <v>70.92</v>
      </c>
      <c r="AO174" s="14" t="e">
        <f t="shared" si="22"/>
        <v>#VALUE!</v>
      </c>
      <c r="AP174" s="14" t="s">
        <v>604</v>
      </c>
    </row>
    <row r="175" spans="1:42" ht="22.5" x14ac:dyDescent="0.25">
      <c r="A175" s="88">
        <v>173</v>
      </c>
      <c r="B175" s="96" t="s">
        <v>379</v>
      </c>
      <c r="C175" s="16" t="s">
        <v>16</v>
      </c>
      <c r="D175" s="90">
        <v>0</v>
      </c>
      <c r="E175" s="90">
        <v>0</v>
      </c>
      <c r="F175" s="90">
        <v>2</v>
      </c>
      <c r="G175" s="90">
        <v>5</v>
      </c>
      <c r="H175" s="90">
        <v>2</v>
      </c>
      <c r="I175" s="91">
        <v>5</v>
      </c>
      <c r="J175" s="91"/>
      <c r="K175" s="16">
        <v>25102002</v>
      </c>
      <c r="L175" s="90">
        <v>1807264</v>
      </c>
      <c r="M175" s="95" t="s">
        <v>805</v>
      </c>
      <c r="N175" s="108" t="s">
        <v>380</v>
      </c>
      <c r="O175" s="95" t="s">
        <v>17</v>
      </c>
      <c r="P175" s="95" t="s">
        <v>99</v>
      </c>
      <c r="Q175" s="16">
        <v>28</v>
      </c>
      <c r="R175" s="13" t="s">
        <v>589</v>
      </c>
      <c r="S175" s="13" t="s">
        <v>590</v>
      </c>
      <c r="T175" s="13" t="s">
        <v>591</v>
      </c>
      <c r="U175" s="13" t="s">
        <v>592</v>
      </c>
      <c r="V175" s="13">
        <v>76.61</v>
      </c>
      <c r="W175" s="13" t="s">
        <v>419</v>
      </c>
      <c r="X175" s="224">
        <f t="shared" si="19"/>
        <v>76.61</v>
      </c>
      <c r="Y175" s="224">
        <f t="shared" si="17"/>
        <v>536.27</v>
      </c>
      <c r="Z175" s="13" t="s">
        <v>589</v>
      </c>
      <c r="AA175" s="13" t="s">
        <v>593</v>
      </c>
      <c r="AB175" s="13" t="s">
        <v>594</v>
      </c>
      <c r="AC175" s="13" t="s">
        <v>595</v>
      </c>
      <c r="AD175" s="13">
        <v>71.490000000000009</v>
      </c>
      <c r="AE175" s="13" t="s">
        <v>419</v>
      </c>
      <c r="AF175" s="13">
        <f t="shared" si="20"/>
        <v>71.490000000000009</v>
      </c>
      <c r="AG175" s="13" t="e">
        <f t="shared" si="18"/>
        <v>#VALUE!</v>
      </c>
      <c r="AH175" s="13" t="s">
        <v>596</v>
      </c>
      <c r="AI175" s="13" t="s">
        <v>597</v>
      </c>
      <c r="AJ175" s="13" t="s">
        <v>598</v>
      </c>
      <c r="AK175" s="13" t="s">
        <v>599</v>
      </c>
      <c r="AL175" s="13">
        <v>71.06</v>
      </c>
      <c r="AM175" s="13" t="s">
        <v>419</v>
      </c>
      <c r="AN175" s="14">
        <f t="shared" si="21"/>
        <v>71.06</v>
      </c>
      <c r="AO175" s="14" t="e">
        <f t="shared" si="22"/>
        <v>#VALUE!</v>
      </c>
      <c r="AP175" s="14" t="s">
        <v>604</v>
      </c>
    </row>
    <row r="176" spans="1:42" ht="22.5" x14ac:dyDescent="0.25">
      <c r="A176" s="88">
        <v>174</v>
      </c>
      <c r="B176" s="96" t="s">
        <v>381</v>
      </c>
      <c r="C176" s="16" t="s">
        <v>16</v>
      </c>
      <c r="D176" s="90">
        <v>0</v>
      </c>
      <c r="E176" s="90">
        <v>0</v>
      </c>
      <c r="F176" s="90">
        <v>12</v>
      </c>
      <c r="G176" s="90">
        <v>10</v>
      </c>
      <c r="H176" s="90">
        <v>12</v>
      </c>
      <c r="I176" s="91">
        <v>10</v>
      </c>
      <c r="J176" s="91"/>
      <c r="K176" s="16">
        <v>25102002</v>
      </c>
      <c r="L176" s="90">
        <v>1721084</v>
      </c>
      <c r="M176" s="95" t="s">
        <v>806</v>
      </c>
      <c r="N176" s="108" t="s">
        <v>382</v>
      </c>
      <c r="O176" s="95" t="s">
        <v>17</v>
      </c>
      <c r="P176" s="95" t="s">
        <v>383</v>
      </c>
      <c r="Q176" s="16" t="s">
        <v>384</v>
      </c>
      <c r="R176" s="13" t="s">
        <v>589</v>
      </c>
      <c r="S176" s="13" t="s">
        <v>590</v>
      </c>
      <c r="T176" s="13" t="s">
        <v>591</v>
      </c>
      <c r="U176" s="13" t="s">
        <v>592</v>
      </c>
      <c r="V176" s="13">
        <v>638.41999999999996</v>
      </c>
      <c r="W176" s="13" t="s">
        <v>419</v>
      </c>
      <c r="X176" s="224">
        <f t="shared" si="19"/>
        <v>638.41999999999996</v>
      </c>
      <c r="Y176" s="224">
        <f t="shared" si="17"/>
        <v>14045.24</v>
      </c>
      <c r="Z176" s="13" t="s">
        <v>589</v>
      </c>
      <c r="AA176" s="13" t="s">
        <v>593</v>
      </c>
      <c r="AB176" s="13" t="s">
        <v>594</v>
      </c>
      <c r="AC176" s="13" t="s">
        <v>595</v>
      </c>
      <c r="AD176" s="13">
        <v>589.22</v>
      </c>
      <c r="AE176" s="13" t="s">
        <v>419</v>
      </c>
      <c r="AF176" s="13">
        <f t="shared" si="20"/>
        <v>589.22</v>
      </c>
      <c r="AG176" s="13" t="e">
        <f t="shared" si="18"/>
        <v>#VALUE!</v>
      </c>
      <c r="AH176" s="13" t="s">
        <v>596</v>
      </c>
      <c r="AI176" s="13" t="s">
        <v>597</v>
      </c>
      <c r="AJ176" s="13" t="s">
        <v>598</v>
      </c>
      <c r="AK176" s="13" t="s">
        <v>599</v>
      </c>
      <c r="AL176" s="13">
        <v>585.70000000000005</v>
      </c>
      <c r="AM176" s="13" t="s">
        <v>419</v>
      </c>
      <c r="AN176" s="14">
        <f t="shared" si="21"/>
        <v>585.70000000000005</v>
      </c>
      <c r="AO176" s="14" t="e">
        <f t="shared" si="22"/>
        <v>#VALUE!</v>
      </c>
      <c r="AP176" s="14" t="s">
        <v>604</v>
      </c>
    </row>
    <row r="177" spans="1:42" ht="22.5" x14ac:dyDescent="0.25">
      <c r="A177" s="88">
        <v>175</v>
      </c>
      <c r="B177" s="96" t="s">
        <v>385</v>
      </c>
      <c r="C177" s="16" t="s">
        <v>16</v>
      </c>
      <c r="D177" s="90">
        <v>0</v>
      </c>
      <c r="E177" s="90">
        <v>0</v>
      </c>
      <c r="F177" s="90">
        <v>5</v>
      </c>
      <c r="G177" s="90">
        <v>15</v>
      </c>
      <c r="H177" s="90">
        <v>5</v>
      </c>
      <c r="I177" s="91">
        <v>15</v>
      </c>
      <c r="J177" s="91"/>
      <c r="K177" s="16">
        <v>25102002</v>
      </c>
      <c r="L177" s="90">
        <v>1809045</v>
      </c>
      <c r="M177" s="95" t="s">
        <v>807</v>
      </c>
      <c r="N177" s="108" t="s">
        <v>386</v>
      </c>
      <c r="O177" s="95" t="s">
        <v>17</v>
      </c>
      <c r="P177" s="95" t="s">
        <v>152</v>
      </c>
      <c r="Q177" s="16">
        <v>2</v>
      </c>
      <c r="R177" s="13" t="s">
        <v>589</v>
      </c>
      <c r="S177" s="13" t="s">
        <v>590</v>
      </c>
      <c r="T177" s="13" t="s">
        <v>591</v>
      </c>
      <c r="U177" s="13" t="s">
        <v>592</v>
      </c>
      <c r="V177" s="13">
        <v>146.70999999999998</v>
      </c>
      <c r="W177" s="13" t="s">
        <v>419</v>
      </c>
      <c r="X177" s="224">
        <f t="shared" si="19"/>
        <v>146.70999999999998</v>
      </c>
      <c r="Y177" s="224">
        <f t="shared" si="17"/>
        <v>2934.2</v>
      </c>
      <c r="Z177" s="13" t="s">
        <v>589</v>
      </c>
      <c r="AA177" s="13" t="s">
        <v>593</v>
      </c>
      <c r="AB177" s="13" t="s">
        <v>594</v>
      </c>
      <c r="AC177" s="13" t="s">
        <v>595</v>
      </c>
      <c r="AD177" s="13">
        <v>137.26999999999998</v>
      </c>
      <c r="AE177" s="13" t="s">
        <v>419</v>
      </c>
      <c r="AF177" s="13">
        <f t="shared" si="20"/>
        <v>137.26999999999998</v>
      </c>
      <c r="AG177" s="13" t="e">
        <f t="shared" si="18"/>
        <v>#VALUE!</v>
      </c>
      <c r="AH177" s="13" t="s">
        <v>596</v>
      </c>
      <c r="AI177" s="13" t="s">
        <v>597</v>
      </c>
      <c r="AJ177" s="13" t="s">
        <v>598</v>
      </c>
      <c r="AK177" s="13" t="s">
        <v>599</v>
      </c>
      <c r="AL177" s="13">
        <v>136.72</v>
      </c>
      <c r="AM177" s="13" t="s">
        <v>419</v>
      </c>
      <c r="AN177" s="14">
        <f t="shared" si="21"/>
        <v>136.72</v>
      </c>
      <c r="AO177" s="14" t="e">
        <f t="shared" si="22"/>
        <v>#VALUE!</v>
      </c>
      <c r="AP177" s="14" t="s">
        <v>604</v>
      </c>
    </row>
    <row r="178" spans="1:42" ht="22.5" x14ac:dyDescent="0.25">
      <c r="A178" s="88">
        <v>176</v>
      </c>
      <c r="B178" s="98" t="s">
        <v>387</v>
      </c>
      <c r="C178" s="16" t="s">
        <v>16</v>
      </c>
      <c r="D178" s="90">
        <v>0</v>
      </c>
      <c r="E178" s="90">
        <v>0</v>
      </c>
      <c r="F178" s="90">
        <v>5</v>
      </c>
      <c r="G178" s="90">
        <v>0</v>
      </c>
      <c r="H178" s="90">
        <v>5</v>
      </c>
      <c r="I178" s="90">
        <v>0</v>
      </c>
      <c r="J178" s="90"/>
      <c r="K178" s="16">
        <v>25102002</v>
      </c>
      <c r="L178" s="90">
        <v>1808218</v>
      </c>
      <c r="M178" s="13" t="s">
        <v>419</v>
      </c>
      <c r="N178" s="108" t="s">
        <v>388</v>
      </c>
      <c r="O178" s="95" t="s">
        <v>38</v>
      </c>
      <c r="P178" s="95" t="s">
        <v>91</v>
      </c>
      <c r="Q178" s="16">
        <v>16</v>
      </c>
      <c r="R178" s="13" t="s">
        <v>589</v>
      </c>
      <c r="S178" s="13" t="s">
        <v>590</v>
      </c>
      <c r="T178" s="13" t="s">
        <v>591</v>
      </c>
      <c r="U178" s="13" t="s">
        <v>592</v>
      </c>
      <c r="V178" s="13">
        <v>2998.13</v>
      </c>
      <c r="W178" s="13" t="s">
        <v>419</v>
      </c>
      <c r="X178" s="224">
        <f t="shared" si="19"/>
        <v>2998.13</v>
      </c>
      <c r="Y178" s="224">
        <f t="shared" si="17"/>
        <v>14990.650000000001</v>
      </c>
      <c r="Z178" s="13" t="s">
        <v>589</v>
      </c>
      <c r="AA178" s="13" t="s">
        <v>593</v>
      </c>
      <c r="AB178" s="13" t="s">
        <v>594</v>
      </c>
      <c r="AC178" s="13" t="s">
        <v>595</v>
      </c>
      <c r="AD178" s="13">
        <v>2872.61</v>
      </c>
      <c r="AE178" s="13" t="s">
        <v>419</v>
      </c>
      <c r="AF178" s="13">
        <f t="shared" si="20"/>
        <v>2872.61</v>
      </c>
      <c r="AG178" s="13" t="e">
        <f t="shared" si="18"/>
        <v>#VALUE!</v>
      </c>
      <c r="AH178" s="13" t="s">
        <v>596</v>
      </c>
      <c r="AI178" s="13" t="s">
        <v>597</v>
      </c>
      <c r="AJ178" s="13" t="s">
        <v>598</v>
      </c>
      <c r="AK178" s="13" t="s">
        <v>599</v>
      </c>
      <c r="AL178" s="13">
        <v>2852.64</v>
      </c>
      <c r="AM178" s="13" t="s">
        <v>419</v>
      </c>
      <c r="AN178" s="14">
        <f t="shared" si="21"/>
        <v>2852.64</v>
      </c>
      <c r="AO178" s="14" t="e">
        <f t="shared" si="22"/>
        <v>#VALUE!</v>
      </c>
      <c r="AP178" s="14"/>
    </row>
    <row r="179" spans="1:42" ht="22.5" x14ac:dyDescent="0.25">
      <c r="A179" s="88">
        <v>177</v>
      </c>
      <c r="B179" s="99" t="s">
        <v>389</v>
      </c>
      <c r="C179" s="16" t="s">
        <v>16</v>
      </c>
      <c r="D179" s="90">
        <v>0</v>
      </c>
      <c r="E179" s="90">
        <v>0</v>
      </c>
      <c r="F179" s="90">
        <v>12</v>
      </c>
      <c r="G179" s="90">
        <v>0</v>
      </c>
      <c r="H179" s="90">
        <v>12</v>
      </c>
      <c r="I179" s="90">
        <v>0</v>
      </c>
      <c r="J179" s="90"/>
      <c r="K179" s="16">
        <v>25102002</v>
      </c>
      <c r="L179" s="90">
        <v>1807340</v>
      </c>
      <c r="M179" s="95" t="s">
        <v>808</v>
      </c>
      <c r="N179" s="108" t="s">
        <v>390</v>
      </c>
      <c r="O179" s="95" t="s">
        <v>38</v>
      </c>
      <c r="P179" s="95" t="s">
        <v>91</v>
      </c>
      <c r="Q179" s="16">
        <v>17</v>
      </c>
      <c r="R179" s="13" t="s">
        <v>589</v>
      </c>
      <c r="S179" s="13" t="s">
        <v>590</v>
      </c>
      <c r="T179" s="13" t="s">
        <v>591</v>
      </c>
      <c r="U179" s="13" t="s">
        <v>592</v>
      </c>
      <c r="V179" s="13">
        <v>285.17</v>
      </c>
      <c r="W179" s="13" t="s">
        <v>419</v>
      </c>
      <c r="X179" s="224">
        <f t="shared" si="19"/>
        <v>285.17</v>
      </c>
      <c r="Y179" s="224">
        <f t="shared" si="17"/>
        <v>3422.04</v>
      </c>
      <c r="Z179" s="13" t="s">
        <v>589</v>
      </c>
      <c r="AA179" s="13" t="s">
        <v>593</v>
      </c>
      <c r="AB179" s="13" t="s">
        <v>594</v>
      </c>
      <c r="AC179" s="13" t="s">
        <v>595</v>
      </c>
      <c r="AD179" s="13">
        <v>277.46999999999997</v>
      </c>
      <c r="AE179" s="13" t="s">
        <v>419</v>
      </c>
      <c r="AF179" s="13">
        <f t="shared" si="20"/>
        <v>277.46999999999997</v>
      </c>
      <c r="AG179" s="13" t="e">
        <f t="shared" si="18"/>
        <v>#VALUE!</v>
      </c>
      <c r="AH179" s="13" t="s">
        <v>596</v>
      </c>
      <c r="AI179" s="13" t="s">
        <v>597</v>
      </c>
      <c r="AJ179" s="13" t="s">
        <v>598</v>
      </c>
      <c r="AK179" s="13" t="s">
        <v>599</v>
      </c>
      <c r="AL179" s="13">
        <v>275.26</v>
      </c>
      <c r="AM179" s="13" t="s">
        <v>419</v>
      </c>
      <c r="AN179" s="14">
        <f t="shared" si="21"/>
        <v>275.26</v>
      </c>
      <c r="AO179" s="14" t="e">
        <f t="shared" si="22"/>
        <v>#VALUE!</v>
      </c>
      <c r="AP179" s="14" t="s">
        <v>604</v>
      </c>
    </row>
    <row r="180" spans="1:42" ht="22.5" x14ac:dyDescent="0.25">
      <c r="A180" s="88">
        <v>178</v>
      </c>
      <c r="B180" s="100" t="s">
        <v>391</v>
      </c>
      <c r="C180" s="16" t="s">
        <v>16</v>
      </c>
      <c r="D180" s="90">
        <v>0</v>
      </c>
      <c r="E180" s="90">
        <v>0</v>
      </c>
      <c r="F180" s="90">
        <v>5</v>
      </c>
      <c r="G180" s="90">
        <v>0</v>
      </c>
      <c r="H180" s="90">
        <v>5</v>
      </c>
      <c r="I180" s="90">
        <v>0</v>
      </c>
      <c r="J180" s="90"/>
      <c r="K180" s="16">
        <v>25102002</v>
      </c>
      <c r="L180" s="90">
        <v>1808897</v>
      </c>
      <c r="M180" s="95" t="s">
        <v>809</v>
      </c>
      <c r="N180" s="108" t="s">
        <v>392</v>
      </c>
      <c r="O180" s="95" t="s">
        <v>38</v>
      </c>
      <c r="P180" s="95" t="s">
        <v>393</v>
      </c>
      <c r="Q180" s="16">
        <v>35</v>
      </c>
      <c r="R180" s="13" t="s">
        <v>589</v>
      </c>
      <c r="S180" s="13" t="s">
        <v>590</v>
      </c>
      <c r="T180" s="13" t="s">
        <v>591</v>
      </c>
      <c r="U180" s="13" t="s">
        <v>592</v>
      </c>
      <c r="V180" s="13">
        <v>79.81</v>
      </c>
      <c r="W180" s="13" t="s">
        <v>419</v>
      </c>
      <c r="X180" s="224">
        <f t="shared" si="19"/>
        <v>79.81</v>
      </c>
      <c r="Y180" s="224">
        <f t="shared" si="17"/>
        <v>399.05</v>
      </c>
      <c r="Z180" s="13" t="s">
        <v>589</v>
      </c>
      <c r="AA180" s="13" t="s">
        <v>593</v>
      </c>
      <c r="AB180" s="13" t="s">
        <v>594</v>
      </c>
      <c r="AC180" s="13" t="s">
        <v>595</v>
      </c>
      <c r="AD180" s="13">
        <v>77.430000000000007</v>
      </c>
      <c r="AE180" s="13" t="s">
        <v>419</v>
      </c>
      <c r="AF180" s="13">
        <f t="shared" si="20"/>
        <v>77.430000000000007</v>
      </c>
      <c r="AG180" s="13" t="e">
        <f t="shared" si="18"/>
        <v>#VALUE!</v>
      </c>
      <c r="AH180" s="13" t="s">
        <v>596</v>
      </c>
      <c r="AI180" s="13" t="s">
        <v>597</v>
      </c>
      <c r="AJ180" s="13" t="s">
        <v>598</v>
      </c>
      <c r="AK180" s="13" t="s">
        <v>599</v>
      </c>
      <c r="AL180" s="13">
        <v>76.959999999999994</v>
      </c>
      <c r="AM180" s="13" t="s">
        <v>419</v>
      </c>
      <c r="AN180" s="14">
        <f t="shared" si="21"/>
        <v>76.959999999999994</v>
      </c>
      <c r="AO180" s="14" t="e">
        <f t="shared" si="22"/>
        <v>#VALUE!</v>
      </c>
      <c r="AP180" s="14" t="s">
        <v>604</v>
      </c>
    </row>
    <row r="181" spans="1:42" ht="22.5" x14ac:dyDescent="0.25">
      <c r="A181" s="88">
        <v>179</v>
      </c>
      <c r="B181" s="100" t="s">
        <v>394</v>
      </c>
      <c r="C181" s="16" t="s">
        <v>16</v>
      </c>
      <c r="D181" s="90">
        <v>0</v>
      </c>
      <c r="E181" s="90">
        <v>0</v>
      </c>
      <c r="F181" s="90">
        <v>12</v>
      </c>
      <c r="G181" s="90">
        <v>0</v>
      </c>
      <c r="H181" s="90">
        <v>12</v>
      </c>
      <c r="I181" s="90">
        <v>0</v>
      </c>
      <c r="J181" s="90"/>
      <c r="K181" s="16">
        <v>25102002</v>
      </c>
      <c r="L181" s="90">
        <v>1808932</v>
      </c>
      <c r="M181" s="95" t="s">
        <v>811</v>
      </c>
      <c r="N181" s="108" t="s">
        <v>395</v>
      </c>
      <c r="O181" s="95" t="s">
        <v>38</v>
      </c>
      <c r="P181" s="95" t="s">
        <v>393</v>
      </c>
      <c r="Q181" s="16">
        <v>34</v>
      </c>
      <c r="R181" s="13" t="s">
        <v>589</v>
      </c>
      <c r="S181" s="13" t="s">
        <v>590</v>
      </c>
      <c r="T181" s="13" t="s">
        <v>591</v>
      </c>
      <c r="U181" s="13" t="s">
        <v>592</v>
      </c>
      <c r="V181" s="13">
        <v>3.9299999999999997</v>
      </c>
      <c r="W181" s="13" t="s">
        <v>419</v>
      </c>
      <c r="X181" s="224">
        <f t="shared" si="19"/>
        <v>3.9299999999999997</v>
      </c>
      <c r="Y181" s="224">
        <f t="shared" si="17"/>
        <v>47.16</v>
      </c>
      <c r="Z181" s="13" t="s">
        <v>589</v>
      </c>
      <c r="AA181" s="13" t="s">
        <v>593</v>
      </c>
      <c r="AB181" s="13" t="s">
        <v>594</v>
      </c>
      <c r="AC181" s="13" t="s">
        <v>595</v>
      </c>
      <c r="AD181" s="13">
        <v>3.7699999999999996</v>
      </c>
      <c r="AE181" s="13" t="s">
        <v>419</v>
      </c>
      <c r="AF181" s="13">
        <f t="shared" si="20"/>
        <v>3.7699999999999996</v>
      </c>
      <c r="AG181" s="13" t="e">
        <f t="shared" si="18"/>
        <v>#VALUE!</v>
      </c>
      <c r="AH181" s="13" t="s">
        <v>596</v>
      </c>
      <c r="AI181" s="13" t="s">
        <v>597</v>
      </c>
      <c r="AJ181" s="13" t="s">
        <v>598</v>
      </c>
      <c r="AK181" s="13" t="s">
        <v>599</v>
      </c>
      <c r="AL181" s="13">
        <v>3.75</v>
      </c>
      <c r="AM181" s="13" t="s">
        <v>419</v>
      </c>
      <c r="AN181" s="14">
        <f t="shared" si="21"/>
        <v>3.75</v>
      </c>
      <c r="AO181" s="14" t="e">
        <f t="shared" si="22"/>
        <v>#VALUE!</v>
      </c>
      <c r="AP181" s="14" t="s">
        <v>604</v>
      </c>
    </row>
    <row r="182" spans="1:42" ht="22.5" x14ac:dyDescent="0.25">
      <c r="A182" s="88">
        <v>180</v>
      </c>
      <c r="B182" s="100" t="s">
        <v>391</v>
      </c>
      <c r="C182" s="16" t="s">
        <v>16</v>
      </c>
      <c r="D182" s="90">
        <v>0</v>
      </c>
      <c r="E182" s="90">
        <v>0</v>
      </c>
      <c r="F182" s="90">
        <v>5</v>
      </c>
      <c r="G182" s="90">
        <v>0</v>
      </c>
      <c r="H182" s="90">
        <v>5</v>
      </c>
      <c r="I182" s="90">
        <v>0</v>
      </c>
      <c r="J182" s="90"/>
      <c r="K182" s="16">
        <v>25102002</v>
      </c>
      <c r="L182" s="90">
        <v>1807390</v>
      </c>
      <c r="M182" s="13" t="s">
        <v>419</v>
      </c>
      <c r="N182" s="108" t="s">
        <v>396</v>
      </c>
      <c r="O182" s="95" t="s">
        <v>38</v>
      </c>
      <c r="P182" s="95" t="s">
        <v>250</v>
      </c>
      <c r="Q182" s="16">
        <v>16</v>
      </c>
      <c r="R182" s="13" t="s">
        <v>589</v>
      </c>
      <c r="S182" s="13" t="s">
        <v>590</v>
      </c>
      <c r="T182" s="13" t="s">
        <v>591</v>
      </c>
      <c r="U182" s="13" t="s">
        <v>592</v>
      </c>
      <c r="V182" s="13">
        <v>87.42</v>
      </c>
      <c r="W182" s="13" t="s">
        <v>419</v>
      </c>
      <c r="X182" s="224">
        <f t="shared" si="19"/>
        <v>87.42</v>
      </c>
      <c r="Y182" s="224">
        <f t="shared" si="17"/>
        <v>437.1</v>
      </c>
      <c r="Z182" s="13" t="s">
        <v>589</v>
      </c>
      <c r="AA182" s="13" t="s">
        <v>593</v>
      </c>
      <c r="AB182" s="13" t="s">
        <v>594</v>
      </c>
      <c r="AC182" s="13" t="s">
        <v>595</v>
      </c>
      <c r="AD182" s="13">
        <v>81.81</v>
      </c>
      <c r="AE182" s="13" t="s">
        <v>419</v>
      </c>
      <c r="AF182" s="13">
        <f t="shared" si="20"/>
        <v>81.81</v>
      </c>
      <c r="AG182" s="13" t="e">
        <f t="shared" si="18"/>
        <v>#VALUE!</v>
      </c>
      <c r="AH182" s="13" t="s">
        <v>596</v>
      </c>
      <c r="AI182" s="13" t="s">
        <v>597</v>
      </c>
      <c r="AJ182" s="13" t="s">
        <v>598</v>
      </c>
      <c r="AK182" s="13" t="s">
        <v>599</v>
      </c>
      <c r="AL182" s="13">
        <v>81.319999999999993</v>
      </c>
      <c r="AM182" s="13" t="s">
        <v>419</v>
      </c>
      <c r="AN182" s="14">
        <f t="shared" si="21"/>
        <v>81.319999999999993</v>
      </c>
      <c r="AO182" s="14" t="e">
        <f t="shared" si="22"/>
        <v>#VALUE!</v>
      </c>
      <c r="AP182" s="14" t="s">
        <v>604</v>
      </c>
    </row>
    <row r="183" spans="1:42" ht="22.5" x14ac:dyDescent="0.25">
      <c r="A183" s="88">
        <v>181</v>
      </c>
      <c r="B183" s="100" t="s">
        <v>397</v>
      </c>
      <c r="C183" s="16" t="s">
        <v>16</v>
      </c>
      <c r="D183" s="90">
        <v>0</v>
      </c>
      <c r="E183" s="90">
        <v>0</v>
      </c>
      <c r="F183" s="90">
        <v>50</v>
      </c>
      <c r="G183" s="90">
        <v>0</v>
      </c>
      <c r="H183" s="90">
        <v>50</v>
      </c>
      <c r="I183" s="90">
        <v>0</v>
      </c>
      <c r="J183" s="90"/>
      <c r="K183" s="16">
        <v>25102002</v>
      </c>
      <c r="L183" s="90">
        <v>1600381</v>
      </c>
      <c r="M183" s="95" t="s">
        <v>767</v>
      </c>
      <c r="N183" s="108">
        <v>132270</v>
      </c>
      <c r="O183" s="95" t="s">
        <v>38</v>
      </c>
      <c r="P183" s="95" t="s">
        <v>108</v>
      </c>
      <c r="Q183" s="16">
        <v>19</v>
      </c>
      <c r="R183" s="13" t="s">
        <v>589</v>
      </c>
      <c r="S183" s="13" t="s">
        <v>590</v>
      </c>
      <c r="T183" s="13" t="s">
        <v>591</v>
      </c>
      <c r="U183" s="13" t="s">
        <v>592</v>
      </c>
      <c r="V183" s="13">
        <v>26514.17</v>
      </c>
      <c r="W183" s="13" t="s">
        <v>419</v>
      </c>
      <c r="X183" s="224">
        <f t="shared" si="19"/>
        <v>26514.17</v>
      </c>
      <c r="Y183" s="224">
        <f t="shared" si="17"/>
        <v>1325708.5</v>
      </c>
      <c r="Z183" s="13" t="s">
        <v>589</v>
      </c>
      <c r="AA183" s="13" t="s">
        <v>593</v>
      </c>
      <c r="AB183" s="13" t="s">
        <v>594</v>
      </c>
      <c r="AC183" s="13" t="s">
        <v>595</v>
      </c>
      <c r="AD183" s="13">
        <v>24746.559999999998</v>
      </c>
      <c r="AE183" s="13" t="s">
        <v>419</v>
      </c>
      <c r="AF183" s="13">
        <f t="shared" si="20"/>
        <v>24746.559999999998</v>
      </c>
      <c r="AG183" s="13" t="e">
        <f t="shared" si="18"/>
        <v>#VALUE!</v>
      </c>
      <c r="AH183" s="13" t="s">
        <v>596</v>
      </c>
      <c r="AI183" s="13" t="s">
        <v>597</v>
      </c>
      <c r="AJ183" s="13" t="s">
        <v>598</v>
      </c>
      <c r="AK183" s="13" t="s">
        <v>599</v>
      </c>
      <c r="AL183" s="13">
        <v>24550.15</v>
      </c>
      <c r="AM183" s="13" t="s">
        <v>419</v>
      </c>
      <c r="AN183" s="14">
        <f t="shared" si="21"/>
        <v>24550.15</v>
      </c>
      <c r="AO183" s="14" t="e">
        <f t="shared" si="22"/>
        <v>#VALUE!</v>
      </c>
      <c r="AP183" s="14" t="s">
        <v>604</v>
      </c>
    </row>
    <row r="184" spans="1:42" ht="22.5" x14ac:dyDescent="0.25">
      <c r="A184" s="88">
        <v>182</v>
      </c>
      <c r="B184" s="100" t="s">
        <v>398</v>
      </c>
      <c r="C184" s="16" t="s">
        <v>16</v>
      </c>
      <c r="D184" s="90">
        <v>0</v>
      </c>
      <c r="E184" s="90">
        <v>0</v>
      </c>
      <c r="F184" s="90">
        <v>5</v>
      </c>
      <c r="G184" s="90">
        <v>0</v>
      </c>
      <c r="H184" s="90">
        <v>5</v>
      </c>
      <c r="I184" s="90">
        <v>0</v>
      </c>
      <c r="J184" s="90"/>
      <c r="K184" s="16">
        <v>25102002</v>
      </c>
      <c r="L184" s="90">
        <v>1767852</v>
      </c>
      <c r="M184" s="95" t="s">
        <v>764</v>
      </c>
      <c r="N184" s="108">
        <v>136821</v>
      </c>
      <c r="O184" s="95" t="s">
        <v>38</v>
      </c>
      <c r="P184" s="95" t="s">
        <v>61</v>
      </c>
      <c r="Q184" s="16">
        <v>18</v>
      </c>
      <c r="R184" s="13" t="s">
        <v>589</v>
      </c>
      <c r="S184" s="13" t="s">
        <v>590</v>
      </c>
      <c r="T184" s="13" t="s">
        <v>591</v>
      </c>
      <c r="U184" s="13" t="s">
        <v>592</v>
      </c>
      <c r="V184" s="13">
        <v>1145.57</v>
      </c>
      <c r="W184" s="13" t="s">
        <v>419</v>
      </c>
      <c r="X184" s="224">
        <f t="shared" si="19"/>
        <v>1145.57</v>
      </c>
      <c r="Y184" s="224">
        <f t="shared" si="17"/>
        <v>5727.8499999999995</v>
      </c>
      <c r="Z184" s="13" t="s">
        <v>589</v>
      </c>
      <c r="AA184" s="13" t="s">
        <v>593</v>
      </c>
      <c r="AB184" s="13" t="s">
        <v>594</v>
      </c>
      <c r="AC184" s="13" t="s">
        <v>595</v>
      </c>
      <c r="AD184" s="13">
        <v>1071.1099999999999</v>
      </c>
      <c r="AE184" s="13" t="s">
        <v>419</v>
      </c>
      <c r="AF184" s="13">
        <f t="shared" si="20"/>
        <v>1071.1099999999999</v>
      </c>
      <c r="AG184" s="13" t="e">
        <f t="shared" si="18"/>
        <v>#VALUE!</v>
      </c>
      <c r="AH184" s="13" t="s">
        <v>596</v>
      </c>
      <c r="AI184" s="13" t="s">
        <v>597</v>
      </c>
      <c r="AJ184" s="13" t="s">
        <v>598</v>
      </c>
      <c r="AK184" s="13" t="s">
        <v>599</v>
      </c>
      <c r="AL184" s="13">
        <v>1063.6600000000001</v>
      </c>
      <c r="AM184" s="13" t="s">
        <v>419</v>
      </c>
      <c r="AN184" s="14">
        <f t="shared" si="21"/>
        <v>1063.6600000000001</v>
      </c>
      <c r="AO184" s="14" t="e">
        <f t="shared" si="22"/>
        <v>#VALUE!</v>
      </c>
      <c r="AP184" s="14" t="s">
        <v>604</v>
      </c>
    </row>
    <row r="185" spans="1:42" ht="22.5" x14ac:dyDescent="0.25">
      <c r="A185" s="88">
        <v>183</v>
      </c>
      <c r="B185" s="100" t="s">
        <v>405</v>
      </c>
      <c r="C185" s="16" t="s">
        <v>16</v>
      </c>
      <c r="D185" s="90">
        <v>0</v>
      </c>
      <c r="E185" s="90">
        <v>0</v>
      </c>
      <c r="F185" s="90">
        <v>12</v>
      </c>
      <c r="G185" s="90">
        <v>0</v>
      </c>
      <c r="H185" s="90">
        <v>12</v>
      </c>
      <c r="I185" s="90">
        <v>0</v>
      </c>
      <c r="J185" s="90"/>
      <c r="K185" s="16">
        <v>25102002</v>
      </c>
      <c r="L185" s="90">
        <v>1807941</v>
      </c>
      <c r="M185" s="13" t="s">
        <v>419</v>
      </c>
      <c r="N185" s="108" t="s">
        <v>408</v>
      </c>
      <c r="O185" s="95" t="s">
        <v>38</v>
      </c>
      <c r="P185" s="95" t="s">
        <v>393</v>
      </c>
      <c r="Q185" s="16">
        <v>33</v>
      </c>
      <c r="R185" s="13" t="s">
        <v>589</v>
      </c>
      <c r="S185" s="13" t="s">
        <v>590</v>
      </c>
      <c r="T185" s="13" t="s">
        <v>591</v>
      </c>
      <c r="U185" s="13" t="s">
        <v>592</v>
      </c>
      <c r="V185" s="13">
        <v>236.07999999999998</v>
      </c>
      <c r="W185" s="13" t="s">
        <v>419</v>
      </c>
      <c r="X185" s="224">
        <f t="shared" si="19"/>
        <v>236.07999999999998</v>
      </c>
      <c r="Y185" s="224">
        <f t="shared" si="17"/>
        <v>2832.96</v>
      </c>
      <c r="Z185" s="13" t="s">
        <v>589</v>
      </c>
      <c r="AA185" s="13" t="s">
        <v>593</v>
      </c>
      <c r="AB185" s="13" t="s">
        <v>594</v>
      </c>
      <c r="AC185" s="13" t="s">
        <v>595</v>
      </c>
      <c r="AD185" s="13">
        <v>230.14</v>
      </c>
      <c r="AE185" s="13" t="s">
        <v>419</v>
      </c>
      <c r="AF185" s="13">
        <f t="shared" si="20"/>
        <v>230.14</v>
      </c>
      <c r="AG185" s="13" t="e">
        <f t="shared" si="18"/>
        <v>#VALUE!</v>
      </c>
      <c r="AH185" s="13" t="s">
        <v>596</v>
      </c>
      <c r="AI185" s="13" t="s">
        <v>597</v>
      </c>
      <c r="AJ185" s="13" t="s">
        <v>598</v>
      </c>
      <c r="AK185" s="13" t="s">
        <v>599</v>
      </c>
      <c r="AL185" s="13">
        <v>228.31</v>
      </c>
      <c r="AM185" s="13" t="s">
        <v>419</v>
      </c>
      <c r="AN185" s="14">
        <f t="shared" si="21"/>
        <v>228.31</v>
      </c>
      <c r="AO185" s="14" t="e">
        <f t="shared" si="22"/>
        <v>#VALUE!</v>
      </c>
      <c r="AP185" s="14" t="s">
        <v>604</v>
      </c>
    </row>
    <row r="186" spans="1:42" ht="22.5" x14ac:dyDescent="0.25">
      <c r="A186" s="88">
        <v>184</v>
      </c>
      <c r="B186" s="99" t="s">
        <v>813</v>
      </c>
      <c r="C186" s="16" t="s">
        <v>16</v>
      </c>
      <c r="D186" s="90">
        <v>0</v>
      </c>
      <c r="E186" s="90">
        <v>0</v>
      </c>
      <c r="F186" s="90">
        <v>12</v>
      </c>
      <c r="G186" s="90">
        <v>0</v>
      </c>
      <c r="H186" s="90">
        <v>12</v>
      </c>
      <c r="I186" s="90">
        <v>0</v>
      </c>
      <c r="J186" s="90"/>
      <c r="K186" s="16">
        <v>25102002</v>
      </c>
      <c r="L186" s="90">
        <v>1808264</v>
      </c>
      <c r="M186" s="13" t="s">
        <v>419</v>
      </c>
      <c r="N186" s="13" t="s">
        <v>119</v>
      </c>
      <c r="O186" s="95" t="s">
        <v>38</v>
      </c>
      <c r="P186" s="95" t="s">
        <v>91</v>
      </c>
      <c r="Q186" s="16">
        <v>18</v>
      </c>
      <c r="R186" s="13" t="s">
        <v>589</v>
      </c>
      <c r="S186" s="13" t="s">
        <v>590</v>
      </c>
      <c r="T186" s="13" t="s">
        <v>591</v>
      </c>
      <c r="U186" s="13" t="s">
        <v>592</v>
      </c>
      <c r="V186" s="13">
        <v>400.01</v>
      </c>
      <c r="W186" s="13" t="s">
        <v>419</v>
      </c>
      <c r="X186" s="224">
        <f t="shared" si="19"/>
        <v>400.01</v>
      </c>
      <c r="Y186" s="224">
        <f t="shared" si="17"/>
        <v>4800.12</v>
      </c>
      <c r="Z186" s="13" t="s">
        <v>589</v>
      </c>
      <c r="AA186" s="13" t="s">
        <v>593</v>
      </c>
      <c r="AB186" s="13" t="s">
        <v>594</v>
      </c>
      <c r="AC186" s="13" t="s">
        <v>595</v>
      </c>
      <c r="AD186" s="13">
        <v>370.15</v>
      </c>
      <c r="AE186" s="13" t="s">
        <v>419</v>
      </c>
      <c r="AF186" s="13">
        <f t="shared" si="20"/>
        <v>370.15</v>
      </c>
      <c r="AG186" s="13" t="e">
        <f t="shared" si="18"/>
        <v>#VALUE!</v>
      </c>
      <c r="AH186" s="13" t="s">
        <v>596</v>
      </c>
      <c r="AI186" s="13" t="s">
        <v>597</v>
      </c>
      <c r="AJ186" s="13" t="s">
        <v>598</v>
      </c>
      <c r="AK186" s="13" t="s">
        <v>599</v>
      </c>
      <c r="AL186" s="13">
        <v>368.67</v>
      </c>
      <c r="AM186" s="13" t="s">
        <v>419</v>
      </c>
      <c r="AN186" s="14">
        <f t="shared" si="21"/>
        <v>368.67</v>
      </c>
      <c r="AO186" s="14" t="e">
        <f t="shared" si="22"/>
        <v>#VALUE!</v>
      </c>
      <c r="AP186" s="14"/>
    </row>
    <row r="187" spans="1:42" ht="22.5" x14ac:dyDescent="0.25">
      <c r="A187" s="88">
        <v>185</v>
      </c>
      <c r="B187" s="96" t="s">
        <v>399</v>
      </c>
      <c r="C187" s="16" t="s">
        <v>16</v>
      </c>
      <c r="D187" s="90">
        <v>0</v>
      </c>
      <c r="E187" s="90">
        <v>0</v>
      </c>
      <c r="F187" s="90">
        <v>12</v>
      </c>
      <c r="G187" s="90">
        <v>15</v>
      </c>
      <c r="H187" s="90">
        <v>12</v>
      </c>
      <c r="I187" s="91">
        <v>15</v>
      </c>
      <c r="J187" s="91"/>
      <c r="K187" s="16">
        <v>25102002</v>
      </c>
      <c r="L187" s="90">
        <v>1808459</v>
      </c>
      <c r="M187" s="95" t="s">
        <v>814</v>
      </c>
      <c r="N187" s="108" t="s">
        <v>400</v>
      </c>
      <c r="O187" s="95" t="s">
        <v>17</v>
      </c>
      <c r="P187" s="95" t="s">
        <v>152</v>
      </c>
      <c r="Q187" s="16">
        <v>6</v>
      </c>
      <c r="R187" s="13" t="s">
        <v>589</v>
      </c>
      <c r="S187" s="13" t="s">
        <v>590</v>
      </c>
      <c r="T187" s="13" t="s">
        <v>591</v>
      </c>
      <c r="U187" s="13" t="s">
        <v>592</v>
      </c>
      <c r="V187" s="13">
        <v>109.26</v>
      </c>
      <c r="W187" s="13" t="s">
        <v>419</v>
      </c>
      <c r="X187" s="224">
        <f t="shared" si="19"/>
        <v>109.26</v>
      </c>
      <c r="Y187" s="224">
        <f t="shared" si="17"/>
        <v>2950.02</v>
      </c>
      <c r="Z187" s="13" t="s">
        <v>589</v>
      </c>
      <c r="AA187" s="13" t="s">
        <v>593</v>
      </c>
      <c r="AB187" s="13" t="s">
        <v>594</v>
      </c>
      <c r="AC187" s="13" t="s">
        <v>595</v>
      </c>
      <c r="AD187" s="13">
        <v>100.56</v>
      </c>
      <c r="AE187" s="13" t="s">
        <v>419</v>
      </c>
      <c r="AF187" s="13">
        <f t="shared" si="20"/>
        <v>100.56</v>
      </c>
      <c r="AG187" s="13" t="e">
        <f t="shared" si="18"/>
        <v>#VALUE!</v>
      </c>
      <c r="AH187" s="13" t="s">
        <v>596</v>
      </c>
      <c r="AI187" s="13" t="s">
        <v>597</v>
      </c>
      <c r="AJ187" s="13" t="s">
        <v>598</v>
      </c>
      <c r="AK187" s="13" t="s">
        <v>599</v>
      </c>
      <c r="AL187" s="13">
        <v>100.05</v>
      </c>
      <c r="AM187" s="13" t="s">
        <v>419</v>
      </c>
      <c r="AN187" s="14">
        <f t="shared" si="21"/>
        <v>100.05</v>
      </c>
      <c r="AO187" s="14" t="e">
        <f t="shared" si="22"/>
        <v>#VALUE!</v>
      </c>
      <c r="AP187" s="14"/>
    </row>
    <row r="188" spans="1:42" ht="22.5" x14ac:dyDescent="0.25">
      <c r="A188" s="88">
        <v>186</v>
      </c>
      <c r="B188" s="96" t="s">
        <v>274</v>
      </c>
      <c r="C188" s="16" t="s">
        <v>16</v>
      </c>
      <c r="D188" s="90">
        <v>0</v>
      </c>
      <c r="E188" s="90">
        <v>0</v>
      </c>
      <c r="F188" s="90">
        <v>12</v>
      </c>
      <c r="G188" s="90">
        <v>10</v>
      </c>
      <c r="H188" s="90">
        <v>12</v>
      </c>
      <c r="I188" s="91">
        <v>10</v>
      </c>
      <c r="J188" s="91"/>
      <c r="K188" s="16">
        <v>25102002</v>
      </c>
      <c r="L188" s="90">
        <v>1253841</v>
      </c>
      <c r="M188" s="95" t="s">
        <v>682</v>
      </c>
      <c r="N188" s="108" t="s">
        <v>197</v>
      </c>
      <c r="O188" s="95" t="s">
        <v>17</v>
      </c>
      <c r="P188" s="95" t="s">
        <v>195</v>
      </c>
      <c r="Q188" s="16">
        <v>12</v>
      </c>
      <c r="R188" s="13" t="s">
        <v>589</v>
      </c>
      <c r="S188" s="13" t="s">
        <v>590</v>
      </c>
      <c r="T188" s="13" t="s">
        <v>591</v>
      </c>
      <c r="U188" s="13" t="s">
        <v>592</v>
      </c>
      <c r="V188" s="13">
        <v>292.28999999999996</v>
      </c>
      <c r="W188" s="13" t="s">
        <v>419</v>
      </c>
      <c r="X188" s="224">
        <f t="shared" si="19"/>
        <v>292.28999999999996</v>
      </c>
      <c r="Y188" s="224">
        <f t="shared" si="17"/>
        <v>6430.3799999999992</v>
      </c>
      <c r="Z188" s="13" t="s">
        <v>589</v>
      </c>
      <c r="AA188" s="13" t="s">
        <v>593</v>
      </c>
      <c r="AB188" s="13" t="s">
        <v>594</v>
      </c>
      <c r="AC188" s="13" t="s">
        <v>595</v>
      </c>
      <c r="AD188" s="13">
        <v>283.56</v>
      </c>
      <c r="AE188" s="13" t="s">
        <v>419</v>
      </c>
      <c r="AF188" s="13">
        <f t="shared" si="20"/>
        <v>283.56</v>
      </c>
      <c r="AG188" s="13" t="e">
        <f t="shared" si="18"/>
        <v>#VALUE!</v>
      </c>
      <c r="AH188" s="13" t="s">
        <v>596</v>
      </c>
      <c r="AI188" s="13" t="s">
        <v>597</v>
      </c>
      <c r="AJ188" s="13" t="s">
        <v>598</v>
      </c>
      <c r="AK188" s="13" t="s">
        <v>599</v>
      </c>
      <c r="AL188" s="13">
        <v>281.86</v>
      </c>
      <c r="AM188" s="13" t="s">
        <v>419</v>
      </c>
      <c r="AN188" s="14">
        <f t="shared" si="21"/>
        <v>281.86</v>
      </c>
      <c r="AO188" s="14" t="e">
        <f t="shared" si="22"/>
        <v>#VALUE!</v>
      </c>
      <c r="AP188" s="14"/>
    </row>
    <row r="189" spans="1:42" ht="22.5" x14ac:dyDescent="0.25">
      <c r="A189" s="88">
        <v>187</v>
      </c>
      <c r="B189" s="96" t="s">
        <v>401</v>
      </c>
      <c r="C189" s="16" t="s">
        <v>16</v>
      </c>
      <c r="D189" s="90">
        <v>0</v>
      </c>
      <c r="E189" s="90">
        <v>0</v>
      </c>
      <c r="F189" s="90">
        <v>12</v>
      </c>
      <c r="G189" s="90">
        <v>10</v>
      </c>
      <c r="H189" s="90">
        <v>12</v>
      </c>
      <c r="I189" s="91">
        <v>10</v>
      </c>
      <c r="J189" s="91"/>
      <c r="K189" s="16">
        <v>25102002</v>
      </c>
      <c r="L189" s="63" t="s">
        <v>587</v>
      </c>
      <c r="M189" s="13" t="s">
        <v>419</v>
      </c>
      <c r="N189" s="108" t="s">
        <v>402</v>
      </c>
      <c r="O189" s="95" t="s">
        <v>17</v>
      </c>
      <c r="P189" s="95" t="s">
        <v>403</v>
      </c>
      <c r="Q189" s="16" t="s">
        <v>404</v>
      </c>
      <c r="R189" s="13" t="s">
        <v>589</v>
      </c>
      <c r="S189" s="13" t="s">
        <v>590</v>
      </c>
      <c r="T189" s="13" t="s">
        <v>591</v>
      </c>
      <c r="U189" s="13" t="s">
        <v>592</v>
      </c>
      <c r="V189" s="13">
        <v>369.96</v>
      </c>
      <c r="W189" s="13" t="s">
        <v>419</v>
      </c>
      <c r="X189" s="224">
        <f t="shared" si="19"/>
        <v>369.96</v>
      </c>
      <c r="Y189" s="224">
        <f t="shared" si="17"/>
        <v>8139.12</v>
      </c>
      <c r="Z189" s="13" t="s">
        <v>589</v>
      </c>
      <c r="AA189" s="13" t="s">
        <v>593</v>
      </c>
      <c r="AB189" s="13" t="s">
        <v>594</v>
      </c>
      <c r="AC189" s="13" t="s">
        <v>595</v>
      </c>
      <c r="AD189" s="13">
        <v>346.55</v>
      </c>
      <c r="AE189" s="13" t="s">
        <v>419</v>
      </c>
      <c r="AF189" s="13">
        <f t="shared" si="20"/>
        <v>346.55</v>
      </c>
      <c r="AG189" s="13" t="e">
        <f t="shared" si="18"/>
        <v>#VALUE!</v>
      </c>
      <c r="AH189" s="13" t="s">
        <v>596</v>
      </c>
      <c r="AI189" s="13" t="s">
        <v>597</v>
      </c>
      <c r="AJ189" s="13" t="s">
        <v>598</v>
      </c>
      <c r="AK189" s="13" t="s">
        <v>599</v>
      </c>
      <c r="AL189" s="13">
        <v>344.14</v>
      </c>
      <c r="AM189" s="13" t="s">
        <v>419</v>
      </c>
      <c r="AN189" s="14">
        <f t="shared" si="21"/>
        <v>344.14</v>
      </c>
      <c r="AO189" s="14" t="e">
        <f t="shared" si="22"/>
        <v>#VALUE!</v>
      </c>
      <c r="AP189" s="14"/>
    </row>
    <row r="190" spans="1:42" ht="22.5" x14ac:dyDescent="0.25">
      <c r="A190" s="88">
        <v>188</v>
      </c>
      <c r="B190" s="101" t="s">
        <v>405</v>
      </c>
      <c r="C190" s="16" t="s">
        <v>16</v>
      </c>
      <c r="D190" s="90">
        <v>0</v>
      </c>
      <c r="E190" s="90">
        <v>0</v>
      </c>
      <c r="F190" s="90">
        <v>12</v>
      </c>
      <c r="G190" s="90">
        <v>0</v>
      </c>
      <c r="H190" s="90">
        <v>12</v>
      </c>
      <c r="I190" s="90">
        <v>0</v>
      </c>
      <c r="J190" s="90"/>
      <c r="K190" s="16">
        <v>25102002</v>
      </c>
      <c r="L190" s="90">
        <v>1807672</v>
      </c>
      <c r="M190" s="95" t="s">
        <v>815</v>
      </c>
      <c r="N190" s="108" t="s">
        <v>406</v>
      </c>
      <c r="O190" s="95" t="s">
        <v>17</v>
      </c>
      <c r="P190" s="95" t="s">
        <v>285</v>
      </c>
      <c r="Q190" s="16">
        <v>18</v>
      </c>
      <c r="R190" s="13" t="s">
        <v>589</v>
      </c>
      <c r="S190" s="13" t="s">
        <v>590</v>
      </c>
      <c r="T190" s="13" t="s">
        <v>591</v>
      </c>
      <c r="U190" s="13" t="s">
        <v>592</v>
      </c>
      <c r="V190" s="13">
        <v>245.53</v>
      </c>
      <c r="W190" s="13" t="s">
        <v>419</v>
      </c>
      <c r="X190" s="224">
        <f t="shared" si="19"/>
        <v>245.53</v>
      </c>
      <c r="Y190" s="224">
        <f t="shared" si="17"/>
        <v>2946.36</v>
      </c>
      <c r="Z190" s="13" t="s">
        <v>589</v>
      </c>
      <c r="AA190" s="13" t="s">
        <v>593</v>
      </c>
      <c r="AB190" s="13" t="s">
        <v>594</v>
      </c>
      <c r="AC190" s="13" t="s">
        <v>595</v>
      </c>
      <c r="AD190" s="13">
        <v>235.67</v>
      </c>
      <c r="AE190" s="13" t="s">
        <v>419</v>
      </c>
      <c r="AF190" s="13">
        <f t="shared" si="20"/>
        <v>235.67</v>
      </c>
      <c r="AG190" s="13" t="e">
        <f t="shared" si="18"/>
        <v>#VALUE!</v>
      </c>
      <c r="AH190" s="13" t="s">
        <v>596</v>
      </c>
      <c r="AI190" s="13" t="s">
        <v>597</v>
      </c>
      <c r="AJ190" s="13" t="s">
        <v>598</v>
      </c>
      <c r="AK190" s="13" t="s">
        <v>599</v>
      </c>
      <c r="AL190" s="13">
        <v>234.73</v>
      </c>
      <c r="AM190" s="13" t="s">
        <v>419</v>
      </c>
      <c r="AN190" s="14">
        <f t="shared" si="21"/>
        <v>234.73</v>
      </c>
      <c r="AO190" s="14" t="e">
        <f t="shared" si="22"/>
        <v>#VALUE!</v>
      </c>
      <c r="AP190" s="14"/>
    </row>
    <row r="191" spans="1:42" ht="22.5" x14ac:dyDescent="0.25">
      <c r="A191" s="88">
        <v>189</v>
      </c>
      <c r="B191" s="96" t="s">
        <v>407</v>
      </c>
      <c r="C191" s="16" t="s">
        <v>16</v>
      </c>
      <c r="D191" s="90">
        <v>0</v>
      </c>
      <c r="E191" s="90">
        <v>0</v>
      </c>
      <c r="F191" s="90">
        <v>12</v>
      </c>
      <c r="G191" s="90">
        <v>0</v>
      </c>
      <c r="H191" s="90">
        <v>12</v>
      </c>
      <c r="I191" s="90">
        <v>0</v>
      </c>
      <c r="J191" s="90"/>
      <c r="K191" s="16">
        <v>25102002</v>
      </c>
      <c r="L191" s="90">
        <v>1807941</v>
      </c>
      <c r="M191" s="13" t="s">
        <v>419</v>
      </c>
      <c r="N191" s="108" t="s">
        <v>408</v>
      </c>
      <c r="O191" s="95" t="s">
        <v>38</v>
      </c>
      <c r="P191" s="95" t="s">
        <v>393</v>
      </c>
      <c r="Q191" s="16">
        <v>33</v>
      </c>
      <c r="R191" s="13" t="s">
        <v>589</v>
      </c>
      <c r="S191" s="13" t="s">
        <v>590</v>
      </c>
      <c r="T191" s="13" t="s">
        <v>591</v>
      </c>
      <c r="U191" s="13" t="s">
        <v>592</v>
      </c>
      <c r="V191" s="13">
        <v>236.07999999999998</v>
      </c>
      <c r="W191" s="13" t="s">
        <v>419</v>
      </c>
      <c r="X191" s="224">
        <f t="shared" si="19"/>
        <v>236.07999999999998</v>
      </c>
      <c r="Y191" s="224">
        <f t="shared" si="17"/>
        <v>2832.96</v>
      </c>
      <c r="Z191" s="13" t="s">
        <v>589</v>
      </c>
      <c r="AA191" s="13" t="s">
        <v>593</v>
      </c>
      <c r="AB191" s="13" t="s">
        <v>594</v>
      </c>
      <c r="AC191" s="13" t="s">
        <v>595</v>
      </c>
      <c r="AD191" s="13">
        <v>230.14</v>
      </c>
      <c r="AE191" s="13" t="s">
        <v>419</v>
      </c>
      <c r="AF191" s="13">
        <f t="shared" si="20"/>
        <v>230.14</v>
      </c>
      <c r="AG191" s="13" t="e">
        <f t="shared" si="18"/>
        <v>#VALUE!</v>
      </c>
      <c r="AH191" s="13" t="s">
        <v>596</v>
      </c>
      <c r="AI191" s="13" t="s">
        <v>597</v>
      </c>
      <c r="AJ191" s="13" t="s">
        <v>598</v>
      </c>
      <c r="AK191" s="13" t="s">
        <v>599</v>
      </c>
      <c r="AL191" s="13">
        <v>228.31</v>
      </c>
      <c r="AM191" s="13" t="s">
        <v>419</v>
      </c>
      <c r="AN191" s="14">
        <f t="shared" si="21"/>
        <v>228.31</v>
      </c>
      <c r="AO191" s="14" t="e">
        <f t="shared" si="22"/>
        <v>#VALUE!</v>
      </c>
      <c r="AP191" s="14"/>
    </row>
    <row r="192" spans="1:42" ht="22.5" x14ac:dyDescent="0.25">
      <c r="A192" s="88">
        <v>190</v>
      </c>
      <c r="B192" s="96" t="s">
        <v>409</v>
      </c>
      <c r="C192" s="16" t="s">
        <v>16</v>
      </c>
      <c r="D192" s="90">
        <v>0</v>
      </c>
      <c r="E192" s="90">
        <v>0</v>
      </c>
      <c r="F192" s="90">
        <v>12</v>
      </c>
      <c r="G192" s="90">
        <v>0</v>
      </c>
      <c r="H192" s="90">
        <v>12</v>
      </c>
      <c r="I192" s="90">
        <v>0</v>
      </c>
      <c r="J192" s="90"/>
      <c r="K192" s="16">
        <v>25102002</v>
      </c>
      <c r="L192" s="63" t="s">
        <v>587</v>
      </c>
      <c r="M192" s="95" t="s">
        <v>816</v>
      </c>
      <c r="N192" s="108">
        <v>135183</v>
      </c>
      <c r="O192" s="95" t="s">
        <v>17</v>
      </c>
      <c r="P192" s="95" t="s">
        <v>242</v>
      </c>
      <c r="Q192" s="16">
        <v>9</v>
      </c>
      <c r="R192" s="13" t="s">
        <v>589</v>
      </c>
      <c r="S192" s="13" t="s">
        <v>590</v>
      </c>
      <c r="T192" s="13" t="s">
        <v>591</v>
      </c>
      <c r="U192" s="13" t="s">
        <v>592</v>
      </c>
      <c r="V192" s="13">
        <v>10014.15</v>
      </c>
      <c r="W192" s="13" t="s">
        <v>419</v>
      </c>
      <c r="X192" s="224">
        <f t="shared" si="19"/>
        <v>10014.15</v>
      </c>
      <c r="Y192" s="224">
        <f t="shared" si="17"/>
        <v>120169.79999999999</v>
      </c>
      <c r="Z192" s="13" t="s">
        <v>589</v>
      </c>
      <c r="AA192" s="13" t="s">
        <v>593</v>
      </c>
      <c r="AB192" s="13" t="s">
        <v>594</v>
      </c>
      <c r="AC192" s="13" t="s">
        <v>595</v>
      </c>
      <c r="AD192" s="13">
        <v>9460.42</v>
      </c>
      <c r="AE192" s="13" t="s">
        <v>419</v>
      </c>
      <c r="AF192" s="13">
        <f t="shared" si="20"/>
        <v>9460.42</v>
      </c>
      <c r="AG192" s="13" t="e">
        <f t="shared" si="18"/>
        <v>#VALUE!</v>
      </c>
      <c r="AH192" s="13" t="s">
        <v>596</v>
      </c>
      <c r="AI192" s="13" t="s">
        <v>597</v>
      </c>
      <c r="AJ192" s="13" t="s">
        <v>598</v>
      </c>
      <c r="AK192" s="13" t="s">
        <v>599</v>
      </c>
      <c r="AL192" s="13">
        <v>9385.33</v>
      </c>
      <c r="AM192" s="13" t="s">
        <v>419</v>
      </c>
      <c r="AN192" s="14">
        <f t="shared" si="21"/>
        <v>9385.33</v>
      </c>
      <c r="AO192" s="14" t="e">
        <f t="shared" si="22"/>
        <v>#VALUE!</v>
      </c>
      <c r="AP192" s="14"/>
    </row>
    <row r="193" spans="1:42" ht="22.5" x14ac:dyDescent="0.25">
      <c r="A193" s="88">
        <v>191</v>
      </c>
      <c r="B193" s="96" t="s">
        <v>817</v>
      </c>
      <c r="C193" s="16" t="s">
        <v>16</v>
      </c>
      <c r="D193" s="90">
        <v>0</v>
      </c>
      <c r="E193" s="90">
        <v>0</v>
      </c>
      <c r="F193" s="90">
        <v>12</v>
      </c>
      <c r="G193" s="90">
        <v>0</v>
      </c>
      <c r="H193" s="90">
        <v>12</v>
      </c>
      <c r="I193" s="90">
        <v>0</v>
      </c>
      <c r="J193" s="90"/>
      <c r="K193" s="16">
        <v>25102002</v>
      </c>
      <c r="L193" s="90">
        <v>1808411</v>
      </c>
      <c r="M193" s="95" t="s">
        <v>679</v>
      </c>
      <c r="N193" s="108">
        <v>4025270</v>
      </c>
      <c r="O193" s="95" t="s">
        <v>17</v>
      </c>
      <c r="P193" s="95" t="s">
        <v>190</v>
      </c>
      <c r="Q193" s="16">
        <v>12</v>
      </c>
      <c r="R193" s="13" t="s">
        <v>589</v>
      </c>
      <c r="S193" s="13" t="s">
        <v>590</v>
      </c>
      <c r="T193" s="13" t="s">
        <v>591</v>
      </c>
      <c r="U193" s="13" t="s">
        <v>592</v>
      </c>
      <c r="V193" s="13">
        <v>251.84</v>
      </c>
      <c r="W193" s="13" t="s">
        <v>419</v>
      </c>
      <c r="X193" s="224">
        <f t="shared" si="19"/>
        <v>251.84</v>
      </c>
      <c r="Y193" s="224">
        <f t="shared" si="17"/>
        <v>3022.08</v>
      </c>
      <c r="Z193" s="13" t="s">
        <v>589</v>
      </c>
      <c r="AA193" s="13" t="s">
        <v>593</v>
      </c>
      <c r="AB193" s="13" t="s">
        <v>594</v>
      </c>
      <c r="AC193" s="13" t="s">
        <v>595</v>
      </c>
      <c r="AD193" s="13">
        <v>245.03</v>
      </c>
      <c r="AE193" s="13" t="s">
        <v>419</v>
      </c>
      <c r="AF193" s="13">
        <f t="shared" si="20"/>
        <v>245.03</v>
      </c>
      <c r="AG193" s="13" t="e">
        <f t="shared" si="18"/>
        <v>#VALUE!</v>
      </c>
      <c r="AH193" s="13" t="s">
        <v>596</v>
      </c>
      <c r="AI193" s="13" t="s">
        <v>597</v>
      </c>
      <c r="AJ193" s="13" t="s">
        <v>598</v>
      </c>
      <c r="AK193" s="13" t="s">
        <v>599</v>
      </c>
      <c r="AL193" s="13">
        <v>243.08</v>
      </c>
      <c r="AM193" s="13" t="s">
        <v>419</v>
      </c>
      <c r="AN193" s="14">
        <f t="shared" si="21"/>
        <v>243.08</v>
      </c>
      <c r="AO193" s="14" t="e">
        <f t="shared" si="22"/>
        <v>#VALUE!</v>
      </c>
      <c r="AP193" s="14"/>
    </row>
    <row r="194" spans="1:42" ht="22.5" x14ac:dyDescent="0.25">
      <c r="A194" s="88">
        <v>192</v>
      </c>
      <c r="B194" s="96" t="s">
        <v>410</v>
      </c>
      <c r="C194" s="16" t="s">
        <v>16</v>
      </c>
      <c r="D194" s="90">
        <v>0</v>
      </c>
      <c r="E194" s="90">
        <v>0</v>
      </c>
      <c r="F194" s="90">
        <v>12</v>
      </c>
      <c r="G194" s="90">
        <v>0</v>
      </c>
      <c r="H194" s="90">
        <v>12</v>
      </c>
      <c r="I194" s="90">
        <v>0</v>
      </c>
      <c r="J194" s="90"/>
      <c r="K194" s="16">
        <v>25102002</v>
      </c>
      <c r="L194" s="90">
        <v>1808306</v>
      </c>
      <c r="M194" s="95" t="s">
        <v>739</v>
      </c>
      <c r="N194" s="108">
        <v>3903475</v>
      </c>
      <c r="O194" s="95" t="s">
        <v>17</v>
      </c>
      <c r="P194" s="95" t="s">
        <v>190</v>
      </c>
      <c r="Q194" s="16">
        <v>13</v>
      </c>
      <c r="R194" s="13" t="s">
        <v>589</v>
      </c>
      <c r="S194" s="13" t="s">
        <v>590</v>
      </c>
      <c r="T194" s="13" t="s">
        <v>591</v>
      </c>
      <c r="U194" s="13" t="s">
        <v>592</v>
      </c>
      <c r="V194" s="13">
        <v>103.67</v>
      </c>
      <c r="W194" s="13" t="s">
        <v>419</v>
      </c>
      <c r="X194" s="224">
        <f t="shared" si="19"/>
        <v>103.67</v>
      </c>
      <c r="Y194" s="224">
        <f t="shared" si="17"/>
        <v>1244.04</v>
      </c>
      <c r="Z194" s="13" t="s">
        <v>589</v>
      </c>
      <c r="AA194" s="13" t="s">
        <v>593</v>
      </c>
      <c r="AB194" s="13" t="s">
        <v>594</v>
      </c>
      <c r="AC194" s="13" t="s">
        <v>595</v>
      </c>
      <c r="AD194" s="13">
        <v>97.84</v>
      </c>
      <c r="AE194" s="13" t="s">
        <v>419</v>
      </c>
      <c r="AF194" s="13">
        <f t="shared" si="20"/>
        <v>97.84</v>
      </c>
      <c r="AG194" s="13" t="e">
        <f t="shared" si="18"/>
        <v>#VALUE!</v>
      </c>
      <c r="AH194" s="13" t="s">
        <v>596</v>
      </c>
      <c r="AI194" s="13" t="s">
        <v>597</v>
      </c>
      <c r="AJ194" s="13" t="s">
        <v>598</v>
      </c>
      <c r="AK194" s="13" t="s">
        <v>599</v>
      </c>
      <c r="AL194" s="13">
        <v>97.06</v>
      </c>
      <c r="AM194" s="13" t="s">
        <v>419</v>
      </c>
      <c r="AN194" s="14">
        <f t="shared" si="21"/>
        <v>97.06</v>
      </c>
      <c r="AO194" s="14" t="e">
        <f t="shared" si="22"/>
        <v>#VALUE!</v>
      </c>
      <c r="AP194" s="14"/>
    </row>
    <row r="195" spans="1:42" ht="22.5" x14ac:dyDescent="0.25">
      <c r="A195" s="88">
        <v>193</v>
      </c>
      <c r="B195" s="96" t="s">
        <v>410</v>
      </c>
      <c r="C195" s="16" t="s">
        <v>16</v>
      </c>
      <c r="D195" s="90">
        <v>0</v>
      </c>
      <c r="E195" s="90">
        <v>0</v>
      </c>
      <c r="F195" s="90">
        <v>12</v>
      </c>
      <c r="G195" s="90">
        <v>0</v>
      </c>
      <c r="H195" s="90">
        <v>12</v>
      </c>
      <c r="I195" s="90">
        <v>0</v>
      </c>
      <c r="J195" s="90"/>
      <c r="K195" s="16">
        <v>25102002</v>
      </c>
      <c r="L195" s="63" t="s">
        <v>587</v>
      </c>
      <c r="M195" s="95" t="s">
        <v>818</v>
      </c>
      <c r="N195" s="108">
        <v>3973509</v>
      </c>
      <c r="O195" s="95" t="s">
        <v>17</v>
      </c>
      <c r="P195" s="95" t="s">
        <v>411</v>
      </c>
      <c r="Q195" s="16">
        <v>6</v>
      </c>
      <c r="R195" s="13" t="s">
        <v>589</v>
      </c>
      <c r="S195" s="13" t="s">
        <v>590</v>
      </c>
      <c r="T195" s="13" t="s">
        <v>591</v>
      </c>
      <c r="U195" s="13" t="s">
        <v>592</v>
      </c>
      <c r="V195" s="13">
        <v>1150.9100000000001</v>
      </c>
      <c r="W195" s="13" t="s">
        <v>419</v>
      </c>
      <c r="X195" s="224">
        <f t="shared" si="19"/>
        <v>1150.9100000000001</v>
      </c>
      <c r="Y195" s="224">
        <f t="shared" si="17"/>
        <v>13810.920000000002</v>
      </c>
      <c r="Z195" s="13" t="s">
        <v>589</v>
      </c>
      <c r="AA195" s="13" t="s">
        <v>593</v>
      </c>
      <c r="AB195" s="13" t="s">
        <v>594</v>
      </c>
      <c r="AC195" s="13" t="s">
        <v>595</v>
      </c>
      <c r="AD195" s="13">
        <v>1077.17</v>
      </c>
      <c r="AE195" s="13" t="s">
        <v>419</v>
      </c>
      <c r="AF195" s="13">
        <f t="shared" si="20"/>
        <v>1077.17</v>
      </c>
      <c r="AG195" s="13" t="e">
        <f t="shared" si="18"/>
        <v>#VALUE!</v>
      </c>
      <c r="AH195" s="13" t="s">
        <v>596</v>
      </c>
      <c r="AI195" s="13" t="s">
        <v>597</v>
      </c>
      <c r="AJ195" s="13" t="s">
        <v>598</v>
      </c>
      <c r="AK195" s="13" t="s">
        <v>599</v>
      </c>
      <c r="AL195" s="13">
        <v>1068.6199999999999</v>
      </c>
      <c r="AM195" s="13" t="s">
        <v>419</v>
      </c>
      <c r="AN195" s="14">
        <f t="shared" si="21"/>
        <v>1068.6199999999999</v>
      </c>
      <c r="AO195" s="14" t="e">
        <f t="shared" si="22"/>
        <v>#VALUE!</v>
      </c>
      <c r="AP195" s="14" t="s">
        <v>604</v>
      </c>
    </row>
    <row r="196" spans="1:42" ht="22.5" x14ac:dyDescent="0.25">
      <c r="A196" s="88">
        <v>194</v>
      </c>
      <c r="B196" s="96" t="s">
        <v>410</v>
      </c>
      <c r="C196" s="16" t="s">
        <v>16</v>
      </c>
      <c r="D196" s="90">
        <v>0</v>
      </c>
      <c r="E196" s="90">
        <v>0</v>
      </c>
      <c r="F196" s="90">
        <v>12</v>
      </c>
      <c r="G196" s="90">
        <v>0</v>
      </c>
      <c r="H196" s="90">
        <v>12</v>
      </c>
      <c r="I196" s="90">
        <v>0</v>
      </c>
      <c r="J196" s="90"/>
      <c r="K196" s="16">
        <v>25102002</v>
      </c>
      <c r="L196" s="90">
        <v>1808340</v>
      </c>
      <c r="M196" s="95" t="s">
        <v>678</v>
      </c>
      <c r="N196" s="108">
        <v>3917780</v>
      </c>
      <c r="O196" s="95" t="s">
        <v>17</v>
      </c>
      <c r="P196" s="95" t="s">
        <v>190</v>
      </c>
      <c r="Q196" s="16">
        <v>9</v>
      </c>
      <c r="R196" s="13" t="s">
        <v>589</v>
      </c>
      <c r="S196" s="13" t="s">
        <v>590</v>
      </c>
      <c r="T196" s="13" t="s">
        <v>591</v>
      </c>
      <c r="U196" s="13" t="s">
        <v>592</v>
      </c>
      <c r="V196" s="13">
        <v>308.77999999999997</v>
      </c>
      <c r="W196" s="13" t="s">
        <v>419</v>
      </c>
      <c r="X196" s="224">
        <f t="shared" si="19"/>
        <v>308.77999999999997</v>
      </c>
      <c r="Y196" s="224">
        <f t="shared" ref="Y196:Y209" si="23">+IF((F196+G196)=0,X196,(F196+G196)*X196)</f>
        <v>3705.3599999999997</v>
      </c>
      <c r="Z196" s="13" t="s">
        <v>589</v>
      </c>
      <c r="AA196" s="13" t="s">
        <v>593</v>
      </c>
      <c r="AB196" s="13" t="s">
        <v>594</v>
      </c>
      <c r="AC196" s="13" t="s">
        <v>595</v>
      </c>
      <c r="AD196" s="13">
        <v>286.02999999999997</v>
      </c>
      <c r="AE196" s="13" t="s">
        <v>419</v>
      </c>
      <c r="AF196" s="13">
        <f t="shared" si="20"/>
        <v>286.02999999999997</v>
      </c>
      <c r="AG196" s="13" t="e">
        <f t="shared" ref="AG196:AG209" si="24">+IF((O196+P196)=0,AF196,(O196+P196)*AF196)</f>
        <v>#VALUE!</v>
      </c>
      <c r="AH196" s="13" t="s">
        <v>596</v>
      </c>
      <c r="AI196" s="13" t="s">
        <v>597</v>
      </c>
      <c r="AJ196" s="13" t="s">
        <v>598</v>
      </c>
      <c r="AK196" s="13" t="s">
        <v>599</v>
      </c>
      <c r="AL196" s="13">
        <v>284.32</v>
      </c>
      <c r="AM196" s="13" t="s">
        <v>419</v>
      </c>
      <c r="AN196" s="14">
        <f t="shared" si="21"/>
        <v>284.32</v>
      </c>
      <c r="AO196" s="14" t="e">
        <f t="shared" si="22"/>
        <v>#VALUE!</v>
      </c>
      <c r="AP196" s="14"/>
    </row>
    <row r="197" spans="1:42" ht="22.5" x14ac:dyDescent="0.25">
      <c r="A197" s="88">
        <v>195</v>
      </c>
      <c r="B197" s="96" t="s">
        <v>412</v>
      </c>
      <c r="C197" s="16" t="s">
        <v>16</v>
      </c>
      <c r="D197" s="90">
        <v>0</v>
      </c>
      <c r="E197" s="90">
        <v>0</v>
      </c>
      <c r="F197" s="90">
        <v>12</v>
      </c>
      <c r="G197" s="90">
        <v>0</v>
      </c>
      <c r="H197" s="90">
        <v>12</v>
      </c>
      <c r="I197" s="90">
        <v>0</v>
      </c>
      <c r="J197" s="90"/>
      <c r="K197" s="16">
        <v>25102002</v>
      </c>
      <c r="L197" s="63" t="s">
        <v>587</v>
      </c>
      <c r="M197" s="13" t="s">
        <v>419</v>
      </c>
      <c r="N197" s="108">
        <v>401650</v>
      </c>
      <c r="O197" s="95" t="s">
        <v>413</v>
      </c>
      <c r="P197" s="95">
        <v>11</v>
      </c>
      <c r="Q197" s="16">
        <v>36</v>
      </c>
      <c r="R197" s="13" t="s">
        <v>589</v>
      </c>
      <c r="S197" s="13" t="s">
        <v>590</v>
      </c>
      <c r="T197" s="13" t="s">
        <v>591</v>
      </c>
      <c r="U197" s="13" t="s">
        <v>592</v>
      </c>
      <c r="V197" s="13">
        <v>59.379999999999995</v>
      </c>
      <c r="W197" s="13" t="s">
        <v>419</v>
      </c>
      <c r="X197" s="224">
        <f t="shared" ref="X197:X209" si="25">V197</f>
        <v>59.379999999999995</v>
      </c>
      <c r="Y197" s="224">
        <f t="shared" si="23"/>
        <v>712.56</v>
      </c>
      <c r="Z197" s="13" t="s">
        <v>589</v>
      </c>
      <c r="AA197" s="13" t="s">
        <v>593</v>
      </c>
      <c r="AB197" s="13" t="s">
        <v>594</v>
      </c>
      <c r="AC197" s="13" t="s">
        <v>595</v>
      </c>
      <c r="AD197" s="13">
        <v>56.839999999999996</v>
      </c>
      <c r="AE197" s="13" t="s">
        <v>419</v>
      </c>
      <c r="AF197" s="13">
        <f t="shared" ref="AF197:AF209" si="26">AD197</f>
        <v>56.839999999999996</v>
      </c>
      <c r="AG197" s="13" t="e">
        <f t="shared" si="24"/>
        <v>#VALUE!</v>
      </c>
      <c r="AH197" s="13" t="s">
        <v>596</v>
      </c>
      <c r="AI197" s="13" t="s">
        <v>597</v>
      </c>
      <c r="AJ197" s="13" t="s">
        <v>598</v>
      </c>
      <c r="AK197" s="13" t="s">
        <v>599</v>
      </c>
      <c r="AL197" s="13">
        <v>56.44</v>
      </c>
      <c r="AM197" s="13" t="s">
        <v>419</v>
      </c>
      <c r="AN197" s="14">
        <f t="shared" ref="AN197:AN209" si="27">AL197</f>
        <v>56.44</v>
      </c>
      <c r="AO197" s="14" t="e">
        <f t="shared" si="22"/>
        <v>#VALUE!</v>
      </c>
      <c r="AP197" s="14" t="s">
        <v>604</v>
      </c>
    </row>
    <row r="198" spans="1:42" ht="22.5" x14ac:dyDescent="0.25">
      <c r="A198" s="88">
        <v>196</v>
      </c>
      <c r="B198" s="96" t="s">
        <v>412</v>
      </c>
      <c r="C198" s="16" t="s">
        <v>16</v>
      </c>
      <c r="D198" s="90">
        <v>0</v>
      </c>
      <c r="E198" s="90">
        <v>0</v>
      </c>
      <c r="F198" s="90">
        <v>12</v>
      </c>
      <c r="G198" s="90">
        <v>0</v>
      </c>
      <c r="H198" s="90">
        <v>12</v>
      </c>
      <c r="I198" s="90">
        <v>0</v>
      </c>
      <c r="J198" s="90"/>
      <c r="K198" s="16">
        <v>25102002</v>
      </c>
      <c r="L198" s="63" t="s">
        <v>587</v>
      </c>
      <c r="M198" s="13" t="s">
        <v>419</v>
      </c>
      <c r="N198" s="108">
        <v>401685</v>
      </c>
      <c r="O198" s="95" t="s">
        <v>413</v>
      </c>
      <c r="P198" s="95">
        <v>11</v>
      </c>
      <c r="Q198" s="16">
        <v>36</v>
      </c>
      <c r="R198" s="13" t="s">
        <v>589</v>
      </c>
      <c r="S198" s="13" t="s">
        <v>590</v>
      </c>
      <c r="T198" s="13" t="s">
        <v>591</v>
      </c>
      <c r="U198" s="13" t="s">
        <v>592</v>
      </c>
      <c r="V198" s="13">
        <v>59.15</v>
      </c>
      <c r="W198" s="13" t="s">
        <v>419</v>
      </c>
      <c r="X198" s="224">
        <f t="shared" si="25"/>
        <v>59.15</v>
      </c>
      <c r="Y198" s="224">
        <f t="shared" si="23"/>
        <v>709.8</v>
      </c>
      <c r="Z198" s="13" t="s">
        <v>589</v>
      </c>
      <c r="AA198" s="13" t="s">
        <v>593</v>
      </c>
      <c r="AB198" s="13" t="s">
        <v>594</v>
      </c>
      <c r="AC198" s="13" t="s">
        <v>595</v>
      </c>
      <c r="AD198" s="13">
        <v>56.669999999999995</v>
      </c>
      <c r="AE198" s="13" t="s">
        <v>419</v>
      </c>
      <c r="AF198" s="13">
        <f t="shared" si="26"/>
        <v>56.669999999999995</v>
      </c>
      <c r="AG198" s="13" t="e">
        <f t="shared" si="24"/>
        <v>#VALUE!</v>
      </c>
      <c r="AH198" s="13" t="s">
        <v>596</v>
      </c>
      <c r="AI198" s="13" t="s">
        <v>597</v>
      </c>
      <c r="AJ198" s="13" t="s">
        <v>598</v>
      </c>
      <c r="AK198" s="13" t="s">
        <v>599</v>
      </c>
      <c r="AL198" s="13">
        <v>56.44</v>
      </c>
      <c r="AM198" s="13" t="s">
        <v>419</v>
      </c>
      <c r="AN198" s="14">
        <f t="shared" si="27"/>
        <v>56.44</v>
      </c>
      <c r="AO198" s="14" t="e">
        <f t="shared" si="22"/>
        <v>#VALUE!</v>
      </c>
      <c r="AP198" s="14"/>
    </row>
    <row r="199" spans="1:42" ht="22.5" x14ac:dyDescent="0.25">
      <c r="A199" s="88">
        <v>197</v>
      </c>
      <c r="B199" s="96" t="s">
        <v>414</v>
      </c>
      <c r="C199" s="16" t="s">
        <v>16</v>
      </c>
      <c r="D199" s="90">
        <v>0</v>
      </c>
      <c r="E199" s="90">
        <v>0</v>
      </c>
      <c r="F199" s="90">
        <v>12</v>
      </c>
      <c r="G199" s="90">
        <v>0</v>
      </c>
      <c r="H199" s="90">
        <v>12</v>
      </c>
      <c r="I199" s="90">
        <v>0</v>
      </c>
      <c r="J199" s="90"/>
      <c r="K199" s="16">
        <v>25102002</v>
      </c>
      <c r="L199" s="63" t="s">
        <v>587</v>
      </c>
      <c r="M199" s="13" t="s">
        <v>419</v>
      </c>
      <c r="N199" s="108">
        <v>71033</v>
      </c>
      <c r="O199" s="95" t="s">
        <v>413</v>
      </c>
      <c r="P199" s="95">
        <v>11</v>
      </c>
      <c r="Q199" s="16">
        <v>37</v>
      </c>
      <c r="R199" s="13" t="s">
        <v>589</v>
      </c>
      <c r="S199" s="13" t="s">
        <v>590</v>
      </c>
      <c r="T199" s="13" t="s">
        <v>591</v>
      </c>
      <c r="U199" s="13" t="s">
        <v>592</v>
      </c>
      <c r="V199" s="13">
        <v>272.05</v>
      </c>
      <c r="W199" s="13" t="s">
        <v>419</v>
      </c>
      <c r="X199" s="224">
        <f t="shared" si="25"/>
        <v>272.05</v>
      </c>
      <c r="Y199" s="224">
        <f t="shared" si="23"/>
        <v>3264.6000000000004</v>
      </c>
      <c r="Z199" s="13" t="s">
        <v>589</v>
      </c>
      <c r="AA199" s="13" t="s">
        <v>593</v>
      </c>
      <c r="AB199" s="13" t="s">
        <v>594</v>
      </c>
      <c r="AC199" s="13" t="s">
        <v>595</v>
      </c>
      <c r="AD199" s="13">
        <v>251.28</v>
      </c>
      <c r="AE199" s="13" t="s">
        <v>419</v>
      </c>
      <c r="AF199" s="13">
        <f t="shared" si="26"/>
        <v>251.28</v>
      </c>
      <c r="AG199" s="13" t="e">
        <f t="shared" si="24"/>
        <v>#VALUE!</v>
      </c>
      <c r="AH199" s="13" t="s">
        <v>596</v>
      </c>
      <c r="AI199" s="13" t="s">
        <v>597</v>
      </c>
      <c r="AJ199" s="13" t="s">
        <v>598</v>
      </c>
      <c r="AK199" s="13" t="s">
        <v>599</v>
      </c>
      <c r="AL199" s="13">
        <v>250.27</v>
      </c>
      <c r="AM199" s="13" t="s">
        <v>419</v>
      </c>
      <c r="AN199" s="14">
        <f t="shared" si="27"/>
        <v>250.27</v>
      </c>
      <c r="AO199" s="14" t="e">
        <f t="shared" si="22"/>
        <v>#VALUE!</v>
      </c>
      <c r="AP199" s="14"/>
    </row>
    <row r="200" spans="1:42" ht="22.5" x14ac:dyDescent="0.25">
      <c r="A200" s="88">
        <v>198</v>
      </c>
      <c r="B200" s="96" t="s">
        <v>414</v>
      </c>
      <c r="C200" s="16" t="s">
        <v>16</v>
      </c>
      <c r="D200" s="90">
        <v>0</v>
      </c>
      <c r="E200" s="90">
        <v>0</v>
      </c>
      <c r="F200" s="90">
        <v>12</v>
      </c>
      <c r="G200" s="90">
        <v>0</v>
      </c>
      <c r="H200" s="90">
        <v>12</v>
      </c>
      <c r="I200" s="90">
        <v>0</v>
      </c>
      <c r="J200" s="90"/>
      <c r="K200" s="16">
        <v>25102002</v>
      </c>
      <c r="L200" s="63" t="s">
        <v>587</v>
      </c>
      <c r="M200" s="13" t="s">
        <v>419</v>
      </c>
      <c r="N200" s="108">
        <v>72004</v>
      </c>
      <c r="O200" s="95" t="s">
        <v>413</v>
      </c>
      <c r="P200" s="95">
        <v>11</v>
      </c>
      <c r="Q200" s="16">
        <v>37</v>
      </c>
      <c r="R200" s="13" t="s">
        <v>589</v>
      </c>
      <c r="S200" s="13" t="s">
        <v>590</v>
      </c>
      <c r="T200" s="13" t="s">
        <v>591</v>
      </c>
      <c r="U200" s="13" t="s">
        <v>592</v>
      </c>
      <c r="V200" s="13">
        <v>269.33</v>
      </c>
      <c r="W200" s="13" t="s">
        <v>419</v>
      </c>
      <c r="X200" s="224">
        <f t="shared" si="25"/>
        <v>269.33</v>
      </c>
      <c r="Y200" s="224">
        <f t="shared" si="23"/>
        <v>3231.96</v>
      </c>
      <c r="Z200" s="13" t="s">
        <v>589</v>
      </c>
      <c r="AA200" s="13" t="s">
        <v>593</v>
      </c>
      <c r="AB200" s="13" t="s">
        <v>594</v>
      </c>
      <c r="AC200" s="13" t="s">
        <v>595</v>
      </c>
      <c r="AD200" s="13">
        <v>259.26</v>
      </c>
      <c r="AE200" s="13" t="s">
        <v>419</v>
      </c>
      <c r="AF200" s="13">
        <f t="shared" si="26"/>
        <v>259.26</v>
      </c>
      <c r="AG200" s="13" t="e">
        <f t="shared" si="24"/>
        <v>#VALUE!</v>
      </c>
      <c r="AH200" s="13" t="s">
        <v>596</v>
      </c>
      <c r="AI200" s="13" t="s">
        <v>597</v>
      </c>
      <c r="AJ200" s="13" t="s">
        <v>598</v>
      </c>
      <c r="AK200" s="13" t="s">
        <v>599</v>
      </c>
      <c r="AL200" s="13">
        <v>257.97000000000003</v>
      </c>
      <c r="AM200" s="13" t="s">
        <v>419</v>
      </c>
      <c r="AN200" s="14">
        <f t="shared" si="27"/>
        <v>257.97000000000003</v>
      </c>
      <c r="AO200" s="14" t="e">
        <f t="shared" ref="AO200:AO209" si="28">Z200*AN200</f>
        <v>#VALUE!</v>
      </c>
      <c r="AP200" s="14"/>
    </row>
    <row r="201" spans="1:42" ht="22.5" x14ac:dyDescent="0.25">
      <c r="A201" s="88">
        <v>199</v>
      </c>
      <c r="B201" s="96" t="s">
        <v>415</v>
      </c>
      <c r="C201" s="16" t="s">
        <v>16</v>
      </c>
      <c r="D201" s="90">
        <v>0</v>
      </c>
      <c r="E201" s="90">
        <v>0</v>
      </c>
      <c r="F201" s="90">
        <v>12</v>
      </c>
      <c r="G201" s="90">
        <v>0</v>
      </c>
      <c r="H201" s="90">
        <v>12</v>
      </c>
      <c r="I201" s="90">
        <v>0</v>
      </c>
      <c r="J201" s="90"/>
      <c r="K201" s="16">
        <v>25102002</v>
      </c>
      <c r="L201" s="63" t="s">
        <v>587</v>
      </c>
      <c r="M201" s="13" t="s">
        <v>419</v>
      </c>
      <c r="N201" s="108">
        <v>478041</v>
      </c>
      <c r="O201" s="95" t="s">
        <v>413</v>
      </c>
      <c r="P201" s="95">
        <v>11</v>
      </c>
      <c r="Q201" s="16">
        <v>38</v>
      </c>
      <c r="R201" s="13" t="s">
        <v>589</v>
      </c>
      <c r="S201" s="13" t="s">
        <v>590</v>
      </c>
      <c r="T201" s="13" t="s">
        <v>591</v>
      </c>
      <c r="U201" s="13" t="s">
        <v>592</v>
      </c>
      <c r="V201" s="13">
        <v>579.71</v>
      </c>
      <c r="W201" s="13" t="s">
        <v>419</v>
      </c>
      <c r="X201" s="224">
        <f t="shared" si="25"/>
        <v>579.71</v>
      </c>
      <c r="Y201" s="224">
        <f t="shared" si="23"/>
        <v>6956.52</v>
      </c>
      <c r="Z201" s="13" t="s">
        <v>589</v>
      </c>
      <c r="AA201" s="13" t="s">
        <v>593</v>
      </c>
      <c r="AB201" s="13" t="s">
        <v>594</v>
      </c>
      <c r="AC201" s="13" t="s">
        <v>595</v>
      </c>
      <c r="AD201" s="13">
        <v>534.5</v>
      </c>
      <c r="AE201" s="13" t="s">
        <v>419</v>
      </c>
      <c r="AF201" s="13">
        <f t="shared" si="26"/>
        <v>534.5</v>
      </c>
      <c r="AG201" s="13" t="e">
        <f t="shared" si="24"/>
        <v>#VALUE!</v>
      </c>
      <c r="AH201" s="13" t="s">
        <v>596</v>
      </c>
      <c r="AI201" s="13" t="s">
        <v>597</v>
      </c>
      <c r="AJ201" s="13" t="s">
        <v>598</v>
      </c>
      <c r="AK201" s="13" t="s">
        <v>599</v>
      </c>
      <c r="AL201" s="13">
        <v>531.84</v>
      </c>
      <c r="AM201" s="13" t="s">
        <v>419</v>
      </c>
      <c r="AN201" s="14">
        <f t="shared" si="27"/>
        <v>531.84</v>
      </c>
      <c r="AO201" s="14" t="e">
        <f t="shared" si="28"/>
        <v>#VALUE!</v>
      </c>
      <c r="AP201" s="14"/>
    </row>
    <row r="202" spans="1:42" ht="22.5" x14ac:dyDescent="0.25">
      <c r="A202" s="88">
        <v>200</v>
      </c>
      <c r="B202" s="96" t="s">
        <v>415</v>
      </c>
      <c r="C202" s="16" t="s">
        <v>16</v>
      </c>
      <c r="D202" s="90">
        <v>0</v>
      </c>
      <c r="E202" s="90">
        <v>0</v>
      </c>
      <c r="F202" s="90">
        <v>12</v>
      </c>
      <c r="G202" s="90">
        <v>0</v>
      </c>
      <c r="H202" s="90">
        <v>12</v>
      </c>
      <c r="I202" s="90">
        <v>0</v>
      </c>
      <c r="J202" s="90"/>
      <c r="K202" s="16">
        <v>25102002</v>
      </c>
      <c r="L202" s="63" t="s">
        <v>587</v>
      </c>
      <c r="M202" s="13" t="s">
        <v>419</v>
      </c>
      <c r="N202" s="108">
        <v>478057</v>
      </c>
      <c r="O202" s="95" t="s">
        <v>413</v>
      </c>
      <c r="P202" s="95">
        <v>11</v>
      </c>
      <c r="Q202" s="16">
        <v>38</v>
      </c>
      <c r="R202" s="13" t="s">
        <v>589</v>
      </c>
      <c r="S202" s="13" t="s">
        <v>590</v>
      </c>
      <c r="T202" s="13" t="s">
        <v>591</v>
      </c>
      <c r="U202" s="13" t="s">
        <v>592</v>
      </c>
      <c r="V202" s="13">
        <v>555.47</v>
      </c>
      <c r="W202" s="13" t="s">
        <v>419</v>
      </c>
      <c r="X202" s="224">
        <f t="shared" si="25"/>
        <v>555.47</v>
      </c>
      <c r="Y202" s="224">
        <f t="shared" si="23"/>
        <v>6665.64</v>
      </c>
      <c r="Z202" s="13" t="s">
        <v>589</v>
      </c>
      <c r="AA202" s="13" t="s">
        <v>593</v>
      </c>
      <c r="AB202" s="13" t="s">
        <v>594</v>
      </c>
      <c r="AC202" s="13" t="s">
        <v>595</v>
      </c>
      <c r="AD202" s="13">
        <v>542.54</v>
      </c>
      <c r="AE202" s="13" t="s">
        <v>419</v>
      </c>
      <c r="AF202" s="13">
        <f t="shared" si="26"/>
        <v>542.54</v>
      </c>
      <c r="AG202" s="13" t="e">
        <f t="shared" si="24"/>
        <v>#VALUE!</v>
      </c>
      <c r="AH202" s="13" t="s">
        <v>596</v>
      </c>
      <c r="AI202" s="13" t="s">
        <v>597</v>
      </c>
      <c r="AJ202" s="13" t="s">
        <v>598</v>
      </c>
      <c r="AK202" s="13" t="s">
        <v>599</v>
      </c>
      <c r="AL202" s="13">
        <v>538.76</v>
      </c>
      <c r="AM202" s="13" t="s">
        <v>419</v>
      </c>
      <c r="AN202" s="14">
        <f t="shared" si="27"/>
        <v>538.76</v>
      </c>
      <c r="AO202" s="14" t="e">
        <f t="shared" si="28"/>
        <v>#VALUE!</v>
      </c>
      <c r="AP202" s="14"/>
    </row>
    <row r="203" spans="1:42" ht="22.5" x14ac:dyDescent="0.25">
      <c r="A203" s="88">
        <v>201</v>
      </c>
      <c r="B203" s="96" t="s">
        <v>416</v>
      </c>
      <c r="C203" s="16" t="s">
        <v>16</v>
      </c>
      <c r="D203" s="90">
        <v>0</v>
      </c>
      <c r="E203" s="90">
        <v>0</v>
      </c>
      <c r="F203" s="90">
        <v>12</v>
      </c>
      <c r="G203" s="90">
        <v>0</v>
      </c>
      <c r="H203" s="90">
        <v>12</v>
      </c>
      <c r="I203" s="90">
        <v>0</v>
      </c>
      <c r="J203" s="90"/>
      <c r="K203" s="16">
        <v>25102002</v>
      </c>
      <c r="L203" s="63" t="s">
        <v>587</v>
      </c>
      <c r="M203" s="13" t="s">
        <v>419</v>
      </c>
      <c r="N203" s="108">
        <v>478045</v>
      </c>
      <c r="O203" s="95" t="s">
        <v>413</v>
      </c>
      <c r="P203" s="95">
        <v>11</v>
      </c>
      <c r="Q203" s="16">
        <v>39</v>
      </c>
      <c r="R203" s="13" t="s">
        <v>589</v>
      </c>
      <c r="S203" s="13" t="s">
        <v>590</v>
      </c>
      <c r="T203" s="13" t="s">
        <v>591</v>
      </c>
      <c r="U203" s="13" t="s">
        <v>592</v>
      </c>
      <c r="V203" s="13">
        <v>505.40999999999997</v>
      </c>
      <c r="W203" s="13" t="s">
        <v>419</v>
      </c>
      <c r="X203" s="224">
        <f t="shared" si="25"/>
        <v>505.40999999999997</v>
      </c>
      <c r="Y203" s="224">
        <f t="shared" si="23"/>
        <v>6064.92</v>
      </c>
      <c r="Z203" s="13" t="s">
        <v>589</v>
      </c>
      <c r="AA203" s="13" t="s">
        <v>593</v>
      </c>
      <c r="AB203" s="13" t="s">
        <v>594</v>
      </c>
      <c r="AC203" s="13" t="s">
        <v>595</v>
      </c>
      <c r="AD203" s="13">
        <v>472.09</v>
      </c>
      <c r="AE203" s="13" t="s">
        <v>419</v>
      </c>
      <c r="AF203" s="13">
        <f t="shared" si="26"/>
        <v>472.09</v>
      </c>
      <c r="AG203" s="13" t="e">
        <f t="shared" si="24"/>
        <v>#VALUE!</v>
      </c>
      <c r="AH203" s="13" t="s">
        <v>596</v>
      </c>
      <c r="AI203" s="13" t="s">
        <v>597</v>
      </c>
      <c r="AJ203" s="13" t="s">
        <v>598</v>
      </c>
      <c r="AK203" s="13" t="s">
        <v>599</v>
      </c>
      <c r="AL203" s="13">
        <v>469.27</v>
      </c>
      <c r="AM203" s="13" t="s">
        <v>419</v>
      </c>
      <c r="AN203" s="14">
        <f t="shared" si="27"/>
        <v>469.27</v>
      </c>
      <c r="AO203" s="14" t="e">
        <f t="shared" si="28"/>
        <v>#VALUE!</v>
      </c>
      <c r="AP203" s="14"/>
    </row>
    <row r="204" spans="1:42" ht="22.5" x14ac:dyDescent="0.25">
      <c r="A204" s="88">
        <v>202</v>
      </c>
      <c r="B204" s="96" t="s">
        <v>416</v>
      </c>
      <c r="C204" s="16" t="s">
        <v>16</v>
      </c>
      <c r="D204" s="90">
        <v>0</v>
      </c>
      <c r="E204" s="90">
        <v>0</v>
      </c>
      <c r="F204" s="90">
        <v>12</v>
      </c>
      <c r="G204" s="90">
        <v>0</v>
      </c>
      <c r="H204" s="90">
        <v>12</v>
      </c>
      <c r="I204" s="90">
        <v>0</v>
      </c>
      <c r="J204" s="90"/>
      <c r="K204" s="16">
        <v>25102002</v>
      </c>
      <c r="L204" s="63" t="s">
        <v>587</v>
      </c>
      <c r="M204" s="13" t="s">
        <v>419</v>
      </c>
      <c r="N204" s="108">
        <v>478059</v>
      </c>
      <c r="O204" s="95" t="s">
        <v>413</v>
      </c>
      <c r="P204" s="95">
        <v>11</v>
      </c>
      <c r="Q204" s="16">
        <v>39</v>
      </c>
      <c r="R204" s="13" t="s">
        <v>589</v>
      </c>
      <c r="S204" s="13" t="s">
        <v>590</v>
      </c>
      <c r="T204" s="13" t="s">
        <v>591</v>
      </c>
      <c r="U204" s="13" t="s">
        <v>592</v>
      </c>
      <c r="V204" s="13">
        <v>495.19</v>
      </c>
      <c r="W204" s="13" t="s">
        <v>419</v>
      </c>
      <c r="X204" s="224">
        <f t="shared" si="25"/>
        <v>495.19</v>
      </c>
      <c r="Y204" s="224">
        <f t="shared" si="23"/>
        <v>5942.28</v>
      </c>
      <c r="Z204" s="13" t="s">
        <v>589</v>
      </c>
      <c r="AA204" s="13" t="s">
        <v>593</v>
      </c>
      <c r="AB204" s="13" t="s">
        <v>594</v>
      </c>
      <c r="AC204" s="13" t="s">
        <v>595</v>
      </c>
      <c r="AD204" s="13">
        <v>473.53999999999996</v>
      </c>
      <c r="AE204" s="13" t="s">
        <v>419</v>
      </c>
      <c r="AF204" s="13">
        <f t="shared" si="26"/>
        <v>473.53999999999996</v>
      </c>
      <c r="AG204" s="13" t="e">
        <f t="shared" si="24"/>
        <v>#VALUE!</v>
      </c>
      <c r="AH204" s="13" t="s">
        <v>596</v>
      </c>
      <c r="AI204" s="13" t="s">
        <v>597</v>
      </c>
      <c r="AJ204" s="13" t="s">
        <v>598</v>
      </c>
      <c r="AK204" s="13" t="s">
        <v>599</v>
      </c>
      <c r="AL204" s="13">
        <v>470.71</v>
      </c>
      <c r="AM204" s="13" t="s">
        <v>419</v>
      </c>
      <c r="AN204" s="14">
        <f t="shared" si="27"/>
        <v>470.71</v>
      </c>
      <c r="AO204" s="14" t="e">
        <f t="shared" si="28"/>
        <v>#VALUE!</v>
      </c>
      <c r="AP204" s="14"/>
    </row>
    <row r="205" spans="1:42" ht="22.5" x14ac:dyDescent="0.25">
      <c r="A205" s="88">
        <v>203</v>
      </c>
      <c r="B205" s="96" t="s">
        <v>417</v>
      </c>
      <c r="C205" s="16" t="s">
        <v>16</v>
      </c>
      <c r="D205" s="90">
        <v>0</v>
      </c>
      <c r="E205" s="90">
        <v>0</v>
      </c>
      <c r="F205" s="90">
        <v>12</v>
      </c>
      <c r="G205" s="90">
        <v>0</v>
      </c>
      <c r="H205" s="90">
        <v>12</v>
      </c>
      <c r="I205" s="90">
        <v>0</v>
      </c>
      <c r="J205" s="90"/>
      <c r="K205" s="16">
        <v>25102002</v>
      </c>
      <c r="L205" s="63" t="s">
        <v>587</v>
      </c>
      <c r="M205" s="13" t="s">
        <v>419</v>
      </c>
      <c r="N205" s="108" t="s">
        <v>418</v>
      </c>
      <c r="O205" s="95" t="s">
        <v>413</v>
      </c>
      <c r="P205" s="95">
        <v>11</v>
      </c>
      <c r="Q205" s="16" t="s">
        <v>419</v>
      </c>
      <c r="R205" s="13" t="s">
        <v>589</v>
      </c>
      <c r="S205" s="13" t="s">
        <v>590</v>
      </c>
      <c r="T205" s="13" t="s">
        <v>591</v>
      </c>
      <c r="U205" s="13" t="s">
        <v>592</v>
      </c>
      <c r="V205" s="13">
        <v>1023.9399999999999</v>
      </c>
      <c r="W205" s="13" t="s">
        <v>419</v>
      </c>
      <c r="X205" s="224">
        <f t="shared" si="25"/>
        <v>1023.9399999999999</v>
      </c>
      <c r="Y205" s="224">
        <f t="shared" si="23"/>
        <v>12287.279999999999</v>
      </c>
      <c r="Z205" s="13" t="s">
        <v>589</v>
      </c>
      <c r="AA205" s="13" t="s">
        <v>593</v>
      </c>
      <c r="AB205" s="13" t="s">
        <v>594</v>
      </c>
      <c r="AC205" s="13" t="s">
        <v>595</v>
      </c>
      <c r="AD205" s="13">
        <v>946.04</v>
      </c>
      <c r="AE205" s="13" t="s">
        <v>419</v>
      </c>
      <c r="AF205" s="13">
        <f t="shared" si="26"/>
        <v>946.04</v>
      </c>
      <c r="AG205" s="13" t="e">
        <f t="shared" si="24"/>
        <v>#VALUE!</v>
      </c>
      <c r="AH205" s="13" t="s">
        <v>596</v>
      </c>
      <c r="AI205" s="13" t="s">
        <v>597</v>
      </c>
      <c r="AJ205" s="13" t="s">
        <v>598</v>
      </c>
      <c r="AK205" s="13" t="s">
        <v>599</v>
      </c>
      <c r="AL205" s="13">
        <v>938.53</v>
      </c>
      <c r="AM205" s="13" t="s">
        <v>419</v>
      </c>
      <c r="AN205" s="14">
        <f t="shared" si="27"/>
        <v>938.53</v>
      </c>
      <c r="AO205" s="14" t="e">
        <f t="shared" si="28"/>
        <v>#VALUE!</v>
      </c>
      <c r="AP205" s="14"/>
    </row>
    <row r="206" spans="1:42" ht="22.5" x14ac:dyDescent="0.25">
      <c r="A206" s="88">
        <v>204</v>
      </c>
      <c r="B206" s="96" t="s">
        <v>420</v>
      </c>
      <c r="C206" s="16" t="s">
        <v>16</v>
      </c>
      <c r="D206" s="90">
        <v>0</v>
      </c>
      <c r="E206" s="90">
        <v>0</v>
      </c>
      <c r="F206" s="90">
        <v>12</v>
      </c>
      <c r="G206" s="90">
        <v>0</v>
      </c>
      <c r="H206" s="90">
        <v>12</v>
      </c>
      <c r="I206" s="90">
        <v>0</v>
      </c>
      <c r="J206" s="90"/>
      <c r="K206" s="16">
        <v>25102002</v>
      </c>
      <c r="L206" s="63" t="s">
        <v>587</v>
      </c>
      <c r="M206" s="13" t="s">
        <v>419</v>
      </c>
      <c r="N206" s="108" t="s">
        <v>421</v>
      </c>
      <c r="O206" s="95" t="s">
        <v>413</v>
      </c>
      <c r="P206" s="95">
        <v>11</v>
      </c>
      <c r="Q206" s="16" t="s">
        <v>419</v>
      </c>
      <c r="R206" s="13" t="s">
        <v>589</v>
      </c>
      <c r="S206" s="13" t="s">
        <v>590</v>
      </c>
      <c r="T206" s="13" t="s">
        <v>591</v>
      </c>
      <c r="U206" s="13" t="s">
        <v>592</v>
      </c>
      <c r="V206" s="13">
        <v>1121.18</v>
      </c>
      <c r="W206" s="13" t="s">
        <v>419</v>
      </c>
      <c r="X206" s="224">
        <f t="shared" si="25"/>
        <v>1121.18</v>
      </c>
      <c r="Y206" s="224">
        <f t="shared" si="23"/>
        <v>13454.16</v>
      </c>
      <c r="Z206" s="13" t="s">
        <v>589</v>
      </c>
      <c r="AA206" s="13" t="s">
        <v>593</v>
      </c>
      <c r="AB206" s="13" t="s">
        <v>594</v>
      </c>
      <c r="AC206" s="13" t="s">
        <v>595</v>
      </c>
      <c r="AD206" s="13">
        <v>1051.17</v>
      </c>
      <c r="AE206" s="13" t="s">
        <v>419</v>
      </c>
      <c r="AF206" s="13">
        <f t="shared" si="26"/>
        <v>1051.17</v>
      </c>
      <c r="AG206" s="13" t="e">
        <f t="shared" si="24"/>
        <v>#VALUE!</v>
      </c>
      <c r="AH206" s="13" t="s">
        <v>596</v>
      </c>
      <c r="AI206" s="13" t="s">
        <v>597</v>
      </c>
      <c r="AJ206" s="13" t="s">
        <v>598</v>
      </c>
      <c r="AK206" s="13" t="s">
        <v>599</v>
      </c>
      <c r="AL206" s="13">
        <v>1044.9000000000001</v>
      </c>
      <c r="AM206" s="13" t="s">
        <v>419</v>
      </c>
      <c r="AN206" s="14">
        <f t="shared" si="27"/>
        <v>1044.9000000000001</v>
      </c>
      <c r="AO206" s="14" t="e">
        <f t="shared" si="28"/>
        <v>#VALUE!</v>
      </c>
      <c r="AP206" s="14"/>
    </row>
    <row r="207" spans="1:42" ht="22.5" x14ac:dyDescent="0.25">
      <c r="A207" s="88">
        <v>205</v>
      </c>
      <c r="B207" s="96" t="s">
        <v>422</v>
      </c>
      <c r="C207" s="16" t="s">
        <v>16</v>
      </c>
      <c r="D207" s="90">
        <v>0</v>
      </c>
      <c r="E207" s="90">
        <v>0</v>
      </c>
      <c r="F207" s="90">
        <v>12</v>
      </c>
      <c r="G207" s="90">
        <v>0</v>
      </c>
      <c r="H207" s="90">
        <v>12</v>
      </c>
      <c r="I207" s="90">
        <v>0</v>
      </c>
      <c r="J207" s="90"/>
      <c r="K207" s="16">
        <v>25102002</v>
      </c>
      <c r="L207" s="63" t="s">
        <v>587</v>
      </c>
      <c r="M207" s="13" t="s">
        <v>419</v>
      </c>
      <c r="N207" s="108" t="s">
        <v>423</v>
      </c>
      <c r="O207" s="95" t="s">
        <v>413</v>
      </c>
      <c r="P207" s="95">
        <v>11</v>
      </c>
      <c r="Q207" s="16" t="s">
        <v>419</v>
      </c>
      <c r="R207" s="13" t="s">
        <v>589</v>
      </c>
      <c r="S207" s="13" t="s">
        <v>590</v>
      </c>
      <c r="T207" s="13" t="s">
        <v>591</v>
      </c>
      <c r="U207" s="13" t="s">
        <v>592</v>
      </c>
      <c r="V207" s="13">
        <v>1108.5899999999999</v>
      </c>
      <c r="W207" s="13" t="s">
        <v>419</v>
      </c>
      <c r="X207" s="224">
        <f t="shared" si="25"/>
        <v>1108.5899999999999</v>
      </c>
      <c r="Y207" s="224">
        <f t="shared" si="23"/>
        <v>13303.079999999998</v>
      </c>
      <c r="Z207" s="13" t="s">
        <v>589</v>
      </c>
      <c r="AA207" s="13" t="s">
        <v>593</v>
      </c>
      <c r="AB207" s="13" t="s">
        <v>594</v>
      </c>
      <c r="AC207" s="13" t="s">
        <v>595</v>
      </c>
      <c r="AD207" s="13">
        <v>1069.18</v>
      </c>
      <c r="AE207" s="13" t="s">
        <v>419</v>
      </c>
      <c r="AF207" s="13">
        <f t="shared" si="26"/>
        <v>1069.18</v>
      </c>
      <c r="AG207" s="13" t="e">
        <f t="shared" si="24"/>
        <v>#VALUE!</v>
      </c>
      <c r="AH207" s="13" t="s">
        <v>596</v>
      </c>
      <c r="AI207" s="13" t="s">
        <v>597</v>
      </c>
      <c r="AJ207" s="13" t="s">
        <v>598</v>
      </c>
      <c r="AK207" s="13" t="s">
        <v>599</v>
      </c>
      <c r="AL207" s="13">
        <v>1064.92</v>
      </c>
      <c r="AM207" s="13" t="s">
        <v>419</v>
      </c>
      <c r="AN207" s="14">
        <f t="shared" si="27"/>
        <v>1064.92</v>
      </c>
      <c r="AO207" s="14" t="e">
        <f t="shared" si="28"/>
        <v>#VALUE!</v>
      </c>
      <c r="AP207" s="14"/>
    </row>
    <row r="208" spans="1:42" ht="22.5" x14ac:dyDescent="0.25">
      <c r="A208" s="88">
        <v>206</v>
      </c>
      <c r="B208" s="96" t="s">
        <v>424</v>
      </c>
      <c r="C208" s="16" t="s">
        <v>16</v>
      </c>
      <c r="D208" s="90">
        <v>0</v>
      </c>
      <c r="E208" s="90">
        <v>0</v>
      </c>
      <c r="F208" s="90">
        <v>12</v>
      </c>
      <c r="G208" s="90">
        <v>0</v>
      </c>
      <c r="H208" s="90">
        <v>12</v>
      </c>
      <c r="I208" s="90">
        <v>0</v>
      </c>
      <c r="J208" s="90"/>
      <c r="K208" s="16">
        <v>25102002</v>
      </c>
      <c r="L208" s="63" t="s">
        <v>587</v>
      </c>
      <c r="M208" s="13" t="s">
        <v>819</v>
      </c>
      <c r="N208" s="108" t="s">
        <v>425</v>
      </c>
      <c r="O208" s="95" t="s">
        <v>17</v>
      </c>
      <c r="P208" s="95" t="s">
        <v>426</v>
      </c>
      <c r="Q208" s="16">
        <v>8</v>
      </c>
      <c r="R208" s="13" t="s">
        <v>589</v>
      </c>
      <c r="S208" s="13" t="s">
        <v>590</v>
      </c>
      <c r="T208" s="13" t="s">
        <v>591</v>
      </c>
      <c r="U208" s="13" t="s">
        <v>592</v>
      </c>
      <c r="V208" s="13">
        <v>1718.77</v>
      </c>
      <c r="W208" s="13" t="s">
        <v>419</v>
      </c>
      <c r="X208" s="224">
        <f t="shared" si="25"/>
        <v>1718.77</v>
      </c>
      <c r="Y208" s="224">
        <f t="shared" si="23"/>
        <v>20625.239999999998</v>
      </c>
      <c r="Z208" s="13" t="s">
        <v>589</v>
      </c>
      <c r="AA208" s="13" t="s">
        <v>593</v>
      </c>
      <c r="AB208" s="13" t="s">
        <v>594</v>
      </c>
      <c r="AC208" s="13" t="s">
        <v>595</v>
      </c>
      <c r="AD208" s="13">
        <v>1612.95</v>
      </c>
      <c r="AE208" s="13" t="s">
        <v>419</v>
      </c>
      <c r="AF208" s="13">
        <f t="shared" si="26"/>
        <v>1612.95</v>
      </c>
      <c r="AG208" s="13" t="e">
        <f t="shared" si="24"/>
        <v>#VALUE!</v>
      </c>
      <c r="AH208" s="13" t="s">
        <v>596</v>
      </c>
      <c r="AI208" s="13" t="s">
        <v>597</v>
      </c>
      <c r="AJ208" s="13" t="s">
        <v>598</v>
      </c>
      <c r="AK208" s="13" t="s">
        <v>599</v>
      </c>
      <c r="AL208" s="13">
        <v>1603.33</v>
      </c>
      <c r="AM208" s="13" t="s">
        <v>419</v>
      </c>
      <c r="AN208" s="14">
        <f t="shared" si="27"/>
        <v>1603.33</v>
      </c>
      <c r="AO208" s="14" t="e">
        <f t="shared" si="28"/>
        <v>#VALUE!</v>
      </c>
      <c r="AP208" s="14"/>
    </row>
    <row r="209" spans="1:42" ht="22.5" x14ac:dyDescent="0.25">
      <c r="A209" s="88">
        <v>207</v>
      </c>
      <c r="B209" s="96" t="s">
        <v>427</v>
      </c>
      <c r="C209" s="16" t="s">
        <v>16</v>
      </c>
      <c r="D209" s="90">
        <v>0</v>
      </c>
      <c r="E209" s="90">
        <v>0</v>
      </c>
      <c r="F209" s="90">
        <v>12</v>
      </c>
      <c r="G209" s="90">
        <v>0</v>
      </c>
      <c r="H209" s="90">
        <v>12</v>
      </c>
      <c r="I209" s="90">
        <v>0</v>
      </c>
      <c r="J209" s="90"/>
      <c r="K209" s="16">
        <v>25102002</v>
      </c>
      <c r="L209" s="90">
        <v>1767856</v>
      </c>
      <c r="M209" s="13" t="s">
        <v>820</v>
      </c>
      <c r="N209" s="108">
        <v>147029</v>
      </c>
      <c r="O209" s="95" t="s">
        <v>38</v>
      </c>
      <c r="P209" s="95" t="s">
        <v>428</v>
      </c>
      <c r="Q209" s="16">
        <v>2</v>
      </c>
      <c r="R209" s="13" t="s">
        <v>589</v>
      </c>
      <c r="S209" s="13" t="s">
        <v>590</v>
      </c>
      <c r="T209" s="13" t="s">
        <v>591</v>
      </c>
      <c r="U209" s="13" t="s">
        <v>592</v>
      </c>
      <c r="V209" s="13">
        <v>119867.47</v>
      </c>
      <c r="W209" s="13" t="s">
        <v>419</v>
      </c>
      <c r="X209" s="224">
        <f t="shared" si="25"/>
        <v>119867.47</v>
      </c>
      <c r="Y209" s="224">
        <f t="shared" si="23"/>
        <v>1438409.6400000001</v>
      </c>
      <c r="Z209" s="13" t="s">
        <v>589</v>
      </c>
      <c r="AA209" s="13" t="s">
        <v>593</v>
      </c>
      <c r="AB209" s="13" t="s">
        <v>594</v>
      </c>
      <c r="AC209" s="13" t="s">
        <v>595</v>
      </c>
      <c r="AD209" s="13">
        <v>109933.09999999999</v>
      </c>
      <c r="AE209" s="13" t="s">
        <v>419</v>
      </c>
      <c r="AF209" s="13">
        <f t="shared" si="26"/>
        <v>109933.09999999999</v>
      </c>
      <c r="AG209" s="13" t="e">
        <f t="shared" si="24"/>
        <v>#VALUE!</v>
      </c>
      <c r="AH209" s="13" t="s">
        <v>596</v>
      </c>
      <c r="AI209" s="13" t="s">
        <v>597</v>
      </c>
      <c r="AJ209" s="13" t="s">
        <v>598</v>
      </c>
      <c r="AK209" s="13" t="s">
        <v>599</v>
      </c>
      <c r="AL209" s="13">
        <v>109168.91</v>
      </c>
      <c r="AM209" s="13" t="s">
        <v>419</v>
      </c>
      <c r="AN209" s="14">
        <f t="shared" si="27"/>
        <v>109168.91</v>
      </c>
      <c r="AO209" s="14" t="e">
        <f t="shared" si="28"/>
        <v>#VALUE!</v>
      </c>
      <c r="AP209" s="14"/>
    </row>
    <row r="210" spans="1:42" x14ac:dyDescent="0.25">
      <c r="Y210" s="223">
        <f>SUM(Y3:Y209)</f>
        <v>8324245.4399999995</v>
      </c>
      <c r="AG210" s="10" t="e">
        <f>SUM(AG3:AG209)</f>
        <v>#VALUE!</v>
      </c>
    </row>
    <row r="211" spans="1:42" x14ac:dyDescent="0.25">
      <c r="A211" s="175" t="s">
        <v>821</v>
      </c>
      <c r="B211" s="175"/>
      <c r="C211" s="175"/>
      <c r="D211" s="175"/>
      <c r="E211" s="175"/>
      <c r="F211" s="175"/>
      <c r="G211" s="175"/>
      <c r="H211" s="175"/>
      <c r="I211" s="175"/>
      <c r="J211" s="175"/>
      <c r="K211" s="175"/>
      <c r="L211" s="175"/>
      <c r="M211" s="175"/>
      <c r="N211" s="175"/>
      <c r="O211" s="175"/>
      <c r="P211" s="175"/>
      <c r="Q211" s="175"/>
      <c r="R211" s="110"/>
      <c r="S211" s="110"/>
      <c r="T211" s="110"/>
      <c r="U211" s="110"/>
      <c r="V211" s="110"/>
      <c r="W211" s="110"/>
      <c r="X211" s="225"/>
      <c r="Y211" s="225"/>
      <c r="Z211" s="110"/>
      <c r="AA211" s="110"/>
      <c r="AB211" s="110"/>
      <c r="AC211" s="110"/>
      <c r="AD211" s="110"/>
      <c r="AE211" s="110"/>
      <c r="AF211" s="110"/>
      <c r="AG211" s="110"/>
      <c r="AH211" s="110"/>
      <c r="AI211" s="110"/>
      <c r="AJ211" s="110"/>
      <c r="AK211" s="110"/>
      <c r="AL211" s="110"/>
    </row>
    <row r="212" spans="1:42" x14ac:dyDescent="0.25">
      <c r="A212" s="176" t="s">
        <v>822</v>
      </c>
      <c r="B212" s="177"/>
      <c r="C212" s="177"/>
      <c r="D212" s="177"/>
      <c r="E212" s="178"/>
      <c r="F212" s="179" t="s">
        <v>823</v>
      </c>
      <c r="G212" s="179"/>
      <c r="H212" s="179"/>
      <c r="I212" s="179"/>
      <c r="J212" s="179"/>
      <c r="K212" s="179"/>
      <c r="L212" s="179"/>
      <c r="M212" s="179"/>
      <c r="N212" s="179"/>
      <c r="O212" s="179"/>
      <c r="P212" s="179"/>
      <c r="Q212" s="179"/>
      <c r="R212" s="111"/>
      <c r="S212" s="111"/>
      <c r="T212" s="111"/>
      <c r="U212" s="111"/>
      <c r="V212" s="111"/>
      <c r="W212" s="111"/>
      <c r="X212" s="226"/>
      <c r="Y212" s="226"/>
      <c r="Z212" s="111"/>
      <c r="AA212" s="111"/>
      <c r="AB212" s="111"/>
      <c r="AC212" s="111"/>
      <c r="AD212" s="111"/>
      <c r="AE212" s="111"/>
      <c r="AF212" s="111"/>
      <c r="AG212" s="111"/>
      <c r="AH212" s="111"/>
      <c r="AI212" s="111"/>
      <c r="AJ212" s="111"/>
      <c r="AK212" s="111"/>
      <c r="AL212" s="111"/>
    </row>
    <row r="213" spans="1:42" x14ac:dyDescent="0.25">
      <c r="A213" s="180" t="s">
        <v>824</v>
      </c>
      <c r="B213" s="181"/>
      <c r="C213" s="181"/>
      <c r="D213" s="181"/>
      <c r="E213" s="182"/>
      <c r="F213" s="183" t="s">
        <v>825</v>
      </c>
      <c r="G213" s="184"/>
      <c r="H213" s="185"/>
      <c r="I213" s="185"/>
      <c r="J213" s="185"/>
      <c r="K213" s="185"/>
      <c r="L213" s="185"/>
      <c r="M213" s="185"/>
      <c r="N213" s="185"/>
      <c r="O213" s="185"/>
      <c r="P213" s="185"/>
      <c r="Q213" s="186"/>
      <c r="R213" s="110"/>
      <c r="S213" s="110"/>
      <c r="T213" s="110"/>
      <c r="U213" s="110"/>
      <c r="V213" s="110"/>
      <c r="W213" s="110"/>
      <c r="X213" s="225"/>
      <c r="Y213" s="225"/>
      <c r="Z213" s="110"/>
      <c r="AA213" s="110"/>
      <c r="AB213" s="110"/>
      <c r="AC213" s="110"/>
      <c r="AD213" s="110"/>
      <c r="AE213" s="110"/>
      <c r="AF213" s="110"/>
      <c r="AG213" s="110"/>
      <c r="AH213" s="110"/>
      <c r="AI213" s="110"/>
      <c r="AJ213" s="110"/>
      <c r="AK213" s="110"/>
      <c r="AL213" s="110"/>
    </row>
    <row r="214" spans="1:42" ht="45" x14ac:dyDescent="0.25">
      <c r="A214" s="103" t="s">
        <v>0</v>
      </c>
      <c r="B214" s="104" t="s">
        <v>1</v>
      </c>
      <c r="C214" s="104" t="s">
        <v>3</v>
      </c>
      <c r="D214" s="105" t="s">
        <v>567</v>
      </c>
      <c r="E214" s="105" t="s">
        <v>568</v>
      </c>
      <c r="F214" s="104" t="s">
        <v>569</v>
      </c>
      <c r="G214" s="104" t="s">
        <v>570</v>
      </c>
      <c r="H214" s="105" t="s">
        <v>571</v>
      </c>
      <c r="I214" s="105" t="s">
        <v>572</v>
      </c>
      <c r="J214" s="105"/>
      <c r="K214" s="104" t="s">
        <v>429</v>
      </c>
      <c r="L214" s="104" t="s">
        <v>430</v>
      </c>
      <c r="M214" s="104" t="s">
        <v>431</v>
      </c>
      <c r="N214" s="107" t="s">
        <v>4</v>
      </c>
      <c r="O214" s="104" t="s">
        <v>5</v>
      </c>
      <c r="P214" s="104" t="s">
        <v>6</v>
      </c>
      <c r="Q214" s="104" t="s">
        <v>0</v>
      </c>
      <c r="R214" s="12" t="s">
        <v>573</v>
      </c>
      <c r="S214" s="12" t="s">
        <v>574</v>
      </c>
      <c r="T214" s="12" t="s">
        <v>575</v>
      </c>
      <c r="U214" s="12" t="s">
        <v>576</v>
      </c>
      <c r="V214" s="12" t="s">
        <v>577</v>
      </c>
      <c r="W214" s="12" t="s">
        <v>578</v>
      </c>
      <c r="X214" s="227" t="s">
        <v>579</v>
      </c>
      <c r="Y214" s="227" t="s">
        <v>580</v>
      </c>
      <c r="Z214" s="12" t="s">
        <v>573</v>
      </c>
      <c r="AA214" s="12" t="s">
        <v>574</v>
      </c>
      <c r="AB214" s="12" t="s">
        <v>575</v>
      </c>
      <c r="AC214" s="12" t="s">
        <v>576</v>
      </c>
      <c r="AD214" s="12" t="s">
        <v>577</v>
      </c>
      <c r="AE214" s="12" t="s">
        <v>578</v>
      </c>
      <c r="AF214" s="12" t="s">
        <v>577</v>
      </c>
      <c r="AG214" s="12" t="s">
        <v>580</v>
      </c>
      <c r="AH214" s="12" t="s">
        <v>573</v>
      </c>
      <c r="AI214" s="12" t="s">
        <v>574</v>
      </c>
      <c r="AJ214" s="12" t="s">
        <v>575</v>
      </c>
      <c r="AK214" s="12" t="s">
        <v>576</v>
      </c>
      <c r="AL214" s="12" t="s">
        <v>577</v>
      </c>
      <c r="AM214" s="12" t="s">
        <v>578</v>
      </c>
      <c r="AN214" s="12" t="s">
        <v>579</v>
      </c>
      <c r="AO214" s="12" t="s">
        <v>580</v>
      </c>
      <c r="AP214" s="12" t="s">
        <v>586</v>
      </c>
    </row>
    <row r="215" spans="1:42" ht="22.5" x14ac:dyDescent="0.25">
      <c r="A215" s="88">
        <v>1</v>
      </c>
      <c r="B215" s="101" t="s">
        <v>432</v>
      </c>
      <c r="C215" s="16" t="s">
        <v>16</v>
      </c>
      <c r="D215" s="63">
        <v>4</v>
      </c>
      <c r="E215" s="90">
        <v>0</v>
      </c>
      <c r="F215" s="90">
        <v>21</v>
      </c>
      <c r="G215" s="90">
        <v>0</v>
      </c>
      <c r="H215" s="90">
        <v>21</v>
      </c>
      <c r="I215" s="90">
        <v>0</v>
      </c>
      <c r="J215" s="90">
        <f>H215+I215</f>
        <v>21</v>
      </c>
      <c r="K215" s="16">
        <v>25102002</v>
      </c>
      <c r="L215" s="63">
        <v>1807643</v>
      </c>
      <c r="M215" s="13" t="s">
        <v>433</v>
      </c>
      <c r="N215" s="13" t="s">
        <v>434</v>
      </c>
      <c r="O215" s="63" t="s">
        <v>17</v>
      </c>
      <c r="P215" s="63" t="s">
        <v>826</v>
      </c>
      <c r="Q215" s="13">
        <v>40</v>
      </c>
      <c r="R215" s="13" t="s">
        <v>589</v>
      </c>
      <c r="S215" s="13" t="s">
        <v>590</v>
      </c>
      <c r="T215" s="13" t="s">
        <v>591</v>
      </c>
      <c r="U215" s="13" t="s">
        <v>592</v>
      </c>
      <c r="V215" s="13">
        <v>5371.72</v>
      </c>
      <c r="W215" s="13" t="s">
        <v>419</v>
      </c>
      <c r="X215" s="224">
        <f t="shared" ref="X215:X278" si="29">V215</f>
        <v>5371.72</v>
      </c>
      <c r="Y215" s="224">
        <f>V215*J215</f>
        <v>112806.12000000001</v>
      </c>
      <c r="Z215" s="13" t="s">
        <v>589</v>
      </c>
      <c r="AA215" s="13" t="s">
        <v>593</v>
      </c>
      <c r="AB215" s="13" t="s">
        <v>594</v>
      </c>
      <c r="AC215" s="13" t="s">
        <v>595</v>
      </c>
      <c r="AD215" s="13">
        <v>4952.83</v>
      </c>
      <c r="AE215" s="13" t="s">
        <v>419</v>
      </c>
      <c r="AF215" s="13">
        <f t="shared" ref="AF215:AF278" si="30">AD215</f>
        <v>4952.83</v>
      </c>
      <c r="AG215" s="13">
        <v>104009.43</v>
      </c>
      <c r="AH215" s="13" t="s">
        <v>596</v>
      </c>
      <c r="AI215" s="13" t="s">
        <v>597</v>
      </c>
      <c r="AJ215" s="13" t="s">
        <v>598</v>
      </c>
      <c r="AK215" s="13" t="s">
        <v>599</v>
      </c>
      <c r="AL215" s="13">
        <v>4928.18</v>
      </c>
      <c r="AM215" s="13" t="s">
        <v>419</v>
      </c>
      <c r="AN215" s="18">
        <f>AL215</f>
        <v>4928.18</v>
      </c>
      <c r="AO215" s="14" t="e">
        <f t="shared" ref="AO215:AO278" si="31">Z215*AN215</f>
        <v>#VALUE!</v>
      </c>
      <c r="AP215" s="14"/>
    </row>
    <row r="216" spans="1:42" ht="22.5" x14ac:dyDescent="0.25">
      <c r="A216" s="88">
        <v>2</v>
      </c>
      <c r="B216" s="101" t="s">
        <v>436</v>
      </c>
      <c r="C216" s="16" t="s">
        <v>16</v>
      </c>
      <c r="D216" s="63">
        <v>7</v>
      </c>
      <c r="E216" s="90">
        <v>0</v>
      </c>
      <c r="F216" s="90">
        <v>18</v>
      </c>
      <c r="G216" s="90">
        <v>0</v>
      </c>
      <c r="H216" s="90">
        <v>18</v>
      </c>
      <c r="I216" s="90">
        <v>0</v>
      </c>
      <c r="J216" s="90">
        <f t="shared" ref="J216:J279" si="32">H216+I216</f>
        <v>18</v>
      </c>
      <c r="K216" s="16">
        <v>25102002</v>
      </c>
      <c r="L216" s="63">
        <v>1807644</v>
      </c>
      <c r="M216" s="63" t="s">
        <v>437</v>
      </c>
      <c r="N216" s="13" t="s">
        <v>438</v>
      </c>
      <c r="O216" s="63" t="s">
        <v>17</v>
      </c>
      <c r="P216" s="63" t="s">
        <v>826</v>
      </c>
      <c r="Q216" s="13">
        <v>41</v>
      </c>
      <c r="R216" s="13" t="s">
        <v>589</v>
      </c>
      <c r="S216" s="13" t="s">
        <v>590</v>
      </c>
      <c r="T216" s="13" t="s">
        <v>591</v>
      </c>
      <c r="U216" s="13" t="s">
        <v>592</v>
      </c>
      <c r="V216" s="13">
        <v>13273.08</v>
      </c>
      <c r="W216" s="13" t="s">
        <v>419</v>
      </c>
      <c r="X216" s="224">
        <f t="shared" si="29"/>
        <v>13273.08</v>
      </c>
      <c r="Y216" s="224">
        <f t="shared" ref="Y216:Y279" si="33">V216*J216</f>
        <v>238915.44</v>
      </c>
      <c r="Z216" s="13" t="s">
        <v>589</v>
      </c>
      <c r="AA216" s="13" t="s">
        <v>593</v>
      </c>
      <c r="AB216" s="13" t="s">
        <v>594</v>
      </c>
      <c r="AC216" s="13" t="s">
        <v>595</v>
      </c>
      <c r="AD216" s="13">
        <v>12204.43</v>
      </c>
      <c r="AE216" s="13" t="s">
        <v>419</v>
      </c>
      <c r="AF216" s="13">
        <f t="shared" si="30"/>
        <v>12204.43</v>
      </c>
      <c r="AG216" s="13">
        <v>219679.74</v>
      </c>
      <c r="AH216" s="13" t="s">
        <v>596</v>
      </c>
      <c r="AI216" s="13" t="s">
        <v>597</v>
      </c>
      <c r="AJ216" s="13" t="s">
        <v>598</v>
      </c>
      <c r="AK216" s="13" t="s">
        <v>599</v>
      </c>
      <c r="AL216" s="13">
        <v>12143.71</v>
      </c>
      <c r="AM216" s="13" t="s">
        <v>419</v>
      </c>
      <c r="AN216" s="18">
        <f t="shared" ref="AN216:AN279" si="34">AL216</f>
        <v>12143.71</v>
      </c>
      <c r="AO216" s="14" t="e">
        <f t="shared" si="31"/>
        <v>#VALUE!</v>
      </c>
      <c r="AP216" s="14"/>
    </row>
    <row r="217" spans="1:42" ht="22.5" x14ac:dyDescent="0.25">
      <c r="A217" s="88">
        <v>3</v>
      </c>
      <c r="B217" s="101" t="s">
        <v>439</v>
      </c>
      <c r="C217" s="16" t="s">
        <v>16</v>
      </c>
      <c r="D217" s="63">
        <v>4</v>
      </c>
      <c r="E217" s="90">
        <v>0</v>
      </c>
      <c r="F217" s="90">
        <v>21</v>
      </c>
      <c r="G217" s="90">
        <v>0</v>
      </c>
      <c r="H217" s="90">
        <v>21</v>
      </c>
      <c r="I217" s="90">
        <v>0</v>
      </c>
      <c r="J217" s="90">
        <f t="shared" si="32"/>
        <v>21</v>
      </c>
      <c r="K217" s="16">
        <v>25102002</v>
      </c>
      <c r="L217" s="63">
        <v>1807640</v>
      </c>
      <c r="M217" s="13" t="s">
        <v>440</v>
      </c>
      <c r="N217" s="13" t="s">
        <v>441</v>
      </c>
      <c r="O217" s="63" t="s">
        <v>17</v>
      </c>
      <c r="P217" s="63" t="s">
        <v>826</v>
      </c>
      <c r="Q217" s="13">
        <v>54</v>
      </c>
      <c r="R217" s="13" t="s">
        <v>589</v>
      </c>
      <c r="S217" s="13" t="s">
        <v>590</v>
      </c>
      <c r="T217" s="13" t="s">
        <v>591</v>
      </c>
      <c r="U217" s="13" t="s">
        <v>592</v>
      </c>
      <c r="V217" s="13">
        <v>9545.7199999999993</v>
      </c>
      <c r="W217" s="13" t="s">
        <v>419</v>
      </c>
      <c r="X217" s="224">
        <f t="shared" si="29"/>
        <v>9545.7199999999993</v>
      </c>
      <c r="Y217" s="224">
        <f t="shared" si="33"/>
        <v>200460.12</v>
      </c>
      <c r="Z217" s="13" t="s">
        <v>589</v>
      </c>
      <c r="AA217" s="13" t="s">
        <v>593</v>
      </c>
      <c r="AB217" s="13" t="s">
        <v>594</v>
      </c>
      <c r="AC217" s="13" t="s">
        <v>595</v>
      </c>
      <c r="AD217" s="13">
        <v>8787.3000000000011</v>
      </c>
      <c r="AE217" s="13" t="s">
        <v>419</v>
      </c>
      <c r="AF217" s="13">
        <f t="shared" si="30"/>
        <v>8787.3000000000011</v>
      </c>
      <c r="AG217" s="13">
        <v>184533.30000000002</v>
      </c>
      <c r="AH217" s="13" t="s">
        <v>596</v>
      </c>
      <c r="AI217" s="13" t="s">
        <v>597</v>
      </c>
      <c r="AJ217" s="13" t="s">
        <v>598</v>
      </c>
      <c r="AK217" s="13" t="s">
        <v>599</v>
      </c>
      <c r="AL217" s="13">
        <v>8717.5499999999993</v>
      </c>
      <c r="AM217" s="13" t="s">
        <v>419</v>
      </c>
      <c r="AN217" s="18">
        <f t="shared" si="34"/>
        <v>8717.5499999999993</v>
      </c>
      <c r="AO217" s="14" t="e">
        <f t="shared" si="31"/>
        <v>#VALUE!</v>
      </c>
      <c r="AP217" s="14"/>
    </row>
    <row r="218" spans="1:42" ht="22.5" x14ac:dyDescent="0.25">
      <c r="A218" s="88">
        <v>4</v>
      </c>
      <c r="B218" s="101" t="s">
        <v>442</v>
      </c>
      <c r="C218" s="16" t="s">
        <v>16</v>
      </c>
      <c r="D218" s="63">
        <v>0</v>
      </c>
      <c r="E218" s="90">
        <v>0</v>
      </c>
      <c r="F218" s="90">
        <v>10</v>
      </c>
      <c r="G218" s="90">
        <v>0</v>
      </c>
      <c r="H218" s="90">
        <v>10</v>
      </c>
      <c r="I218" s="90">
        <v>0</v>
      </c>
      <c r="J218" s="90">
        <f t="shared" si="32"/>
        <v>10</v>
      </c>
      <c r="K218" s="16">
        <v>25102002</v>
      </c>
      <c r="L218" s="63">
        <v>1808104</v>
      </c>
      <c r="M218" s="13" t="s">
        <v>419</v>
      </c>
      <c r="N218" s="13" t="s">
        <v>443</v>
      </c>
      <c r="O218" s="63" t="s">
        <v>38</v>
      </c>
      <c r="P218" s="63">
        <v>2369</v>
      </c>
      <c r="Q218" s="13">
        <v>4</v>
      </c>
      <c r="R218" s="13" t="s">
        <v>589</v>
      </c>
      <c r="S218" s="13" t="s">
        <v>590</v>
      </c>
      <c r="T218" s="13" t="s">
        <v>591</v>
      </c>
      <c r="U218" s="13" t="s">
        <v>592</v>
      </c>
      <c r="V218" s="13">
        <v>10356.050000000001</v>
      </c>
      <c r="W218" s="13" t="s">
        <v>419</v>
      </c>
      <c r="X218" s="224">
        <f t="shared" si="29"/>
        <v>10356.050000000001</v>
      </c>
      <c r="Y218" s="224">
        <f t="shared" si="33"/>
        <v>103560.50000000001</v>
      </c>
      <c r="Z218" s="13" t="s">
        <v>589</v>
      </c>
      <c r="AA218" s="13" t="s">
        <v>593</v>
      </c>
      <c r="AB218" s="13" t="s">
        <v>594</v>
      </c>
      <c r="AC218" s="13" t="s">
        <v>595</v>
      </c>
      <c r="AD218" s="13">
        <v>9611.56</v>
      </c>
      <c r="AE218" s="13" t="s">
        <v>419</v>
      </c>
      <c r="AF218" s="13">
        <f t="shared" si="30"/>
        <v>9611.56</v>
      </c>
      <c r="AG218" s="13">
        <v>96115.599999999991</v>
      </c>
      <c r="AH218" s="13" t="s">
        <v>596</v>
      </c>
      <c r="AI218" s="13" t="s">
        <v>597</v>
      </c>
      <c r="AJ218" s="13" t="s">
        <v>598</v>
      </c>
      <c r="AK218" s="13" t="s">
        <v>599</v>
      </c>
      <c r="AL218" s="13">
        <v>9544.74</v>
      </c>
      <c r="AM218" s="13" t="s">
        <v>419</v>
      </c>
      <c r="AN218" s="18">
        <f t="shared" si="34"/>
        <v>9544.74</v>
      </c>
      <c r="AO218" s="14" t="e">
        <f t="shared" si="31"/>
        <v>#VALUE!</v>
      </c>
      <c r="AP218" s="14"/>
    </row>
    <row r="219" spans="1:42" ht="22.5" x14ac:dyDescent="0.25">
      <c r="A219" s="88">
        <v>5</v>
      </c>
      <c r="B219" s="101" t="s">
        <v>444</v>
      </c>
      <c r="C219" s="16" t="s">
        <v>16</v>
      </c>
      <c r="D219" s="63">
        <v>4</v>
      </c>
      <c r="E219" s="90">
        <v>0</v>
      </c>
      <c r="F219" s="90">
        <v>21</v>
      </c>
      <c r="G219" s="90">
        <v>0</v>
      </c>
      <c r="H219" s="90">
        <v>21</v>
      </c>
      <c r="I219" s="90">
        <v>0</v>
      </c>
      <c r="J219" s="90">
        <f t="shared" si="32"/>
        <v>21</v>
      </c>
      <c r="K219" s="16">
        <v>25102002</v>
      </c>
      <c r="L219" s="63">
        <v>1807658</v>
      </c>
      <c r="M219" s="13" t="s">
        <v>445</v>
      </c>
      <c r="N219" s="13" t="s">
        <v>446</v>
      </c>
      <c r="O219" s="63" t="s">
        <v>38</v>
      </c>
      <c r="P219" s="63" t="s">
        <v>164</v>
      </c>
      <c r="Q219" s="13">
        <v>5</v>
      </c>
      <c r="R219" s="13" t="s">
        <v>589</v>
      </c>
      <c r="S219" s="13" t="s">
        <v>590</v>
      </c>
      <c r="T219" s="13" t="s">
        <v>591</v>
      </c>
      <c r="U219" s="13" t="s">
        <v>592</v>
      </c>
      <c r="V219" s="13">
        <v>1047.71</v>
      </c>
      <c r="W219" s="13" t="s">
        <v>419</v>
      </c>
      <c r="X219" s="224">
        <f t="shared" si="29"/>
        <v>1047.71</v>
      </c>
      <c r="Y219" s="224">
        <f t="shared" si="33"/>
        <v>22001.91</v>
      </c>
      <c r="Z219" s="13" t="s">
        <v>589</v>
      </c>
      <c r="AA219" s="13" t="s">
        <v>593</v>
      </c>
      <c r="AB219" s="13" t="s">
        <v>594</v>
      </c>
      <c r="AC219" s="13" t="s">
        <v>595</v>
      </c>
      <c r="AD219" s="13">
        <v>983.33</v>
      </c>
      <c r="AE219" s="13" t="s">
        <v>419</v>
      </c>
      <c r="AF219" s="13">
        <f t="shared" si="30"/>
        <v>983.33</v>
      </c>
      <c r="AG219" s="13">
        <v>20649.93</v>
      </c>
      <c r="AH219" s="13" t="s">
        <v>596</v>
      </c>
      <c r="AI219" s="13" t="s">
        <v>597</v>
      </c>
      <c r="AJ219" s="13" t="s">
        <v>598</v>
      </c>
      <c r="AK219" s="13" t="s">
        <v>599</v>
      </c>
      <c r="AL219" s="13">
        <v>975.52</v>
      </c>
      <c r="AM219" s="13" t="s">
        <v>419</v>
      </c>
      <c r="AN219" s="18">
        <f t="shared" si="34"/>
        <v>975.52</v>
      </c>
      <c r="AO219" s="14" t="e">
        <f t="shared" si="31"/>
        <v>#VALUE!</v>
      </c>
      <c r="AP219" s="14"/>
    </row>
    <row r="220" spans="1:42" ht="22.5" x14ac:dyDescent="0.25">
      <c r="A220" s="88">
        <v>6</v>
      </c>
      <c r="B220" s="101" t="s">
        <v>448</v>
      </c>
      <c r="C220" s="16" t="s">
        <v>16</v>
      </c>
      <c r="D220" s="63">
        <v>3</v>
      </c>
      <c r="E220" s="90">
        <v>0</v>
      </c>
      <c r="F220" s="90">
        <v>22</v>
      </c>
      <c r="G220" s="90">
        <v>0</v>
      </c>
      <c r="H220" s="90">
        <v>22</v>
      </c>
      <c r="I220" s="90">
        <v>0</v>
      </c>
      <c r="J220" s="90">
        <f t="shared" si="32"/>
        <v>22</v>
      </c>
      <c r="K220" s="16">
        <v>25102002</v>
      </c>
      <c r="L220" s="63">
        <v>1807638</v>
      </c>
      <c r="M220" s="13" t="s">
        <v>449</v>
      </c>
      <c r="N220" s="13" t="s">
        <v>450</v>
      </c>
      <c r="O220" s="63" t="s">
        <v>17</v>
      </c>
      <c r="P220" s="63" t="s">
        <v>826</v>
      </c>
      <c r="Q220" s="13">
        <v>44</v>
      </c>
      <c r="R220" s="13" t="s">
        <v>589</v>
      </c>
      <c r="S220" s="13" t="s">
        <v>590</v>
      </c>
      <c r="T220" s="13" t="s">
        <v>591</v>
      </c>
      <c r="U220" s="13" t="s">
        <v>592</v>
      </c>
      <c r="V220" s="13">
        <v>8677.3700000000008</v>
      </c>
      <c r="W220" s="13" t="s">
        <v>419</v>
      </c>
      <c r="X220" s="224">
        <f t="shared" si="29"/>
        <v>8677.3700000000008</v>
      </c>
      <c r="Y220" s="224">
        <f t="shared" si="33"/>
        <v>190902.14</v>
      </c>
      <c r="Z220" s="13" t="s">
        <v>589</v>
      </c>
      <c r="AA220" s="13" t="s">
        <v>593</v>
      </c>
      <c r="AB220" s="13" t="s">
        <v>594</v>
      </c>
      <c r="AC220" s="13" t="s">
        <v>595</v>
      </c>
      <c r="AD220" s="13">
        <v>8075.89</v>
      </c>
      <c r="AE220" s="13" t="s">
        <v>419</v>
      </c>
      <c r="AF220" s="13">
        <f t="shared" si="30"/>
        <v>8075.89</v>
      </c>
      <c r="AG220" s="13">
        <v>177669.58000000002</v>
      </c>
      <c r="AH220" s="13" t="s">
        <v>596</v>
      </c>
      <c r="AI220" s="13" t="s">
        <v>597</v>
      </c>
      <c r="AJ220" s="13" t="s">
        <v>598</v>
      </c>
      <c r="AK220" s="13" t="s">
        <v>599</v>
      </c>
      <c r="AL220" s="13">
        <v>8019.75</v>
      </c>
      <c r="AM220" s="13" t="s">
        <v>419</v>
      </c>
      <c r="AN220" s="18">
        <f t="shared" si="34"/>
        <v>8019.75</v>
      </c>
      <c r="AO220" s="14" t="e">
        <f t="shared" si="31"/>
        <v>#VALUE!</v>
      </c>
      <c r="AP220" s="14"/>
    </row>
    <row r="221" spans="1:42" ht="22.5" x14ac:dyDescent="0.25">
      <c r="A221" s="88">
        <v>7</v>
      </c>
      <c r="B221" s="101" t="s">
        <v>451</v>
      </c>
      <c r="C221" s="16" t="s">
        <v>16</v>
      </c>
      <c r="D221" s="63">
        <v>0</v>
      </c>
      <c r="E221" s="90">
        <v>0</v>
      </c>
      <c r="F221" s="90">
        <v>6</v>
      </c>
      <c r="G221" s="90">
        <v>0</v>
      </c>
      <c r="H221" s="90">
        <v>6</v>
      </c>
      <c r="I221" s="90">
        <v>0</v>
      </c>
      <c r="J221" s="90">
        <f t="shared" si="32"/>
        <v>6</v>
      </c>
      <c r="K221" s="16">
        <v>25102002</v>
      </c>
      <c r="L221" s="63">
        <v>1788133</v>
      </c>
      <c r="M221" s="13" t="s">
        <v>419</v>
      </c>
      <c r="N221" s="13" t="s">
        <v>452</v>
      </c>
      <c r="O221" s="63" t="s">
        <v>38</v>
      </c>
      <c r="P221" s="63" t="s">
        <v>164</v>
      </c>
      <c r="Q221" s="13">
        <v>7</v>
      </c>
      <c r="R221" s="13" t="s">
        <v>589</v>
      </c>
      <c r="S221" s="13" t="s">
        <v>590</v>
      </c>
      <c r="T221" s="13" t="s">
        <v>591</v>
      </c>
      <c r="U221" s="13" t="s">
        <v>592</v>
      </c>
      <c r="V221" s="13">
        <v>11516.54</v>
      </c>
      <c r="W221" s="13" t="s">
        <v>419</v>
      </c>
      <c r="X221" s="224">
        <f t="shared" si="29"/>
        <v>11516.54</v>
      </c>
      <c r="Y221" s="224">
        <f t="shared" si="33"/>
        <v>69099.240000000005</v>
      </c>
      <c r="Z221" s="13" t="s">
        <v>589</v>
      </c>
      <c r="AA221" s="13" t="s">
        <v>593</v>
      </c>
      <c r="AB221" s="13" t="s">
        <v>594</v>
      </c>
      <c r="AC221" s="13" t="s">
        <v>595</v>
      </c>
      <c r="AD221" s="13">
        <v>11161.5</v>
      </c>
      <c r="AE221" s="13" t="s">
        <v>419</v>
      </c>
      <c r="AF221" s="13">
        <f t="shared" si="30"/>
        <v>11161.5</v>
      </c>
      <c r="AG221" s="13">
        <v>66969</v>
      </c>
      <c r="AH221" s="13" t="s">
        <v>596</v>
      </c>
      <c r="AI221" s="13" t="s">
        <v>597</v>
      </c>
      <c r="AJ221" s="13" t="s">
        <v>598</v>
      </c>
      <c r="AK221" s="13" t="s">
        <v>599</v>
      </c>
      <c r="AL221" s="13">
        <v>11094.93</v>
      </c>
      <c r="AM221" s="13" t="s">
        <v>419</v>
      </c>
      <c r="AN221" s="18">
        <f t="shared" si="34"/>
        <v>11094.93</v>
      </c>
      <c r="AO221" s="14" t="e">
        <f t="shared" si="31"/>
        <v>#VALUE!</v>
      </c>
      <c r="AP221" s="14"/>
    </row>
    <row r="222" spans="1:42" ht="22.5" x14ac:dyDescent="0.25">
      <c r="A222" s="88">
        <v>8</v>
      </c>
      <c r="B222" s="101" t="s">
        <v>453</v>
      </c>
      <c r="C222" s="16" t="s">
        <v>16</v>
      </c>
      <c r="D222" s="63">
        <v>0</v>
      </c>
      <c r="E222" s="90">
        <v>0</v>
      </c>
      <c r="F222" s="90">
        <v>10</v>
      </c>
      <c r="G222" s="90">
        <v>0</v>
      </c>
      <c r="H222" s="90">
        <v>10</v>
      </c>
      <c r="I222" s="90">
        <v>0</v>
      </c>
      <c r="J222" s="90">
        <f t="shared" si="32"/>
        <v>10</v>
      </c>
      <c r="K222" s="16">
        <v>25102002</v>
      </c>
      <c r="L222" s="63">
        <v>1788132</v>
      </c>
      <c r="M222" s="13" t="s">
        <v>419</v>
      </c>
      <c r="N222" s="13" t="s">
        <v>454</v>
      </c>
      <c r="O222" s="63" t="s">
        <v>38</v>
      </c>
      <c r="P222" s="63" t="s">
        <v>164</v>
      </c>
      <c r="Q222" s="13">
        <v>8</v>
      </c>
      <c r="R222" s="13" t="s">
        <v>589</v>
      </c>
      <c r="S222" s="13" t="s">
        <v>590</v>
      </c>
      <c r="T222" s="13" t="s">
        <v>591</v>
      </c>
      <c r="U222" s="13" t="s">
        <v>592</v>
      </c>
      <c r="V222" s="13">
        <v>5939.09</v>
      </c>
      <c r="W222" s="13" t="s">
        <v>419</v>
      </c>
      <c r="X222" s="224">
        <f t="shared" si="29"/>
        <v>5939.09</v>
      </c>
      <c r="Y222" s="224">
        <f t="shared" si="33"/>
        <v>59390.9</v>
      </c>
      <c r="Z222" s="13" t="s">
        <v>589</v>
      </c>
      <c r="AA222" s="13" t="s">
        <v>593</v>
      </c>
      <c r="AB222" s="13" t="s">
        <v>594</v>
      </c>
      <c r="AC222" s="13" t="s">
        <v>595</v>
      </c>
      <c r="AD222" s="13">
        <v>5717.2300000000005</v>
      </c>
      <c r="AE222" s="13" t="s">
        <v>419</v>
      </c>
      <c r="AF222" s="13">
        <f t="shared" si="30"/>
        <v>5717.2300000000005</v>
      </c>
      <c r="AG222" s="13">
        <v>57172.3</v>
      </c>
      <c r="AH222" s="13" t="s">
        <v>596</v>
      </c>
      <c r="AI222" s="13" t="s">
        <v>597</v>
      </c>
      <c r="AJ222" s="13" t="s">
        <v>598</v>
      </c>
      <c r="AK222" s="13" t="s">
        <v>599</v>
      </c>
      <c r="AL222" s="13">
        <v>5688.78</v>
      </c>
      <c r="AM222" s="13" t="s">
        <v>419</v>
      </c>
      <c r="AN222" s="18">
        <f t="shared" si="34"/>
        <v>5688.78</v>
      </c>
      <c r="AO222" s="14" t="e">
        <f t="shared" si="31"/>
        <v>#VALUE!</v>
      </c>
      <c r="AP222" s="14"/>
    </row>
    <row r="223" spans="1:42" ht="22.5" x14ac:dyDescent="0.25">
      <c r="A223" s="88">
        <v>9</v>
      </c>
      <c r="B223" s="101" t="s">
        <v>455</v>
      </c>
      <c r="C223" s="16" t="s">
        <v>16</v>
      </c>
      <c r="D223" s="63">
        <v>2</v>
      </c>
      <c r="E223" s="90">
        <v>0</v>
      </c>
      <c r="F223" s="90">
        <v>10</v>
      </c>
      <c r="G223" s="90">
        <v>0</v>
      </c>
      <c r="H223" s="90">
        <v>10</v>
      </c>
      <c r="I223" s="90">
        <v>0</v>
      </c>
      <c r="J223" s="90">
        <f t="shared" si="32"/>
        <v>10</v>
      </c>
      <c r="K223" s="16">
        <v>25102002</v>
      </c>
      <c r="L223" s="63">
        <v>1808103</v>
      </c>
      <c r="M223" s="13" t="s">
        <v>419</v>
      </c>
      <c r="N223" s="13" t="s">
        <v>456</v>
      </c>
      <c r="O223" s="63" t="s">
        <v>38</v>
      </c>
      <c r="P223" s="63" t="s">
        <v>164</v>
      </c>
      <c r="Q223" s="13">
        <v>9</v>
      </c>
      <c r="R223" s="13" t="s">
        <v>589</v>
      </c>
      <c r="S223" s="13" t="s">
        <v>590</v>
      </c>
      <c r="T223" s="13" t="s">
        <v>591</v>
      </c>
      <c r="U223" s="13" t="s">
        <v>592</v>
      </c>
      <c r="V223" s="13">
        <v>8374.1200000000008</v>
      </c>
      <c r="W223" s="13" t="s">
        <v>419</v>
      </c>
      <c r="X223" s="224">
        <f t="shared" si="29"/>
        <v>8374.1200000000008</v>
      </c>
      <c r="Y223" s="224">
        <f t="shared" si="33"/>
        <v>83741.200000000012</v>
      </c>
      <c r="Z223" s="13" t="s">
        <v>589</v>
      </c>
      <c r="AA223" s="13" t="s">
        <v>593</v>
      </c>
      <c r="AB223" s="13" t="s">
        <v>594</v>
      </c>
      <c r="AC223" s="13" t="s">
        <v>595</v>
      </c>
      <c r="AD223" s="13">
        <v>7873.71</v>
      </c>
      <c r="AE223" s="13" t="s">
        <v>419</v>
      </c>
      <c r="AF223" s="13">
        <f t="shared" si="30"/>
        <v>7873.71</v>
      </c>
      <c r="AG223" s="13">
        <v>78737.100000000006</v>
      </c>
      <c r="AH223" s="13" t="s">
        <v>596</v>
      </c>
      <c r="AI223" s="13" t="s">
        <v>597</v>
      </c>
      <c r="AJ223" s="13" t="s">
        <v>598</v>
      </c>
      <c r="AK223" s="13" t="s">
        <v>599</v>
      </c>
      <c r="AL223" s="13">
        <v>7818.97</v>
      </c>
      <c r="AM223" s="13" t="s">
        <v>419</v>
      </c>
      <c r="AN223" s="18">
        <f t="shared" si="34"/>
        <v>7818.97</v>
      </c>
      <c r="AO223" s="14" t="e">
        <f t="shared" si="31"/>
        <v>#VALUE!</v>
      </c>
      <c r="AP223" s="14"/>
    </row>
    <row r="224" spans="1:42" ht="22.5" x14ac:dyDescent="0.25">
      <c r="A224" s="88">
        <v>10</v>
      </c>
      <c r="B224" s="101" t="s">
        <v>458</v>
      </c>
      <c r="C224" s="16" t="s">
        <v>16</v>
      </c>
      <c r="D224" s="63">
        <v>2</v>
      </c>
      <c r="E224" s="90">
        <v>0</v>
      </c>
      <c r="F224" s="90">
        <v>23</v>
      </c>
      <c r="G224" s="90">
        <v>0</v>
      </c>
      <c r="H224" s="90">
        <v>23</v>
      </c>
      <c r="I224" s="90">
        <v>0</v>
      </c>
      <c r="J224" s="90">
        <f t="shared" si="32"/>
        <v>23</v>
      </c>
      <c r="K224" s="16">
        <v>25102002</v>
      </c>
      <c r="L224" s="63">
        <v>1807637</v>
      </c>
      <c r="M224" s="13" t="s">
        <v>459</v>
      </c>
      <c r="N224" s="13" t="s">
        <v>460</v>
      </c>
      <c r="O224" s="63" t="s">
        <v>38</v>
      </c>
      <c r="P224" s="63" t="s">
        <v>164</v>
      </c>
      <c r="Q224" s="13">
        <v>11</v>
      </c>
      <c r="R224" s="13" t="s">
        <v>589</v>
      </c>
      <c r="S224" s="13" t="s">
        <v>590</v>
      </c>
      <c r="T224" s="13" t="s">
        <v>591</v>
      </c>
      <c r="U224" s="13" t="s">
        <v>592</v>
      </c>
      <c r="V224" s="13">
        <v>11715.48</v>
      </c>
      <c r="W224" s="13" t="s">
        <v>419</v>
      </c>
      <c r="X224" s="224">
        <f t="shared" si="29"/>
        <v>11715.48</v>
      </c>
      <c r="Y224" s="224">
        <f t="shared" si="33"/>
        <v>269456.03999999998</v>
      </c>
      <c r="Z224" s="13" t="s">
        <v>589</v>
      </c>
      <c r="AA224" s="13" t="s">
        <v>593</v>
      </c>
      <c r="AB224" s="13" t="s">
        <v>594</v>
      </c>
      <c r="AC224" s="13" t="s">
        <v>595</v>
      </c>
      <c r="AD224" s="13">
        <v>11097.130000000001</v>
      </c>
      <c r="AE224" s="13" t="s">
        <v>419</v>
      </c>
      <c r="AF224" s="13">
        <f t="shared" si="30"/>
        <v>11097.130000000001</v>
      </c>
      <c r="AG224" s="13">
        <v>255233.99000000002</v>
      </c>
      <c r="AH224" s="13" t="s">
        <v>596</v>
      </c>
      <c r="AI224" s="13" t="s">
        <v>597</v>
      </c>
      <c r="AJ224" s="13" t="s">
        <v>598</v>
      </c>
      <c r="AK224" s="13" t="s">
        <v>599</v>
      </c>
      <c r="AL224" s="13">
        <v>11041.92</v>
      </c>
      <c r="AM224" s="13" t="s">
        <v>419</v>
      </c>
      <c r="AN224" s="18">
        <f t="shared" si="34"/>
        <v>11041.92</v>
      </c>
      <c r="AO224" s="14" t="e">
        <f t="shared" si="31"/>
        <v>#VALUE!</v>
      </c>
      <c r="AP224" s="14"/>
    </row>
    <row r="225" spans="1:42" ht="22.5" x14ac:dyDescent="0.25">
      <c r="A225" s="88">
        <v>11</v>
      </c>
      <c r="B225" s="101" t="s">
        <v>461</v>
      </c>
      <c r="C225" s="16" t="s">
        <v>16</v>
      </c>
      <c r="D225" s="63">
        <v>4</v>
      </c>
      <c r="E225" s="90">
        <v>0</v>
      </c>
      <c r="F225" s="90">
        <v>10</v>
      </c>
      <c r="G225" s="90">
        <v>0</v>
      </c>
      <c r="H225" s="90">
        <v>10</v>
      </c>
      <c r="I225" s="90">
        <v>0</v>
      </c>
      <c r="J225" s="90">
        <f t="shared" si="32"/>
        <v>10</v>
      </c>
      <c r="K225" s="16">
        <v>25102002</v>
      </c>
      <c r="L225" s="63">
        <v>1808099</v>
      </c>
      <c r="M225" s="13" t="s">
        <v>419</v>
      </c>
      <c r="N225" s="13" t="s">
        <v>462</v>
      </c>
      <c r="O225" s="63" t="s">
        <v>38</v>
      </c>
      <c r="P225" s="63" t="s">
        <v>164</v>
      </c>
      <c r="Q225" s="13">
        <v>12</v>
      </c>
      <c r="R225" s="13" t="s">
        <v>589</v>
      </c>
      <c r="S225" s="13" t="s">
        <v>590</v>
      </c>
      <c r="T225" s="13" t="s">
        <v>591</v>
      </c>
      <c r="U225" s="13" t="s">
        <v>592</v>
      </c>
      <c r="V225" s="13">
        <v>12595.2</v>
      </c>
      <c r="W225" s="13" t="s">
        <v>419</v>
      </c>
      <c r="X225" s="224">
        <f t="shared" si="29"/>
        <v>12595.2</v>
      </c>
      <c r="Y225" s="224">
        <f t="shared" si="33"/>
        <v>125952</v>
      </c>
      <c r="Z225" s="13" t="s">
        <v>589</v>
      </c>
      <c r="AA225" s="13" t="s">
        <v>593</v>
      </c>
      <c r="AB225" s="13" t="s">
        <v>594</v>
      </c>
      <c r="AC225" s="13" t="s">
        <v>595</v>
      </c>
      <c r="AD225" s="13">
        <v>11766.42</v>
      </c>
      <c r="AE225" s="13" t="s">
        <v>419</v>
      </c>
      <c r="AF225" s="13">
        <f t="shared" si="30"/>
        <v>11766.42</v>
      </c>
      <c r="AG225" s="13">
        <v>117664.2</v>
      </c>
      <c r="AH225" s="13" t="s">
        <v>596</v>
      </c>
      <c r="AI225" s="13" t="s">
        <v>597</v>
      </c>
      <c r="AJ225" s="13" t="s">
        <v>598</v>
      </c>
      <c r="AK225" s="13" t="s">
        <v>599</v>
      </c>
      <c r="AL225" s="13">
        <v>11673.03</v>
      </c>
      <c r="AM225" s="13" t="s">
        <v>419</v>
      </c>
      <c r="AN225" s="18">
        <f t="shared" si="34"/>
        <v>11673.03</v>
      </c>
      <c r="AO225" s="14" t="e">
        <f t="shared" si="31"/>
        <v>#VALUE!</v>
      </c>
      <c r="AP225" s="14"/>
    </row>
    <row r="226" spans="1:42" ht="22.5" x14ac:dyDescent="0.25">
      <c r="A226" s="88">
        <v>12</v>
      </c>
      <c r="B226" s="101" t="s">
        <v>463</v>
      </c>
      <c r="C226" s="16" t="s">
        <v>16</v>
      </c>
      <c r="D226" s="63">
        <v>3</v>
      </c>
      <c r="E226" s="90">
        <v>0</v>
      </c>
      <c r="F226" s="90">
        <v>10</v>
      </c>
      <c r="G226" s="90">
        <v>0</v>
      </c>
      <c r="H226" s="90">
        <v>10</v>
      </c>
      <c r="I226" s="90">
        <v>0</v>
      </c>
      <c r="J226" s="90">
        <f t="shared" si="32"/>
        <v>10</v>
      </c>
      <c r="K226" s="16">
        <v>25102002</v>
      </c>
      <c r="L226" s="63">
        <v>1808100</v>
      </c>
      <c r="M226" s="13" t="s">
        <v>419</v>
      </c>
      <c r="N226" s="13" t="s">
        <v>464</v>
      </c>
      <c r="O226" s="63" t="s">
        <v>38</v>
      </c>
      <c r="P226" s="63" t="s">
        <v>164</v>
      </c>
      <c r="Q226" s="13">
        <v>13</v>
      </c>
      <c r="R226" s="13" t="s">
        <v>589</v>
      </c>
      <c r="S226" s="13" t="s">
        <v>590</v>
      </c>
      <c r="T226" s="13" t="s">
        <v>591</v>
      </c>
      <c r="U226" s="13" t="s">
        <v>592</v>
      </c>
      <c r="V226" s="13">
        <v>5811.91</v>
      </c>
      <c r="W226" s="13" t="s">
        <v>419</v>
      </c>
      <c r="X226" s="224">
        <f t="shared" si="29"/>
        <v>5811.91</v>
      </c>
      <c r="Y226" s="224">
        <f t="shared" si="33"/>
        <v>58119.1</v>
      </c>
      <c r="Z226" s="13" t="s">
        <v>589</v>
      </c>
      <c r="AA226" s="13" t="s">
        <v>593</v>
      </c>
      <c r="AB226" s="13" t="s">
        <v>594</v>
      </c>
      <c r="AC226" s="13" t="s">
        <v>595</v>
      </c>
      <c r="AD226" s="13">
        <v>5464.29</v>
      </c>
      <c r="AE226" s="13" t="s">
        <v>419</v>
      </c>
      <c r="AF226" s="13">
        <f t="shared" si="30"/>
        <v>5464.29</v>
      </c>
      <c r="AG226" s="13">
        <v>54642.9</v>
      </c>
      <c r="AH226" s="13" t="s">
        <v>596</v>
      </c>
      <c r="AI226" s="13" t="s">
        <v>597</v>
      </c>
      <c r="AJ226" s="13" t="s">
        <v>598</v>
      </c>
      <c r="AK226" s="13" t="s">
        <v>599</v>
      </c>
      <c r="AL226" s="13">
        <v>5431.69</v>
      </c>
      <c r="AM226" s="13" t="s">
        <v>419</v>
      </c>
      <c r="AN226" s="18">
        <f t="shared" si="34"/>
        <v>5431.69</v>
      </c>
      <c r="AO226" s="14" t="e">
        <f t="shared" si="31"/>
        <v>#VALUE!</v>
      </c>
      <c r="AP226" s="14"/>
    </row>
    <row r="227" spans="1:42" ht="22.5" x14ac:dyDescent="0.25">
      <c r="A227" s="88">
        <v>13</v>
      </c>
      <c r="B227" s="101" t="s">
        <v>465</v>
      </c>
      <c r="C227" s="16" t="s">
        <v>16</v>
      </c>
      <c r="D227" s="63">
        <v>3</v>
      </c>
      <c r="E227" s="90">
        <v>0</v>
      </c>
      <c r="F227" s="90">
        <v>22</v>
      </c>
      <c r="G227" s="90">
        <v>0</v>
      </c>
      <c r="H227" s="90">
        <v>22</v>
      </c>
      <c r="I227" s="90">
        <v>0</v>
      </c>
      <c r="J227" s="90">
        <f t="shared" si="32"/>
        <v>22</v>
      </c>
      <c r="K227" s="16">
        <v>25102002</v>
      </c>
      <c r="L227" s="63">
        <v>1807639</v>
      </c>
      <c r="M227" s="13" t="s">
        <v>466</v>
      </c>
      <c r="N227" s="13" t="s">
        <v>467</v>
      </c>
      <c r="O227" s="63" t="s">
        <v>38</v>
      </c>
      <c r="P227" s="63" t="s">
        <v>164</v>
      </c>
      <c r="Q227" s="13">
        <v>14</v>
      </c>
      <c r="R227" s="13" t="s">
        <v>589</v>
      </c>
      <c r="S227" s="13" t="s">
        <v>590</v>
      </c>
      <c r="T227" s="13" t="s">
        <v>591</v>
      </c>
      <c r="U227" s="13" t="s">
        <v>592</v>
      </c>
      <c r="V227" s="13">
        <v>11343.84</v>
      </c>
      <c r="W227" s="13" t="s">
        <v>419</v>
      </c>
      <c r="X227" s="224">
        <f t="shared" si="29"/>
        <v>11343.84</v>
      </c>
      <c r="Y227" s="224">
        <f t="shared" si="33"/>
        <v>249564.48</v>
      </c>
      <c r="Z227" s="13" t="s">
        <v>589</v>
      </c>
      <c r="AA227" s="13" t="s">
        <v>593</v>
      </c>
      <c r="AB227" s="13" t="s">
        <v>594</v>
      </c>
      <c r="AC227" s="13" t="s">
        <v>595</v>
      </c>
      <c r="AD227" s="13">
        <v>10795.99</v>
      </c>
      <c r="AE227" s="13" t="s">
        <v>419</v>
      </c>
      <c r="AF227" s="13">
        <f t="shared" si="30"/>
        <v>10795.99</v>
      </c>
      <c r="AG227" s="13">
        <v>237511.78</v>
      </c>
      <c r="AH227" s="13" t="s">
        <v>596</v>
      </c>
      <c r="AI227" s="13" t="s">
        <v>597</v>
      </c>
      <c r="AJ227" s="13" t="s">
        <v>598</v>
      </c>
      <c r="AK227" s="13" t="s">
        <v>599</v>
      </c>
      <c r="AL227" s="13">
        <v>10742.27</v>
      </c>
      <c r="AM227" s="13" t="s">
        <v>419</v>
      </c>
      <c r="AN227" s="18">
        <f t="shared" si="34"/>
        <v>10742.27</v>
      </c>
      <c r="AO227" s="14" t="e">
        <f t="shared" si="31"/>
        <v>#VALUE!</v>
      </c>
      <c r="AP227" s="14"/>
    </row>
    <row r="228" spans="1:42" ht="22.5" x14ac:dyDescent="0.25">
      <c r="A228" s="88">
        <v>14</v>
      </c>
      <c r="B228" s="101" t="s">
        <v>468</v>
      </c>
      <c r="C228" s="16" t="s">
        <v>16</v>
      </c>
      <c r="D228" s="63">
        <v>6</v>
      </c>
      <c r="E228" s="90">
        <v>0</v>
      </c>
      <c r="F228" s="90">
        <v>19</v>
      </c>
      <c r="G228" s="90">
        <v>0</v>
      </c>
      <c r="H228" s="90">
        <v>19</v>
      </c>
      <c r="I228" s="90">
        <v>0</v>
      </c>
      <c r="J228" s="90">
        <f t="shared" si="32"/>
        <v>19</v>
      </c>
      <c r="K228" s="16">
        <v>25102002</v>
      </c>
      <c r="L228" s="63">
        <v>1807641</v>
      </c>
      <c r="M228" s="13" t="s">
        <v>469</v>
      </c>
      <c r="N228" s="13" t="s">
        <v>470</v>
      </c>
      <c r="O228" s="63" t="s">
        <v>38</v>
      </c>
      <c r="P228" s="63" t="s">
        <v>164</v>
      </c>
      <c r="Q228" s="13">
        <v>15</v>
      </c>
      <c r="R228" s="13" t="s">
        <v>589</v>
      </c>
      <c r="S228" s="13" t="s">
        <v>590</v>
      </c>
      <c r="T228" s="13" t="s">
        <v>591</v>
      </c>
      <c r="U228" s="13" t="s">
        <v>592</v>
      </c>
      <c r="V228" s="13">
        <v>6590.55</v>
      </c>
      <c r="W228" s="13" t="s">
        <v>419</v>
      </c>
      <c r="X228" s="224">
        <f t="shared" si="29"/>
        <v>6590.55</v>
      </c>
      <c r="Y228" s="224">
        <f t="shared" si="33"/>
        <v>125220.45</v>
      </c>
      <c r="Z228" s="13" t="s">
        <v>589</v>
      </c>
      <c r="AA228" s="13" t="s">
        <v>593</v>
      </c>
      <c r="AB228" s="13" t="s">
        <v>594</v>
      </c>
      <c r="AC228" s="13" t="s">
        <v>595</v>
      </c>
      <c r="AD228" s="13">
        <v>6332.72</v>
      </c>
      <c r="AE228" s="13" t="s">
        <v>419</v>
      </c>
      <c r="AF228" s="13">
        <f t="shared" si="30"/>
        <v>6332.72</v>
      </c>
      <c r="AG228" s="13">
        <v>120321.68000000001</v>
      </c>
      <c r="AH228" s="13" t="s">
        <v>596</v>
      </c>
      <c r="AI228" s="13" t="s">
        <v>597</v>
      </c>
      <c r="AJ228" s="13" t="s">
        <v>598</v>
      </c>
      <c r="AK228" s="13" t="s">
        <v>599</v>
      </c>
      <c r="AL228" s="13">
        <v>6288.69</v>
      </c>
      <c r="AM228" s="13" t="s">
        <v>419</v>
      </c>
      <c r="AN228" s="18">
        <f t="shared" si="34"/>
        <v>6288.69</v>
      </c>
      <c r="AO228" s="14" t="e">
        <f t="shared" si="31"/>
        <v>#VALUE!</v>
      </c>
      <c r="AP228" s="14"/>
    </row>
    <row r="229" spans="1:42" ht="22.5" x14ac:dyDescent="0.25">
      <c r="A229" s="88">
        <v>15</v>
      </c>
      <c r="B229" s="101" t="s">
        <v>471</v>
      </c>
      <c r="C229" s="16" t="s">
        <v>16</v>
      </c>
      <c r="D229" s="63">
        <v>5</v>
      </c>
      <c r="E229" s="90">
        <v>0</v>
      </c>
      <c r="F229" s="90">
        <v>20</v>
      </c>
      <c r="G229" s="90">
        <v>0</v>
      </c>
      <c r="H229" s="90">
        <v>20</v>
      </c>
      <c r="I229" s="90">
        <v>0</v>
      </c>
      <c r="J229" s="90">
        <f t="shared" si="32"/>
        <v>20</v>
      </c>
      <c r="K229" s="16">
        <v>25102002</v>
      </c>
      <c r="L229" s="63">
        <v>1807645</v>
      </c>
      <c r="M229" s="13" t="s">
        <v>472</v>
      </c>
      <c r="N229" s="13" t="s">
        <v>473</v>
      </c>
      <c r="O229" s="63" t="s">
        <v>38</v>
      </c>
      <c r="P229" s="63" t="s">
        <v>164</v>
      </c>
      <c r="Q229" s="13">
        <v>16</v>
      </c>
      <c r="R229" s="13" t="s">
        <v>589</v>
      </c>
      <c r="S229" s="13" t="s">
        <v>590</v>
      </c>
      <c r="T229" s="13" t="s">
        <v>591</v>
      </c>
      <c r="U229" s="13" t="s">
        <v>592</v>
      </c>
      <c r="V229" s="13">
        <v>10147.09</v>
      </c>
      <c r="W229" s="13" t="s">
        <v>419</v>
      </c>
      <c r="X229" s="224">
        <f t="shared" si="29"/>
        <v>10147.09</v>
      </c>
      <c r="Y229" s="224">
        <f t="shared" si="33"/>
        <v>202941.8</v>
      </c>
      <c r="Z229" s="13" t="s">
        <v>589</v>
      </c>
      <c r="AA229" s="13" t="s">
        <v>593</v>
      </c>
      <c r="AB229" s="13" t="s">
        <v>594</v>
      </c>
      <c r="AC229" s="13" t="s">
        <v>595</v>
      </c>
      <c r="AD229" s="13">
        <v>9853.82</v>
      </c>
      <c r="AE229" s="13" t="s">
        <v>419</v>
      </c>
      <c r="AF229" s="13">
        <f t="shared" si="30"/>
        <v>9853.82</v>
      </c>
      <c r="AG229" s="13">
        <v>197076.4</v>
      </c>
      <c r="AH229" s="13" t="s">
        <v>596</v>
      </c>
      <c r="AI229" s="13" t="s">
        <v>597</v>
      </c>
      <c r="AJ229" s="13" t="s">
        <v>598</v>
      </c>
      <c r="AK229" s="13" t="s">
        <v>599</v>
      </c>
      <c r="AL229" s="13">
        <v>9775.61</v>
      </c>
      <c r="AM229" s="13" t="s">
        <v>419</v>
      </c>
      <c r="AN229" s="18">
        <f t="shared" si="34"/>
        <v>9775.61</v>
      </c>
      <c r="AO229" s="14" t="e">
        <f t="shared" si="31"/>
        <v>#VALUE!</v>
      </c>
      <c r="AP229" s="14"/>
    </row>
    <row r="230" spans="1:42" ht="22.5" x14ac:dyDescent="0.25">
      <c r="A230" s="88">
        <v>16</v>
      </c>
      <c r="B230" s="101" t="s">
        <v>474</v>
      </c>
      <c r="C230" s="16" t="s">
        <v>16</v>
      </c>
      <c r="D230" s="63">
        <v>2</v>
      </c>
      <c r="E230" s="90">
        <v>0</v>
      </c>
      <c r="F230" s="90">
        <v>10</v>
      </c>
      <c r="G230" s="90">
        <v>0</v>
      </c>
      <c r="H230" s="90">
        <v>10</v>
      </c>
      <c r="I230" s="90">
        <v>0</v>
      </c>
      <c r="J230" s="90">
        <f t="shared" si="32"/>
        <v>10</v>
      </c>
      <c r="K230" s="16">
        <v>25102002</v>
      </c>
      <c r="L230" s="63">
        <v>1808101</v>
      </c>
      <c r="M230" s="13" t="s">
        <v>419</v>
      </c>
      <c r="N230" s="13" t="s">
        <v>475</v>
      </c>
      <c r="O230" s="63" t="s">
        <v>38</v>
      </c>
      <c r="P230" s="63" t="s">
        <v>164</v>
      </c>
      <c r="Q230" s="13">
        <v>20</v>
      </c>
      <c r="R230" s="13" t="s">
        <v>589</v>
      </c>
      <c r="S230" s="13" t="s">
        <v>590</v>
      </c>
      <c r="T230" s="13" t="s">
        <v>591</v>
      </c>
      <c r="U230" s="13" t="s">
        <v>592</v>
      </c>
      <c r="V230" s="13">
        <v>7988.38</v>
      </c>
      <c r="W230" s="13" t="s">
        <v>419</v>
      </c>
      <c r="X230" s="224">
        <f t="shared" si="29"/>
        <v>7988.38</v>
      </c>
      <c r="Y230" s="224">
        <f t="shared" si="33"/>
        <v>79883.8</v>
      </c>
      <c r="Z230" s="13" t="s">
        <v>589</v>
      </c>
      <c r="AA230" s="13" t="s">
        <v>593</v>
      </c>
      <c r="AB230" s="13" t="s">
        <v>594</v>
      </c>
      <c r="AC230" s="13" t="s">
        <v>595</v>
      </c>
      <c r="AD230" s="13">
        <v>7794.8600000000006</v>
      </c>
      <c r="AE230" s="13" t="s">
        <v>419</v>
      </c>
      <c r="AF230" s="13">
        <f t="shared" si="30"/>
        <v>7794.8600000000006</v>
      </c>
      <c r="AG230" s="13">
        <v>77948.600000000006</v>
      </c>
      <c r="AH230" s="13" t="s">
        <v>596</v>
      </c>
      <c r="AI230" s="13" t="s">
        <v>597</v>
      </c>
      <c r="AJ230" s="13" t="s">
        <v>598</v>
      </c>
      <c r="AK230" s="13" t="s">
        <v>599</v>
      </c>
      <c r="AL230" s="13">
        <v>7740.67</v>
      </c>
      <c r="AM230" s="13" t="s">
        <v>419</v>
      </c>
      <c r="AN230" s="18">
        <f t="shared" si="34"/>
        <v>7740.67</v>
      </c>
      <c r="AO230" s="14" t="e">
        <f t="shared" si="31"/>
        <v>#VALUE!</v>
      </c>
      <c r="AP230" s="14"/>
    </row>
    <row r="231" spans="1:42" ht="22.5" x14ac:dyDescent="0.25">
      <c r="A231" s="88">
        <v>17</v>
      </c>
      <c r="B231" s="101" t="s">
        <v>476</v>
      </c>
      <c r="C231" s="16" t="s">
        <v>16</v>
      </c>
      <c r="D231" s="63">
        <v>3</v>
      </c>
      <c r="E231" s="90">
        <v>0</v>
      </c>
      <c r="F231" s="90">
        <v>10</v>
      </c>
      <c r="G231" s="90">
        <v>0</v>
      </c>
      <c r="H231" s="90">
        <v>10</v>
      </c>
      <c r="I231" s="90">
        <v>0</v>
      </c>
      <c r="J231" s="90">
        <f t="shared" si="32"/>
        <v>10</v>
      </c>
      <c r="K231" s="16">
        <v>25102002</v>
      </c>
      <c r="L231" s="63">
        <v>1788130</v>
      </c>
      <c r="M231" s="13" t="s">
        <v>419</v>
      </c>
      <c r="N231" s="13" t="s">
        <v>477</v>
      </c>
      <c r="O231" s="63" t="s">
        <v>38</v>
      </c>
      <c r="P231" s="63" t="s">
        <v>164</v>
      </c>
      <c r="Q231" s="13">
        <v>21</v>
      </c>
      <c r="R231" s="13" t="s">
        <v>589</v>
      </c>
      <c r="S231" s="13" t="s">
        <v>590</v>
      </c>
      <c r="T231" s="13" t="s">
        <v>591</v>
      </c>
      <c r="U231" s="13" t="s">
        <v>592</v>
      </c>
      <c r="V231" s="13">
        <v>6200.29</v>
      </c>
      <c r="W231" s="13" t="s">
        <v>419</v>
      </c>
      <c r="X231" s="224">
        <f t="shared" si="29"/>
        <v>6200.29</v>
      </c>
      <c r="Y231" s="224">
        <f t="shared" si="33"/>
        <v>62002.9</v>
      </c>
      <c r="Z231" s="13" t="s">
        <v>589</v>
      </c>
      <c r="AA231" s="13" t="s">
        <v>593</v>
      </c>
      <c r="AB231" s="13" t="s">
        <v>594</v>
      </c>
      <c r="AC231" s="13" t="s">
        <v>595</v>
      </c>
      <c r="AD231" s="13">
        <v>5732.56</v>
      </c>
      <c r="AE231" s="13" t="s">
        <v>419</v>
      </c>
      <c r="AF231" s="13">
        <f t="shared" si="30"/>
        <v>5732.56</v>
      </c>
      <c r="AG231" s="13">
        <v>57325.600000000006</v>
      </c>
      <c r="AH231" s="13" t="s">
        <v>596</v>
      </c>
      <c r="AI231" s="13" t="s">
        <v>597</v>
      </c>
      <c r="AJ231" s="13" t="s">
        <v>598</v>
      </c>
      <c r="AK231" s="13" t="s">
        <v>599</v>
      </c>
      <c r="AL231" s="13">
        <v>5704.03</v>
      </c>
      <c r="AM231" s="13" t="s">
        <v>419</v>
      </c>
      <c r="AN231" s="18">
        <f t="shared" si="34"/>
        <v>5704.03</v>
      </c>
      <c r="AO231" s="14" t="e">
        <f t="shared" si="31"/>
        <v>#VALUE!</v>
      </c>
      <c r="AP231" s="14"/>
    </row>
    <row r="232" spans="1:42" ht="22.5" x14ac:dyDescent="0.25">
      <c r="A232" s="88">
        <v>18</v>
      </c>
      <c r="B232" s="101" t="s">
        <v>478</v>
      </c>
      <c r="C232" s="16" t="s">
        <v>16</v>
      </c>
      <c r="D232" s="63">
        <v>1</v>
      </c>
      <c r="E232" s="90">
        <v>0</v>
      </c>
      <c r="F232" s="90">
        <v>10</v>
      </c>
      <c r="G232" s="90">
        <v>0</v>
      </c>
      <c r="H232" s="90">
        <v>10</v>
      </c>
      <c r="I232" s="90">
        <v>0</v>
      </c>
      <c r="J232" s="90">
        <f t="shared" si="32"/>
        <v>10</v>
      </c>
      <c r="K232" s="16">
        <v>25102002</v>
      </c>
      <c r="L232" s="63">
        <v>1788131</v>
      </c>
      <c r="M232" s="13" t="s">
        <v>419</v>
      </c>
      <c r="N232" s="13" t="s">
        <v>479</v>
      </c>
      <c r="O232" s="63" t="s">
        <v>38</v>
      </c>
      <c r="P232" s="63" t="s">
        <v>164</v>
      </c>
      <c r="Q232" s="13">
        <v>22</v>
      </c>
      <c r="R232" s="13" t="s">
        <v>589</v>
      </c>
      <c r="S232" s="13" t="s">
        <v>590</v>
      </c>
      <c r="T232" s="13" t="s">
        <v>591</v>
      </c>
      <c r="U232" s="13" t="s">
        <v>592</v>
      </c>
      <c r="V232" s="13">
        <v>10890.95</v>
      </c>
      <c r="W232" s="13" t="s">
        <v>419</v>
      </c>
      <c r="X232" s="224">
        <f t="shared" si="29"/>
        <v>10890.95</v>
      </c>
      <c r="Y232" s="224">
        <f t="shared" si="33"/>
        <v>108909.5</v>
      </c>
      <c r="Z232" s="13" t="s">
        <v>589</v>
      </c>
      <c r="AA232" s="13" t="s">
        <v>593</v>
      </c>
      <c r="AB232" s="13" t="s">
        <v>594</v>
      </c>
      <c r="AC232" s="13" t="s">
        <v>595</v>
      </c>
      <c r="AD232" s="13">
        <v>10034.02</v>
      </c>
      <c r="AE232" s="13" t="s">
        <v>419</v>
      </c>
      <c r="AF232" s="13">
        <f t="shared" si="30"/>
        <v>10034.02</v>
      </c>
      <c r="AG232" s="13">
        <v>100340.20000000001</v>
      </c>
      <c r="AH232" s="13" t="s">
        <v>596</v>
      </c>
      <c r="AI232" s="13" t="s">
        <v>597</v>
      </c>
      <c r="AJ232" s="13" t="s">
        <v>598</v>
      </c>
      <c r="AK232" s="13" t="s">
        <v>599</v>
      </c>
      <c r="AL232" s="13">
        <v>9964.27</v>
      </c>
      <c r="AM232" s="13" t="s">
        <v>419</v>
      </c>
      <c r="AN232" s="18">
        <f t="shared" si="34"/>
        <v>9964.27</v>
      </c>
      <c r="AO232" s="14" t="e">
        <f t="shared" si="31"/>
        <v>#VALUE!</v>
      </c>
      <c r="AP232" s="14"/>
    </row>
    <row r="233" spans="1:42" ht="22.5" x14ac:dyDescent="0.25">
      <c r="A233" s="88">
        <v>19</v>
      </c>
      <c r="B233" s="101" t="s">
        <v>480</v>
      </c>
      <c r="C233" s="16" t="s">
        <v>16</v>
      </c>
      <c r="D233" s="63">
        <v>4</v>
      </c>
      <c r="E233" s="90">
        <v>0</v>
      </c>
      <c r="F233" s="90">
        <v>21</v>
      </c>
      <c r="G233" s="90">
        <v>0</v>
      </c>
      <c r="H233" s="90">
        <v>21</v>
      </c>
      <c r="I233" s="90">
        <v>0</v>
      </c>
      <c r="J233" s="90">
        <f t="shared" si="32"/>
        <v>21</v>
      </c>
      <c r="K233" s="16">
        <v>25102002</v>
      </c>
      <c r="L233" s="63">
        <v>1807624</v>
      </c>
      <c r="M233" s="13" t="s">
        <v>481</v>
      </c>
      <c r="N233" s="13" t="s">
        <v>482</v>
      </c>
      <c r="O233" s="63" t="s">
        <v>38</v>
      </c>
      <c r="P233" s="63" t="s">
        <v>164</v>
      </c>
      <c r="Q233" s="13">
        <v>23</v>
      </c>
      <c r="R233" s="13" t="s">
        <v>589</v>
      </c>
      <c r="S233" s="13" t="s">
        <v>590</v>
      </c>
      <c r="T233" s="13" t="s">
        <v>591</v>
      </c>
      <c r="U233" s="13" t="s">
        <v>592</v>
      </c>
      <c r="V233" s="13">
        <v>4034.28</v>
      </c>
      <c r="W233" s="13" t="s">
        <v>419</v>
      </c>
      <c r="X233" s="224">
        <f t="shared" si="29"/>
        <v>4034.28</v>
      </c>
      <c r="Y233" s="224">
        <f t="shared" si="33"/>
        <v>84719.88</v>
      </c>
      <c r="Z233" s="13" t="s">
        <v>589</v>
      </c>
      <c r="AA233" s="13" t="s">
        <v>593</v>
      </c>
      <c r="AB233" s="13" t="s">
        <v>594</v>
      </c>
      <c r="AC233" s="13" t="s">
        <v>595</v>
      </c>
      <c r="AD233" s="13">
        <v>3876.4500000000003</v>
      </c>
      <c r="AE233" s="13" t="s">
        <v>419</v>
      </c>
      <c r="AF233" s="13">
        <f t="shared" si="30"/>
        <v>3876.4500000000003</v>
      </c>
      <c r="AG233" s="13">
        <v>81405.450000000012</v>
      </c>
      <c r="AH233" s="13" t="s">
        <v>596</v>
      </c>
      <c r="AI233" s="13" t="s">
        <v>597</v>
      </c>
      <c r="AJ233" s="13" t="s">
        <v>598</v>
      </c>
      <c r="AK233" s="13" t="s">
        <v>599</v>
      </c>
      <c r="AL233" s="13">
        <v>3849.5</v>
      </c>
      <c r="AM233" s="13" t="s">
        <v>419</v>
      </c>
      <c r="AN233" s="18">
        <f t="shared" si="34"/>
        <v>3849.5</v>
      </c>
      <c r="AO233" s="14" t="e">
        <f t="shared" si="31"/>
        <v>#VALUE!</v>
      </c>
      <c r="AP233" s="14"/>
    </row>
    <row r="234" spans="1:42" ht="22.5" x14ac:dyDescent="0.25">
      <c r="A234" s="88">
        <v>20</v>
      </c>
      <c r="B234" s="101" t="s">
        <v>483</v>
      </c>
      <c r="C234" s="16" t="s">
        <v>16</v>
      </c>
      <c r="D234" s="63">
        <v>0</v>
      </c>
      <c r="E234" s="90">
        <v>0</v>
      </c>
      <c r="F234" s="90">
        <v>10</v>
      </c>
      <c r="G234" s="90">
        <v>0</v>
      </c>
      <c r="H234" s="90">
        <v>10</v>
      </c>
      <c r="I234" s="90">
        <v>0</v>
      </c>
      <c r="J234" s="90">
        <f t="shared" si="32"/>
        <v>10</v>
      </c>
      <c r="K234" s="16">
        <v>25102002</v>
      </c>
      <c r="L234" s="63">
        <v>1808102</v>
      </c>
      <c r="M234" s="13" t="s">
        <v>419</v>
      </c>
      <c r="N234" s="13" t="s">
        <v>484</v>
      </c>
      <c r="O234" s="63" t="s">
        <v>38</v>
      </c>
      <c r="P234" s="63" t="s">
        <v>164</v>
      </c>
      <c r="Q234" s="13">
        <v>24</v>
      </c>
      <c r="R234" s="13" t="s">
        <v>589</v>
      </c>
      <c r="S234" s="13" t="s">
        <v>590</v>
      </c>
      <c r="T234" s="13" t="s">
        <v>591</v>
      </c>
      <c r="U234" s="13" t="s">
        <v>592</v>
      </c>
      <c r="V234" s="13">
        <v>9838.17</v>
      </c>
      <c r="W234" s="13" t="s">
        <v>419</v>
      </c>
      <c r="X234" s="224">
        <f t="shared" si="29"/>
        <v>9838.17</v>
      </c>
      <c r="Y234" s="224">
        <f t="shared" si="33"/>
        <v>98381.7</v>
      </c>
      <c r="Z234" s="13" t="s">
        <v>589</v>
      </c>
      <c r="AA234" s="13" t="s">
        <v>593</v>
      </c>
      <c r="AB234" s="13" t="s">
        <v>594</v>
      </c>
      <c r="AC234" s="13" t="s">
        <v>595</v>
      </c>
      <c r="AD234" s="13">
        <v>9426.69</v>
      </c>
      <c r="AE234" s="13" t="s">
        <v>419</v>
      </c>
      <c r="AF234" s="13">
        <f t="shared" si="30"/>
        <v>9426.69</v>
      </c>
      <c r="AG234" s="13">
        <v>94266.900000000009</v>
      </c>
      <c r="AH234" s="13" t="s">
        <v>596</v>
      </c>
      <c r="AI234" s="13" t="s">
        <v>597</v>
      </c>
      <c r="AJ234" s="13" t="s">
        <v>598</v>
      </c>
      <c r="AK234" s="13" t="s">
        <v>599</v>
      </c>
      <c r="AL234" s="13">
        <v>9351.8700000000008</v>
      </c>
      <c r="AM234" s="13" t="s">
        <v>419</v>
      </c>
      <c r="AN234" s="18">
        <f t="shared" si="34"/>
        <v>9351.8700000000008</v>
      </c>
      <c r="AO234" s="14" t="e">
        <f t="shared" si="31"/>
        <v>#VALUE!</v>
      </c>
      <c r="AP234" s="14"/>
    </row>
    <row r="235" spans="1:42" ht="22.5" x14ac:dyDescent="0.25">
      <c r="A235" s="88">
        <v>21</v>
      </c>
      <c r="B235" s="101" t="s">
        <v>485</v>
      </c>
      <c r="C235" s="16" t="s">
        <v>16</v>
      </c>
      <c r="D235" s="63">
        <v>5</v>
      </c>
      <c r="E235" s="90">
        <v>0</v>
      </c>
      <c r="F235" s="90">
        <v>20</v>
      </c>
      <c r="G235" s="90">
        <v>0</v>
      </c>
      <c r="H235" s="90">
        <v>20</v>
      </c>
      <c r="I235" s="90">
        <v>0</v>
      </c>
      <c r="J235" s="90">
        <f t="shared" si="32"/>
        <v>20</v>
      </c>
      <c r="K235" s="16">
        <v>25102002</v>
      </c>
      <c r="L235" s="63">
        <v>1807627</v>
      </c>
      <c r="M235" s="13" t="s">
        <v>486</v>
      </c>
      <c r="N235" s="13" t="s">
        <v>487</v>
      </c>
      <c r="O235" s="63" t="s">
        <v>38</v>
      </c>
      <c r="P235" s="63" t="s">
        <v>164</v>
      </c>
      <c r="Q235" s="13">
        <v>25</v>
      </c>
      <c r="R235" s="13" t="s">
        <v>589</v>
      </c>
      <c r="S235" s="13" t="s">
        <v>590</v>
      </c>
      <c r="T235" s="13" t="s">
        <v>591</v>
      </c>
      <c r="U235" s="13" t="s">
        <v>592</v>
      </c>
      <c r="V235" s="13">
        <v>9246.86</v>
      </c>
      <c r="W235" s="13" t="s">
        <v>419</v>
      </c>
      <c r="X235" s="224">
        <f t="shared" si="29"/>
        <v>9246.86</v>
      </c>
      <c r="Y235" s="224">
        <f t="shared" si="33"/>
        <v>184937.2</v>
      </c>
      <c r="Z235" s="13" t="s">
        <v>589</v>
      </c>
      <c r="AA235" s="13" t="s">
        <v>593</v>
      </c>
      <c r="AB235" s="13" t="s">
        <v>594</v>
      </c>
      <c r="AC235" s="13" t="s">
        <v>595</v>
      </c>
      <c r="AD235" s="13">
        <v>8825.75</v>
      </c>
      <c r="AE235" s="13" t="s">
        <v>419</v>
      </c>
      <c r="AF235" s="13">
        <f t="shared" si="30"/>
        <v>8825.75</v>
      </c>
      <c r="AG235" s="13">
        <v>176515</v>
      </c>
      <c r="AH235" s="13" t="s">
        <v>596</v>
      </c>
      <c r="AI235" s="13" t="s">
        <v>597</v>
      </c>
      <c r="AJ235" s="13" t="s">
        <v>598</v>
      </c>
      <c r="AK235" s="13" t="s">
        <v>599</v>
      </c>
      <c r="AL235" s="13">
        <v>8773.11</v>
      </c>
      <c r="AM235" s="13" t="s">
        <v>419</v>
      </c>
      <c r="AN235" s="18">
        <f t="shared" si="34"/>
        <v>8773.11</v>
      </c>
      <c r="AO235" s="14" t="e">
        <f t="shared" si="31"/>
        <v>#VALUE!</v>
      </c>
      <c r="AP235" s="14"/>
    </row>
    <row r="236" spans="1:42" ht="22.5" x14ac:dyDescent="0.25">
      <c r="A236" s="88">
        <v>22</v>
      </c>
      <c r="B236" s="101" t="s">
        <v>488</v>
      </c>
      <c r="C236" s="16" t="s">
        <v>16</v>
      </c>
      <c r="D236" s="63">
        <v>4</v>
      </c>
      <c r="E236" s="90">
        <v>0</v>
      </c>
      <c r="F236" s="90">
        <v>21</v>
      </c>
      <c r="G236" s="90">
        <v>0</v>
      </c>
      <c r="H236" s="90">
        <v>21</v>
      </c>
      <c r="I236" s="90">
        <v>0</v>
      </c>
      <c r="J236" s="90">
        <f t="shared" si="32"/>
        <v>21</v>
      </c>
      <c r="K236" s="16">
        <v>25102002</v>
      </c>
      <c r="L236" s="63">
        <v>1807629</v>
      </c>
      <c r="M236" s="13" t="s">
        <v>489</v>
      </c>
      <c r="N236" s="13" t="s">
        <v>490</v>
      </c>
      <c r="O236" s="63" t="s">
        <v>38</v>
      </c>
      <c r="P236" s="63" t="s">
        <v>164</v>
      </c>
      <c r="Q236" s="13">
        <v>26</v>
      </c>
      <c r="R236" s="13" t="s">
        <v>589</v>
      </c>
      <c r="S236" s="13" t="s">
        <v>590</v>
      </c>
      <c r="T236" s="13" t="s">
        <v>591</v>
      </c>
      <c r="U236" s="13" t="s">
        <v>592</v>
      </c>
      <c r="V236" s="13">
        <v>4777.71</v>
      </c>
      <c r="W236" s="13" t="s">
        <v>419</v>
      </c>
      <c r="X236" s="224">
        <f t="shared" si="29"/>
        <v>4777.71</v>
      </c>
      <c r="Y236" s="224">
        <f t="shared" si="33"/>
        <v>100331.91</v>
      </c>
      <c r="Z236" s="13" t="s">
        <v>589</v>
      </c>
      <c r="AA236" s="13" t="s">
        <v>593</v>
      </c>
      <c r="AB236" s="13" t="s">
        <v>594</v>
      </c>
      <c r="AC236" s="13" t="s">
        <v>595</v>
      </c>
      <c r="AD236" s="13">
        <v>4542.8900000000003</v>
      </c>
      <c r="AE236" s="13" t="s">
        <v>419</v>
      </c>
      <c r="AF236" s="13">
        <f t="shared" si="30"/>
        <v>4542.8900000000003</v>
      </c>
      <c r="AG236" s="13">
        <v>95400.69</v>
      </c>
      <c r="AH236" s="13" t="s">
        <v>596</v>
      </c>
      <c r="AI236" s="13" t="s">
        <v>597</v>
      </c>
      <c r="AJ236" s="13" t="s">
        <v>598</v>
      </c>
      <c r="AK236" s="13" t="s">
        <v>599</v>
      </c>
      <c r="AL236" s="13">
        <v>4515.79</v>
      </c>
      <c r="AM236" s="13" t="s">
        <v>419</v>
      </c>
      <c r="AN236" s="18">
        <f t="shared" si="34"/>
        <v>4515.79</v>
      </c>
      <c r="AO236" s="14" t="e">
        <f t="shared" si="31"/>
        <v>#VALUE!</v>
      </c>
      <c r="AP236" s="14"/>
    </row>
    <row r="237" spans="1:42" ht="22.5" x14ac:dyDescent="0.25">
      <c r="A237" s="88">
        <v>23</v>
      </c>
      <c r="B237" s="101" t="s">
        <v>491</v>
      </c>
      <c r="C237" s="16" t="s">
        <v>16</v>
      </c>
      <c r="D237" s="63">
        <v>6</v>
      </c>
      <c r="E237" s="90">
        <v>0</v>
      </c>
      <c r="F237" s="90">
        <v>19</v>
      </c>
      <c r="G237" s="90">
        <v>0</v>
      </c>
      <c r="H237" s="90">
        <v>19</v>
      </c>
      <c r="I237" s="90">
        <v>0</v>
      </c>
      <c r="J237" s="90">
        <f t="shared" si="32"/>
        <v>19</v>
      </c>
      <c r="K237" s="16">
        <v>25102002</v>
      </c>
      <c r="L237" s="63">
        <v>1807631</v>
      </c>
      <c r="M237" s="13" t="s">
        <v>492</v>
      </c>
      <c r="N237" s="13" t="s">
        <v>493</v>
      </c>
      <c r="O237" s="63" t="s">
        <v>38</v>
      </c>
      <c r="P237" s="63" t="s">
        <v>164</v>
      </c>
      <c r="Q237" s="13">
        <v>28</v>
      </c>
      <c r="R237" s="13" t="s">
        <v>589</v>
      </c>
      <c r="S237" s="13" t="s">
        <v>590</v>
      </c>
      <c r="T237" s="13" t="s">
        <v>591</v>
      </c>
      <c r="U237" s="13" t="s">
        <v>592</v>
      </c>
      <c r="V237" s="13">
        <v>4442.38</v>
      </c>
      <c r="W237" s="13" t="s">
        <v>419</v>
      </c>
      <c r="X237" s="224">
        <f t="shared" si="29"/>
        <v>4442.38</v>
      </c>
      <c r="Y237" s="224">
        <f t="shared" si="33"/>
        <v>84405.22</v>
      </c>
      <c r="Z237" s="13" t="s">
        <v>589</v>
      </c>
      <c r="AA237" s="13" t="s">
        <v>593</v>
      </c>
      <c r="AB237" s="13" t="s">
        <v>594</v>
      </c>
      <c r="AC237" s="13" t="s">
        <v>595</v>
      </c>
      <c r="AD237" s="13">
        <v>4339.0700000000006</v>
      </c>
      <c r="AE237" s="13" t="s">
        <v>419</v>
      </c>
      <c r="AF237" s="13">
        <f t="shared" si="30"/>
        <v>4339.0700000000006</v>
      </c>
      <c r="AG237" s="13">
        <v>82442.330000000016</v>
      </c>
      <c r="AH237" s="13" t="s">
        <v>596</v>
      </c>
      <c r="AI237" s="13" t="s">
        <v>597</v>
      </c>
      <c r="AJ237" s="13" t="s">
        <v>598</v>
      </c>
      <c r="AK237" s="13" t="s">
        <v>599</v>
      </c>
      <c r="AL237" s="13">
        <v>4304.63</v>
      </c>
      <c r="AM237" s="13" t="s">
        <v>419</v>
      </c>
      <c r="AN237" s="18">
        <f t="shared" si="34"/>
        <v>4304.63</v>
      </c>
      <c r="AO237" s="14" t="e">
        <f t="shared" si="31"/>
        <v>#VALUE!</v>
      </c>
      <c r="AP237" s="14"/>
    </row>
    <row r="238" spans="1:42" ht="22.5" x14ac:dyDescent="0.25">
      <c r="A238" s="88">
        <v>24</v>
      </c>
      <c r="B238" s="101" t="s">
        <v>494</v>
      </c>
      <c r="C238" s="16" t="s">
        <v>16</v>
      </c>
      <c r="D238" s="63">
        <v>4</v>
      </c>
      <c r="E238" s="90">
        <v>0</v>
      </c>
      <c r="F238" s="90">
        <v>21</v>
      </c>
      <c r="G238" s="90">
        <v>0</v>
      </c>
      <c r="H238" s="90">
        <v>21</v>
      </c>
      <c r="I238" s="90">
        <v>0</v>
      </c>
      <c r="J238" s="90">
        <f t="shared" si="32"/>
        <v>21</v>
      </c>
      <c r="K238" s="16">
        <v>25102002</v>
      </c>
      <c r="L238" s="63">
        <v>1807632</v>
      </c>
      <c r="M238" s="13" t="s">
        <v>495</v>
      </c>
      <c r="N238" s="13" t="s">
        <v>496</v>
      </c>
      <c r="O238" s="63" t="s">
        <v>38</v>
      </c>
      <c r="P238" s="63" t="s">
        <v>164</v>
      </c>
      <c r="Q238" s="13">
        <v>29</v>
      </c>
      <c r="R238" s="13" t="s">
        <v>589</v>
      </c>
      <c r="S238" s="13" t="s">
        <v>590</v>
      </c>
      <c r="T238" s="13" t="s">
        <v>591</v>
      </c>
      <c r="U238" s="13" t="s">
        <v>592</v>
      </c>
      <c r="V238" s="13">
        <v>10614.72</v>
      </c>
      <c r="W238" s="13" t="s">
        <v>419</v>
      </c>
      <c r="X238" s="224">
        <f t="shared" si="29"/>
        <v>10614.72</v>
      </c>
      <c r="Y238" s="224">
        <f t="shared" si="33"/>
        <v>222909.12</v>
      </c>
      <c r="Z238" s="13" t="s">
        <v>589</v>
      </c>
      <c r="AA238" s="13" t="s">
        <v>593</v>
      </c>
      <c r="AB238" s="13" t="s">
        <v>594</v>
      </c>
      <c r="AC238" s="13" t="s">
        <v>595</v>
      </c>
      <c r="AD238" s="13">
        <v>9789.24</v>
      </c>
      <c r="AE238" s="13" t="s">
        <v>419</v>
      </c>
      <c r="AF238" s="13">
        <f t="shared" si="30"/>
        <v>9789.24</v>
      </c>
      <c r="AG238" s="13">
        <v>205574.04</v>
      </c>
      <c r="AH238" s="13" t="s">
        <v>596</v>
      </c>
      <c r="AI238" s="13" t="s">
        <v>597</v>
      </c>
      <c r="AJ238" s="13" t="s">
        <v>598</v>
      </c>
      <c r="AK238" s="13" t="s">
        <v>599</v>
      </c>
      <c r="AL238" s="13">
        <v>9711.5400000000009</v>
      </c>
      <c r="AM238" s="13" t="s">
        <v>419</v>
      </c>
      <c r="AN238" s="18">
        <f t="shared" si="34"/>
        <v>9711.5400000000009</v>
      </c>
      <c r="AO238" s="14" t="e">
        <f t="shared" si="31"/>
        <v>#VALUE!</v>
      </c>
      <c r="AP238" s="14"/>
    </row>
    <row r="239" spans="1:42" ht="22.5" x14ac:dyDescent="0.25">
      <c r="A239" s="88">
        <v>25</v>
      </c>
      <c r="B239" s="101" t="s">
        <v>497</v>
      </c>
      <c r="C239" s="16" t="s">
        <v>16</v>
      </c>
      <c r="D239" s="63">
        <v>6</v>
      </c>
      <c r="E239" s="90">
        <v>0</v>
      </c>
      <c r="F239" s="90">
        <v>19</v>
      </c>
      <c r="G239" s="90">
        <v>0</v>
      </c>
      <c r="H239" s="90">
        <v>19</v>
      </c>
      <c r="I239" s="90">
        <v>0</v>
      </c>
      <c r="J239" s="90">
        <f t="shared" si="32"/>
        <v>19</v>
      </c>
      <c r="K239" s="16">
        <v>25102002</v>
      </c>
      <c r="L239" s="63">
        <v>1807630</v>
      </c>
      <c r="M239" s="13" t="s">
        <v>498</v>
      </c>
      <c r="N239" s="13" t="s">
        <v>499</v>
      </c>
      <c r="O239" s="63" t="s">
        <v>38</v>
      </c>
      <c r="P239" s="63" t="s">
        <v>164</v>
      </c>
      <c r="Q239" s="13">
        <v>30</v>
      </c>
      <c r="R239" s="13" t="s">
        <v>589</v>
      </c>
      <c r="S239" s="13" t="s">
        <v>590</v>
      </c>
      <c r="T239" s="13" t="s">
        <v>591</v>
      </c>
      <c r="U239" s="13" t="s">
        <v>592</v>
      </c>
      <c r="V239" s="13">
        <v>4594.57</v>
      </c>
      <c r="W239" s="13" t="s">
        <v>419</v>
      </c>
      <c r="X239" s="224">
        <f t="shared" si="29"/>
        <v>4594.57</v>
      </c>
      <c r="Y239" s="224">
        <f t="shared" si="33"/>
        <v>87296.829999999987</v>
      </c>
      <c r="Z239" s="13" t="s">
        <v>589</v>
      </c>
      <c r="AA239" s="13" t="s">
        <v>593</v>
      </c>
      <c r="AB239" s="13" t="s">
        <v>594</v>
      </c>
      <c r="AC239" s="13" t="s">
        <v>595</v>
      </c>
      <c r="AD239" s="13">
        <v>4364.8500000000004</v>
      </c>
      <c r="AE239" s="13" t="s">
        <v>419</v>
      </c>
      <c r="AF239" s="13">
        <f t="shared" si="30"/>
        <v>4364.8500000000004</v>
      </c>
      <c r="AG239" s="13">
        <v>82932.150000000009</v>
      </c>
      <c r="AH239" s="13" t="s">
        <v>596</v>
      </c>
      <c r="AI239" s="13" t="s">
        <v>597</v>
      </c>
      <c r="AJ239" s="13" t="s">
        <v>598</v>
      </c>
      <c r="AK239" s="13" t="s">
        <v>599</v>
      </c>
      <c r="AL239" s="13">
        <v>4334.5</v>
      </c>
      <c r="AM239" s="13" t="s">
        <v>419</v>
      </c>
      <c r="AN239" s="18">
        <f t="shared" si="34"/>
        <v>4334.5</v>
      </c>
      <c r="AO239" s="14" t="e">
        <f t="shared" si="31"/>
        <v>#VALUE!</v>
      </c>
      <c r="AP239" s="14"/>
    </row>
    <row r="240" spans="1:42" ht="22.5" x14ac:dyDescent="0.25">
      <c r="A240" s="88">
        <v>26</v>
      </c>
      <c r="B240" s="101" t="s">
        <v>500</v>
      </c>
      <c r="C240" s="16" t="s">
        <v>16</v>
      </c>
      <c r="D240" s="63">
        <v>6</v>
      </c>
      <c r="E240" s="90">
        <v>0</v>
      </c>
      <c r="F240" s="90">
        <v>19</v>
      </c>
      <c r="G240" s="90">
        <v>0</v>
      </c>
      <c r="H240" s="90">
        <v>19</v>
      </c>
      <c r="I240" s="90">
        <v>0</v>
      </c>
      <c r="J240" s="90">
        <f t="shared" si="32"/>
        <v>19</v>
      </c>
      <c r="K240" s="16">
        <v>25102002</v>
      </c>
      <c r="L240" s="63">
        <v>1807628</v>
      </c>
      <c r="M240" s="13" t="s">
        <v>501</v>
      </c>
      <c r="N240" s="13" t="s">
        <v>502</v>
      </c>
      <c r="O240" s="63" t="s">
        <v>38</v>
      </c>
      <c r="P240" s="63" t="s">
        <v>164</v>
      </c>
      <c r="Q240" s="13">
        <v>31</v>
      </c>
      <c r="R240" s="13" t="s">
        <v>589</v>
      </c>
      <c r="S240" s="13" t="s">
        <v>590</v>
      </c>
      <c r="T240" s="13" t="s">
        <v>591</v>
      </c>
      <c r="U240" s="13" t="s">
        <v>592</v>
      </c>
      <c r="V240" s="13">
        <v>6936.33</v>
      </c>
      <c r="W240" s="13" t="s">
        <v>419</v>
      </c>
      <c r="X240" s="224">
        <f t="shared" si="29"/>
        <v>6936.33</v>
      </c>
      <c r="Y240" s="224">
        <f t="shared" si="33"/>
        <v>131790.26999999999</v>
      </c>
      <c r="Z240" s="13" t="s">
        <v>589</v>
      </c>
      <c r="AA240" s="13" t="s">
        <v>593</v>
      </c>
      <c r="AB240" s="13" t="s">
        <v>594</v>
      </c>
      <c r="AC240" s="13" t="s">
        <v>595</v>
      </c>
      <c r="AD240" s="13">
        <v>6576.42</v>
      </c>
      <c r="AE240" s="13" t="s">
        <v>419</v>
      </c>
      <c r="AF240" s="13">
        <f t="shared" si="30"/>
        <v>6576.42</v>
      </c>
      <c r="AG240" s="13">
        <v>124951.98</v>
      </c>
      <c r="AH240" s="13" t="s">
        <v>596</v>
      </c>
      <c r="AI240" s="13" t="s">
        <v>597</v>
      </c>
      <c r="AJ240" s="13" t="s">
        <v>598</v>
      </c>
      <c r="AK240" s="13" t="s">
        <v>599</v>
      </c>
      <c r="AL240" s="13">
        <v>6543.7</v>
      </c>
      <c r="AM240" s="13" t="s">
        <v>419</v>
      </c>
      <c r="AN240" s="18">
        <f t="shared" si="34"/>
        <v>6543.7</v>
      </c>
      <c r="AO240" s="14" t="e">
        <f t="shared" si="31"/>
        <v>#VALUE!</v>
      </c>
      <c r="AP240" s="14"/>
    </row>
    <row r="241" spans="1:42" ht="22.5" x14ac:dyDescent="0.25">
      <c r="A241" s="88">
        <v>27</v>
      </c>
      <c r="B241" s="101" t="s">
        <v>503</v>
      </c>
      <c r="C241" s="16" t="s">
        <v>504</v>
      </c>
      <c r="D241" s="63">
        <v>3</v>
      </c>
      <c r="E241" s="90">
        <v>0</v>
      </c>
      <c r="F241" s="90">
        <v>8</v>
      </c>
      <c r="G241" s="90">
        <v>0</v>
      </c>
      <c r="H241" s="90">
        <v>8</v>
      </c>
      <c r="I241" s="90">
        <v>0</v>
      </c>
      <c r="J241" s="90">
        <f t="shared" si="32"/>
        <v>8</v>
      </c>
      <c r="K241" s="16">
        <v>25102002</v>
      </c>
      <c r="L241" s="63">
        <v>1808098</v>
      </c>
      <c r="M241" s="13" t="s">
        <v>419</v>
      </c>
      <c r="N241" s="13" t="s">
        <v>505</v>
      </c>
      <c r="O241" s="63" t="s">
        <v>38</v>
      </c>
      <c r="P241" s="63" t="s">
        <v>155</v>
      </c>
      <c r="Q241" s="13">
        <v>32</v>
      </c>
      <c r="R241" s="13" t="s">
        <v>589</v>
      </c>
      <c r="S241" s="13" t="s">
        <v>590</v>
      </c>
      <c r="T241" s="13" t="s">
        <v>591</v>
      </c>
      <c r="U241" s="13" t="s">
        <v>592</v>
      </c>
      <c r="V241" s="13">
        <v>5763.43</v>
      </c>
      <c r="W241" s="13" t="s">
        <v>419</v>
      </c>
      <c r="X241" s="224">
        <f t="shared" si="29"/>
        <v>5763.43</v>
      </c>
      <c r="Y241" s="224">
        <f t="shared" si="33"/>
        <v>46107.44</v>
      </c>
      <c r="Z241" s="13" t="s">
        <v>589</v>
      </c>
      <c r="AA241" s="13" t="s">
        <v>593</v>
      </c>
      <c r="AB241" s="13" t="s">
        <v>594</v>
      </c>
      <c r="AC241" s="13" t="s">
        <v>595</v>
      </c>
      <c r="AD241" s="13">
        <v>5532.67</v>
      </c>
      <c r="AE241" s="13" t="s">
        <v>419</v>
      </c>
      <c r="AF241" s="13">
        <f t="shared" si="30"/>
        <v>5532.67</v>
      </c>
      <c r="AG241" s="13">
        <v>44261.36</v>
      </c>
      <c r="AH241" s="13" t="s">
        <v>596</v>
      </c>
      <c r="AI241" s="13" t="s">
        <v>597</v>
      </c>
      <c r="AJ241" s="13" t="s">
        <v>598</v>
      </c>
      <c r="AK241" s="13" t="s">
        <v>599</v>
      </c>
      <c r="AL241" s="13">
        <v>5494.21</v>
      </c>
      <c r="AM241" s="13" t="s">
        <v>419</v>
      </c>
      <c r="AN241" s="18">
        <f t="shared" si="34"/>
        <v>5494.21</v>
      </c>
      <c r="AO241" s="14" t="e">
        <f t="shared" si="31"/>
        <v>#VALUE!</v>
      </c>
      <c r="AP241" s="14"/>
    </row>
    <row r="242" spans="1:42" ht="22.5" x14ac:dyDescent="0.25">
      <c r="A242" s="88">
        <v>28</v>
      </c>
      <c r="B242" s="101" t="s">
        <v>506</v>
      </c>
      <c r="C242" s="16" t="s">
        <v>16</v>
      </c>
      <c r="D242" s="63">
        <v>6</v>
      </c>
      <c r="E242" s="90">
        <v>0</v>
      </c>
      <c r="F242" s="90">
        <v>19</v>
      </c>
      <c r="G242" s="90">
        <v>0</v>
      </c>
      <c r="H242" s="90">
        <v>19</v>
      </c>
      <c r="I242" s="90">
        <v>0</v>
      </c>
      <c r="J242" s="90">
        <f t="shared" si="32"/>
        <v>19</v>
      </c>
      <c r="K242" s="16">
        <v>25102002</v>
      </c>
      <c r="L242" s="63">
        <v>1807626</v>
      </c>
      <c r="M242" s="13" t="s">
        <v>507</v>
      </c>
      <c r="N242" s="13" t="s">
        <v>508</v>
      </c>
      <c r="O242" s="63" t="s">
        <v>38</v>
      </c>
      <c r="P242" s="63" t="s">
        <v>155</v>
      </c>
      <c r="Q242" s="13">
        <v>33</v>
      </c>
      <c r="R242" s="13" t="s">
        <v>589</v>
      </c>
      <c r="S242" s="13" t="s">
        <v>590</v>
      </c>
      <c r="T242" s="13" t="s">
        <v>591</v>
      </c>
      <c r="U242" s="13" t="s">
        <v>592</v>
      </c>
      <c r="V242" s="13">
        <v>11309.76</v>
      </c>
      <c r="W242" s="13" t="s">
        <v>419</v>
      </c>
      <c r="X242" s="224">
        <f t="shared" si="29"/>
        <v>11309.76</v>
      </c>
      <c r="Y242" s="224">
        <f t="shared" si="33"/>
        <v>214885.44</v>
      </c>
      <c r="Z242" s="13" t="s">
        <v>589</v>
      </c>
      <c r="AA242" s="13" t="s">
        <v>593</v>
      </c>
      <c r="AB242" s="13" t="s">
        <v>594</v>
      </c>
      <c r="AC242" s="13" t="s">
        <v>595</v>
      </c>
      <c r="AD242" s="13">
        <v>10982.89</v>
      </c>
      <c r="AE242" s="13" t="s">
        <v>419</v>
      </c>
      <c r="AF242" s="13">
        <f t="shared" si="30"/>
        <v>10982.89</v>
      </c>
      <c r="AG242" s="13">
        <v>208674.90999999997</v>
      </c>
      <c r="AH242" s="13" t="s">
        <v>596</v>
      </c>
      <c r="AI242" s="13" t="s">
        <v>597</v>
      </c>
      <c r="AJ242" s="13" t="s">
        <v>598</v>
      </c>
      <c r="AK242" s="13" t="s">
        <v>599</v>
      </c>
      <c r="AL242" s="13">
        <v>10895.72</v>
      </c>
      <c r="AM242" s="13" t="s">
        <v>419</v>
      </c>
      <c r="AN242" s="18">
        <f t="shared" si="34"/>
        <v>10895.72</v>
      </c>
      <c r="AO242" s="14" t="e">
        <f t="shared" si="31"/>
        <v>#VALUE!</v>
      </c>
      <c r="AP242" s="14"/>
    </row>
    <row r="243" spans="1:42" ht="22.5" x14ac:dyDescent="0.25">
      <c r="A243" s="88">
        <v>29</v>
      </c>
      <c r="B243" s="101" t="s">
        <v>509</v>
      </c>
      <c r="C243" s="16" t="s">
        <v>16</v>
      </c>
      <c r="D243" s="63">
        <v>3</v>
      </c>
      <c r="E243" s="90">
        <v>0</v>
      </c>
      <c r="F243" s="90">
        <v>22</v>
      </c>
      <c r="G243" s="90">
        <v>0</v>
      </c>
      <c r="H243" s="90">
        <v>22</v>
      </c>
      <c r="I243" s="90">
        <v>0</v>
      </c>
      <c r="J243" s="90">
        <f t="shared" si="32"/>
        <v>22</v>
      </c>
      <c r="K243" s="16">
        <v>25102002</v>
      </c>
      <c r="L243" s="63">
        <v>1807625</v>
      </c>
      <c r="M243" s="13" t="s">
        <v>510</v>
      </c>
      <c r="N243" s="13" t="s">
        <v>511</v>
      </c>
      <c r="O243" s="63" t="s">
        <v>38</v>
      </c>
      <c r="P243" s="63" t="s">
        <v>155</v>
      </c>
      <c r="Q243" s="13">
        <v>34</v>
      </c>
      <c r="R243" s="13" t="s">
        <v>589</v>
      </c>
      <c r="S243" s="13" t="s">
        <v>590</v>
      </c>
      <c r="T243" s="13" t="s">
        <v>591</v>
      </c>
      <c r="U243" s="13" t="s">
        <v>592</v>
      </c>
      <c r="V243" s="13">
        <v>1149.7</v>
      </c>
      <c r="W243" s="13" t="s">
        <v>419</v>
      </c>
      <c r="X243" s="224">
        <f t="shared" si="29"/>
        <v>1149.7</v>
      </c>
      <c r="Y243" s="224">
        <f t="shared" si="33"/>
        <v>25293.4</v>
      </c>
      <c r="Z243" s="13" t="s">
        <v>589</v>
      </c>
      <c r="AA243" s="13" t="s">
        <v>593</v>
      </c>
      <c r="AB243" s="13" t="s">
        <v>594</v>
      </c>
      <c r="AC243" s="13" t="s">
        <v>595</v>
      </c>
      <c r="AD243" s="13">
        <v>1058.3499999999999</v>
      </c>
      <c r="AE243" s="13" t="s">
        <v>419</v>
      </c>
      <c r="AF243" s="13">
        <f t="shared" si="30"/>
        <v>1058.3499999999999</v>
      </c>
      <c r="AG243" s="13">
        <v>23283.699999999997</v>
      </c>
      <c r="AH243" s="13" t="s">
        <v>596</v>
      </c>
      <c r="AI243" s="13" t="s">
        <v>597</v>
      </c>
      <c r="AJ243" s="13" t="s">
        <v>598</v>
      </c>
      <c r="AK243" s="13" t="s">
        <v>599</v>
      </c>
      <c r="AL243" s="13">
        <v>1049.95</v>
      </c>
      <c r="AM243" s="13" t="s">
        <v>419</v>
      </c>
      <c r="AN243" s="18">
        <f t="shared" si="34"/>
        <v>1049.95</v>
      </c>
      <c r="AO243" s="14" t="e">
        <f t="shared" si="31"/>
        <v>#VALUE!</v>
      </c>
      <c r="AP243" s="14"/>
    </row>
    <row r="244" spans="1:42" ht="22.5" x14ac:dyDescent="0.25">
      <c r="A244" s="88">
        <v>30</v>
      </c>
      <c r="B244" s="101" t="s">
        <v>512</v>
      </c>
      <c r="C244" s="16" t="s">
        <v>16</v>
      </c>
      <c r="D244" s="63">
        <v>2</v>
      </c>
      <c r="E244" s="90">
        <v>0</v>
      </c>
      <c r="F244" s="90">
        <v>6</v>
      </c>
      <c r="G244" s="90">
        <v>0</v>
      </c>
      <c r="H244" s="90">
        <v>6</v>
      </c>
      <c r="I244" s="90">
        <v>0</v>
      </c>
      <c r="J244" s="90">
        <f t="shared" si="32"/>
        <v>6</v>
      </c>
      <c r="K244" s="16">
        <v>25102002</v>
      </c>
      <c r="L244" s="63">
        <v>1808097</v>
      </c>
      <c r="M244" s="13" t="s">
        <v>419</v>
      </c>
      <c r="N244" s="13" t="s">
        <v>513</v>
      </c>
      <c r="O244" s="63" t="s">
        <v>38</v>
      </c>
      <c r="P244" s="63" t="s">
        <v>155</v>
      </c>
      <c r="Q244" s="13">
        <v>35</v>
      </c>
      <c r="R244" s="13" t="s">
        <v>589</v>
      </c>
      <c r="S244" s="13" t="s">
        <v>590</v>
      </c>
      <c r="T244" s="13" t="s">
        <v>591</v>
      </c>
      <c r="U244" s="13" t="s">
        <v>592</v>
      </c>
      <c r="V244" s="13">
        <v>11518.48</v>
      </c>
      <c r="W244" s="13" t="s">
        <v>419</v>
      </c>
      <c r="X244" s="224">
        <f t="shared" si="29"/>
        <v>11518.48</v>
      </c>
      <c r="Y244" s="224">
        <f t="shared" si="33"/>
        <v>69110.880000000005</v>
      </c>
      <c r="Z244" s="13" t="s">
        <v>589</v>
      </c>
      <c r="AA244" s="13" t="s">
        <v>593</v>
      </c>
      <c r="AB244" s="13" t="s">
        <v>594</v>
      </c>
      <c r="AC244" s="13" t="s">
        <v>595</v>
      </c>
      <c r="AD244" s="13">
        <v>10759.84</v>
      </c>
      <c r="AE244" s="13" t="s">
        <v>419</v>
      </c>
      <c r="AF244" s="13">
        <f t="shared" si="30"/>
        <v>10759.84</v>
      </c>
      <c r="AG244" s="13">
        <v>64559.040000000001</v>
      </c>
      <c r="AH244" s="13" t="s">
        <v>596</v>
      </c>
      <c r="AI244" s="13" t="s">
        <v>597</v>
      </c>
      <c r="AJ244" s="13" t="s">
        <v>598</v>
      </c>
      <c r="AK244" s="13" t="s">
        <v>599</v>
      </c>
      <c r="AL244" s="13">
        <v>10685.04</v>
      </c>
      <c r="AM244" s="13" t="s">
        <v>419</v>
      </c>
      <c r="AN244" s="18">
        <f t="shared" si="34"/>
        <v>10685.04</v>
      </c>
      <c r="AO244" s="14" t="e">
        <f t="shared" si="31"/>
        <v>#VALUE!</v>
      </c>
      <c r="AP244" s="14"/>
    </row>
    <row r="245" spans="1:42" ht="22.5" x14ac:dyDescent="0.25">
      <c r="A245" s="88">
        <v>31</v>
      </c>
      <c r="B245" s="101" t="s">
        <v>514</v>
      </c>
      <c r="C245" s="16" t="s">
        <v>16</v>
      </c>
      <c r="D245" s="63">
        <v>8</v>
      </c>
      <c r="E245" s="90">
        <v>0</v>
      </c>
      <c r="F245" s="90">
        <v>17</v>
      </c>
      <c r="G245" s="90">
        <v>0</v>
      </c>
      <c r="H245" s="90">
        <v>17</v>
      </c>
      <c r="I245" s="90">
        <v>0</v>
      </c>
      <c r="J245" s="90">
        <f t="shared" si="32"/>
        <v>17</v>
      </c>
      <c r="K245" s="16">
        <v>25102002</v>
      </c>
      <c r="L245" s="63">
        <v>1807620</v>
      </c>
      <c r="M245" s="13" t="s">
        <v>515</v>
      </c>
      <c r="N245" s="13" t="s">
        <v>516</v>
      </c>
      <c r="O245" s="63" t="s">
        <v>38</v>
      </c>
      <c r="P245" s="63" t="s">
        <v>155</v>
      </c>
      <c r="Q245" s="13">
        <v>37</v>
      </c>
      <c r="R245" s="13" t="s">
        <v>589</v>
      </c>
      <c r="S245" s="13" t="s">
        <v>590</v>
      </c>
      <c r="T245" s="13" t="s">
        <v>591</v>
      </c>
      <c r="U245" s="13" t="s">
        <v>592</v>
      </c>
      <c r="V245" s="13">
        <v>10977.02</v>
      </c>
      <c r="W245" s="13" t="s">
        <v>419</v>
      </c>
      <c r="X245" s="224">
        <f t="shared" si="29"/>
        <v>10977.02</v>
      </c>
      <c r="Y245" s="224">
        <f t="shared" si="33"/>
        <v>186609.34</v>
      </c>
      <c r="Z245" s="13" t="s">
        <v>589</v>
      </c>
      <c r="AA245" s="13" t="s">
        <v>593</v>
      </c>
      <c r="AB245" s="13" t="s">
        <v>594</v>
      </c>
      <c r="AC245" s="13" t="s">
        <v>595</v>
      </c>
      <c r="AD245" s="13">
        <v>10311.43</v>
      </c>
      <c r="AE245" s="13" t="s">
        <v>419</v>
      </c>
      <c r="AF245" s="13">
        <f t="shared" si="30"/>
        <v>10311.43</v>
      </c>
      <c r="AG245" s="13">
        <v>175294.31</v>
      </c>
      <c r="AH245" s="13" t="s">
        <v>596</v>
      </c>
      <c r="AI245" s="13" t="s">
        <v>597</v>
      </c>
      <c r="AJ245" s="13" t="s">
        <v>598</v>
      </c>
      <c r="AK245" s="13" t="s">
        <v>599</v>
      </c>
      <c r="AL245" s="13">
        <v>10239.75</v>
      </c>
      <c r="AM245" s="13" t="s">
        <v>419</v>
      </c>
      <c r="AN245" s="18">
        <f t="shared" si="34"/>
        <v>10239.75</v>
      </c>
      <c r="AO245" s="14" t="e">
        <f t="shared" si="31"/>
        <v>#VALUE!</v>
      </c>
      <c r="AP245" s="14"/>
    </row>
    <row r="246" spans="1:42" ht="22.5" x14ac:dyDescent="0.25">
      <c r="A246" s="88">
        <v>32</v>
      </c>
      <c r="B246" s="101" t="s">
        <v>517</v>
      </c>
      <c r="C246" s="16" t="s">
        <v>16</v>
      </c>
      <c r="D246" s="63">
        <v>6</v>
      </c>
      <c r="E246" s="90">
        <v>0</v>
      </c>
      <c r="F246" s="90">
        <v>19</v>
      </c>
      <c r="G246" s="90">
        <v>0</v>
      </c>
      <c r="H246" s="90">
        <v>19</v>
      </c>
      <c r="I246" s="90">
        <v>0</v>
      </c>
      <c r="J246" s="90">
        <f t="shared" si="32"/>
        <v>19</v>
      </c>
      <c r="K246" s="16">
        <v>25102002</v>
      </c>
      <c r="L246" s="63">
        <v>1807618</v>
      </c>
      <c r="M246" s="13" t="s">
        <v>518</v>
      </c>
      <c r="N246" s="13" t="s">
        <v>519</v>
      </c>
      <c r="O246" s="63" t="s">
        <v>38</v>
      </c>
      <c r="P246" s="63" t="s">
        <v>155</v>
      </c>
      <c r="Q246" s="13">
        <v>39</v>
      </c>
      <c r="R246" s="13" t="s">
        <v>589</v>
      </c>
      <c r="S246" s="13" t="s">
        <v>590</v>
      </c>
      <c r="T246" s="13" t="s">
        <v>591</v>
      </c>
      <c r="U246" s="13" t="s">
        <v>592</v>
      </c>
      <c r="V246" s="13">
        <v>19533.629999999997</v>
      </c>
      <c r="W246" s="13" t="s">
        <v>419</v>
      </c>
      <c r="X246" s="224">
        <f t="shared" si="29"/>
        <v>19533.629999999997</v>
      </c>
      <c r="Y246" s="224">
        <f t="shared" si="33"/>
        <v>371138.97</v>
      </c>
      <c r="Z246" s="13" t="s">
        <v>589</v>
      </c>
      <c r="AA246" s="13" t="s">
        <v>593</v>
      </c>
      <c r="AB246" s="13" t="s">
        <v>594</v>
      </c>
      <c r="AC246" s="13" t="s">
        <v>595</v>
      </c>
      <c r="AD246" s="13">
        <v>18894.419999999998</v>
      </c>
      <c r="AE246" s="13" t="s">
        <v>419</v>
      </c>
      <c r="AF246" s="13">
        <f t="shared" si="30"/>
        <v>18894.419999999998</v>
      </c>
      <c r="AG246" s="13">
        <v>358993.98</v>
      </c>
      <c r="AH246" s="13" t="s">
        <v>596</v>
      </c>
      <c r="AI246" s="13" t="s">
        <v>597</v>
      </c>
      <c r="AJ246" s="13" t="s">
        <v>598</v>
      </c>
      <c r="AK246" s="13" t="s">
        <v>599</v>
      </c>
      <c r="AL246" s="13">
        <v>18800.41</v>
      </c>
      <c r="AM246" s="13" t="s">
        <v>419</v>
      </c>
      <c r="AN246" s="18">
        <f t="shared" si="34"/>
        <v>18800.41</v>
      </c>
      <c r="AO246" s="14" t="e">
        <f t="shared" si="31"/>
        <v>#VALUE!</v>
      </c>
      <c r="AP246" s="14"/>
    </row>
    <row r="247" spans="1:42" ht="22.5" x14ac:dyDescent="0.25">
      <c r="A247" s="88">
        <v>33</v>
      </c>
      <c r="B247" s="101" t="s">
        <v>520</v>
      </c>
      <c r="C247" s="16" t="s">
        <v>16</v>
      </c>
      <c r="D247" s="63">
        <v>7</v>
      </c>
      <c r="E247" s="90">
        <v>0</v>
      </c>
      <c r="F247" s="90">
        <v>18</v>
      </c>
      <c r="G247" s="90">
        <v>0</v>
      </c>
      <c r="H247" s="90">
        <v>18</v>
      </c>
      <c r="I247" s="90">
        <v>0</v>
      </c>
      <c r="J247" s="90">
        <f t="shared" si="32"/>
        <v>18</v>
      </c>
      <c r="K247" s="16">
        <v>25102002</v>
      </c>
      <c r="L247" s="63">
        <v>1807616</v>
      </c>
      <c r="M247" s="13" t="s">
        <v>521</v>
      </c>
      <c r="N247" s="13" t="s">
        <v>522</v>
      </c>
      <c r="O247" s="63" t="s">
        <v>38</v>
      </c>
      <c r="P247" s="63" t="s">
        <v>155</v>
      </c>
      <c r="Q247" s="13">
        <v>40</v>
      </c>
      <c r="R247" s="13" t="s">
        <v>589</v>
      </c>
      <c r="S247" s="13" t="s">
        <v>590</v>
      </c>
      <c r="T247" s="13" t="s">
        <v>591</v>
      </c>
      <c r="U247" s="13" t="s">
        <v>592</v>
      </c>
      <c r="V247" s="13">
        <v>17933.66</v>
      </c>
      <c r="W247" s="13" t="s">
        <v>419</v>
      </c>
      <c r="X247" s="224">
        <f t="shared" si="29"/>
        <v>17933.66</v>
      </c>
      <c r="Y247" s="224">
        <f t="shared" si="33"/>
        <v>322805.88</v>
      </c>
      <c r="Z247" s="13" t="s">
        <v>589</v>
      </c>
      <c r="AA247" s="13" t="s">
        <v>593</v>
      </c>
      <c r="AB247" s="13" t="s">
        <v>594</v>
      </c>
      <c r="AC247" s="13" t="s">
        <v>595</v>
      </c>
      <c r="AD247" s="13">
        <v>17398.59</v>
      </c>
      <c r="AE247" s="13" t="s">
        <v>419</v>
      </c>
      <c r="AF247" s="13">
        <f t="shared" si="30"/>
        <v>17398.59</v>
      </c>
      <c r="AG247" s="13">
        <v>313174.62</v>
      </c>
      <c r="AH247" s="13" t="s">
        <v>596</v>
      </c>
      <c r="AI247" s="13" t="s">
        <v>597</v>
      </c>
      <c r="AJ247" s="13" t="s">
        <v>598</v>
      </c>
      <c r="AK247" s="13" t="s">
        <v>599</v>
      </c>
      <c r="AL247" s="13">
        <v>17260.5</v>
      </c>
      <c r="AM247" s="13" t="s">
        <v>419</v>
      </c>
      <c r="AN247" s="18">
        <f t="shared" si="34"/>
        <v>17260.5</v>
      </c>
      <c r="AO247" s="14" t="e">
        <f t="shared" si="31"/>
        <v>#VALUE!</v>
      </c>
      <c r="AP247" s="14"/>
    </row>
    <row r="248" spans="1:42" ht="22.5" x14ac:dyDescent="0.25">
      <c r="A248" s="88">
        <v>34</v>
      </c>
      <c r="B248" s="101" t="s">
        <v>523</v>
      </c>
      <c r="C248" s="16" t="s">
        <v>16</v>
      </c>
      <c r="D248" s="63">
        <v>4</v>
      </c>
      <c r="E248" s="90">
        <v>0</v>
      </c>
      <c r="F248" s="90">
        <v>21</v>
      </c>
      <c r="G248" s="90">
        <v>0</v>
      </c>
      <c r="H248" s="90">
        <v>21</v>
      </c>
      <c r="I248" s="90">
        <v>0</v>
      </c>
      <c r="J248" s="90">
        <f t="shared" si="32"/>
        <v>21</v>
      </c>
      <c r="K248" s="16">
        <v>25102002</v>
      </c>
      <c r="L248" s="63">
        <v>1807615</v>
      </c>
      <c r="M248" s="13" t="s">
        <v>524</v>
      </c>
      <c r="N248" s="13" t="s">
        <v>525</v>
      </c>
      <c r="O248" s="63" t="s">
        <v>38</v>
      </c>
      <c r="P248" s="63" t="s">
        <v>155</v>
      </c>
      <c r="Q248" s="13">
        <v>42</v>
      </c>
      <c r="R248" s="13" t="s">
        <v>589</v>
      </c>
      <c r="S248" s="13" t="s">
        <v>590</v>
      </c>
      <c r="T248" s="13" t="s">
        <v>591</v>
      </c>
      <c r="U248" s="13" t="s">
        <v>592</v>
      </c>
      <c r="V248" s="13">
        <v>6500.84</v>
      </c>
      <c r="W248" s="13" t="s">
        <v>419</v>
      </c>
      <c r="X248" s="224">
        <f t="shared" si="29"/>
        <v>6500.84</v>
      </c>
      <c r="Y248" s="224">
        <f t="shared" si="33"/>
        <v>136517.64000000001</v>
      </c>
      <c r="Z248" s="13" t="s">
        <v>589</v>
      </c>
      <c r="AA248" s="13" t="s">
        <v>593</v>
      </c>
      <c r="AB248" s="13" t="s">
        <v>594</v>
      </c>
      <c r="AC248" s="13" t="s">
        <v>595</v>
      </c>
      <c r="AD248" s="13">
        <v>6210.68</v>
      </c>
      <c r="AE248" s="13" t="s">
        <v>419</v>
      </c>
      <c r="AF248" s="13">
        <f t="shared" si="30"/>
        <v>6210.68</v>
      </c>
      <c r="AG248" s="13">
        <v>130424.28</v>
      </c>
      <c r="AH248" s="13" t="s">
        <v>596</v>
      </c>
      <c r="AI248" s="13" t="s">
        <v>597</v>
      </c>
      <c r="AJ248" s="13" t="s">
        <v>598</v>
      </c>
      <c r="AK248" s="13" t="s">
        <v>599</v>
      </c>
      <c r="AL248" s="13">
        <v>6173.63</v>
      </c>
      <c r="AM248" s="13" t="s">
        <v>419</v>
      </c>
      <c r="AN248" s="18">
        <f t="shared" si="34"/>
        <v>6173.63</v>
      </c>
      <c r="AO248" s="14" t="e">
        <f t="shared" si="31"/>
        <v>#VALUE!</v>
      </c>
      <c r="AP248" s="14"/>
    </row>
    <row r="249" spans="1:42" ht="22.5" x14ac:dyDescent="0.25">
      <c r="A249" s="88">
        <v>35</v>
      </c>
      <c r="B249" s="93" t="s">
        <v>526</v>
      </c>
      <c r="C249" s="16" t="s">
        <v>16</v>
      </c>
      <c r="D249" s="63">
        <v>3</v>
      </c>
      <c r="E249" s="90">
        <v>0</v>
      </c>
      <c r="F249" s="90">
        <v>22</v>
      </c>
      <c r="G249" s="90">
        <v>0</v>
      </c>
      <c r="H249" s="90">
        <v>22</v>
      </c>
      <c r="I249" s="90">
        <v>0</v>
      </c>
      <c r="J249" s="90">
        <f t="shared" si="32"/>
        <v>22</v>
      </c>
      <c r="K249" s="16">
        <v>25102002</v>
      </c>
      <c r="L249" s="102">
        <v>1807667</v>
      </c>
      <c r="M249" s="90" t="s">
        <v>527</v>
      </c>
      <c r="N249" s="91" t="s">
        <v>528</v>
      </c>
      <c r="O249" s="63" t="s">
        <v>38</v>
      </c>
      <c r="P249" s="63" t="s">
        <v>155</v>
      </c>
      <c r="Q249" s="63">
        <v>43</v>
      </c>
      <c r="R249" s="13" t="s">
        <v>589</v>
      </c>
      <c r="S249" s="13" t="s">
        <v>590</v>
      </c>
      <c r="T249" s="13" t="s">
        <v>591</v>
      </c>
      <c r="U249" s="13" t="s">
        <v>592</v>
      </c>
      <c r="V249" s="13">
        <v>3734.8300000000004</v>
      </c>
      <c r="W249" s="13" t="s">
        <v>419</v>
      </c>
      <c r="X249" s="224">
        <f t="shared" si="29"/>
        <v>3734.8300000000004</v>
      </c>
      <c r="Y249" s="224">
        <f t="shared" si="33"/>
        <v>82166.260000000009</v>
      </c>
      <c r="Z249" s="13" t="s">
        <v>589</v>
      </c>
      <c r="AA249" s="13" t="s">
        <v>593</v>
      </c>
      <c r="AB249" s="13" t="s">
        <v>594</v>
      </c>
      <c r="AC249" s="13" t="s">
        <v>595</v>
      </c>
      <c r="AD249" s="13">
        <v>3521.3100000000004</v>
      </c>
      <c r="AE249" s="13" t="s">
        <v>419</v>
      </c>
      <c r="AF249" s="13">
        <f t="shared" si="30"/>
        <v>3521.3100000000004</v>
      </c>
      <c r="AG249" s="13">
        <v>77468.820000000007</v>
      </c>
      <c r="AH249" s="13" t="s">
        <v>596</v>
      </c>
      <c r="AI249" s="13" t="s">
        <v>597</v>
      </c>
      <c r="AJ249" s="13" t="s">
        <v>598</v>
      </c>
      <c r="AK249" s="13" t="s">
        <v>599</v>
      </c>
      <c r="AL249" s="13">
        <v>3500.3</v>
      </c>
      <c r="AM249" s="13" t="s">
        <v>419</v>
      </c>
      <c r="AN249" s="18">
        <f t="shared" si="34"/>
        <v>3500.3</v>
      </c>
      <c r="AO249" s="14" t="e">
        <f t="shared" si="31"/>
        <v>#VALUE!</v>
      </c>
      <c r="AP249" s="14"/>
    </row>
    <row r="250" spans="1:42" ht="22.5" x14ac:dyDescent="0.25">
      <c r="A250" s="88">
        <v>36</v>
      </c>
      <c r="B250" s="93" t="s">
        <v>529</v>
      </c>
      <c r="C250" s="16" t="s">
        <v>16</v>
      </c>
      <c r="D250" s="63">
        <v>4</v>
      </c>
      <c r="E250" s="90">
        <v>0</v>
      </c>
      <c r="F250" s="90">
        <v>21</v>
      </c>
      <c r="G250" s="90">
        <v>0</v>
      </c>
      <c r="H250" s="90">
        <v>21</v>
      </c>
      <c r="I250" s="90">
        <v>0</v>
      </c>
      <c r="J250" s="90">
        <f t="shared" si="32"/>
        <v>21</v>
      </c>
      <c r="K250" s="16">
        <v>25102002</v>
      </c>
      <c r="L250" s="102">
        <v>1807650</v>
      </c>
      <c r="M250" s="90" t="s">
        <v>530</v>
      </c>
      <c r="N250" s="91" t="s">
        <v>531</v>
      </c>
      <c r="O250" s="63" t="s">
        <v>38</v>
      </c>
      <c r="P250" s="63" t="s">
        <v>155</v>
      </c>
      <c r="Q250" s="63">
        <v>44</v>
      </c>
      <c r="R250" s="13" t="s">
        <v>589</v>
      </c>
      <c r="S250" s="13" t="s">
        <v>590</v>
      </c>
      <c r="T250" s="13" t="s">
        <v>591</v>
      </c>
      <c r="U250" s="13" t="s">
        <v>592</v>
      </c>
      <c r="V250" s="13">
        <v>7702.75</v>
      </c>
      <c r="W250" s="13" t="s">
        <v>419</v>
      </c>
      <c r="X250" s="224">
        <f t="shared" si="29"/>
        <v>7702.75</v>
      </c>
      <c r="Y250" s="224">
        <f t="shared" si="33"/>
        <v>161757.75</v>
      </c>
      <c r="Z250" s="13" t="s">
        <v>589</v>
      </c>
      <c r="AA250" s="13" t="s">
        <v>593</v>
      </c>
      <c r="AB250" s="13" t="s">
        <v>594</v>
      </c>
      <c r="AC250" s="13" t="s">
        <v>595</v>
      </c>
      <c r="AD250" s="13">
        <v>7351.96</v>
      </c>
      <c r="AE250" s="13" t="s">
        <v>419</v>
      </c>
      <c r="AF250" s="13">
        <f t="shared" si="30"/>
        <v>7351.96</v>
      </c>
      <c r="AG250" s="13">
        <v>154391.16</v>
      </c>
      <c r="AH250" s="13" t="s">
        <v>596</v>
      </c>
      <c r="AI250" s="13" t="s">
        <v>597</v>
      </c>
      <c r="AJ250" s="13" t="s">
        <v>598</v>
      </c>
      <c r="AK250" s="13" t="s">
        <v>599</v>
      </c>
      <c r="AL250" s="13">
        <v>7308.11</v>
      </c>
      <c r="AM250" s="13" t="s">
        <v>419</v>
      </c>
      <c r="AN250" s="18">
        <f t="shared" si="34"/>
        <v>7308.11</v>
      </c>
      <c r="AO250" s="14" t="e">
        <f t="shared" si="31"/>
        <v>#VALUE!</v>
      </c>
      <c r="AP250" s="14"/>
    </row>
    <row r="251" spans="1:42" ht="22.5" x14ac:dyDescent="0.25">
      <c r="A251" s="88">
        <v>37</v>
      </c>
      <c r="B251" s="93" t="s">
        <v>532</v>
      </c>
      <c r="C251" s="16" t="s">
        <v>16</v>
      </c>
      <c r="D251" s="63">
        <v>3</v>
      </c>
      <c r="E251" s="90">
        <v>0</v>
      </c>
      <c r="F251" s="90">
        <v>22</v>
      </c>
      <c r="G251" s="90">
        <v>0</v>
      </c>
      <c r="H251" s="90">
        <v>22</v>
      </c>
      <c r="I251" s="90">
        <v>0</v>
      </c>
      <c r="J251" s="90">
        <f t="shared" si="32"/>
        <v>22</v>
      </c>
      <c r="K251" s="16">
        <v>25102002</v>
      </c>
      <c r="L251" s="102">
        <v>1807657</v>
      </c>
      <c r="M251" s="90" t="s">
        <v>533</v>
      </c>
      <c r="N251" s="91" t="s">
        <v>534</v>
      </c>
      <c r="O251" s="63" t="s">
        <v>38</v>
      </c>
      <c r="P251" s="63" t="s">
        <v>155</v>
      </c>
      <c r="Q251" s="63">
        <v>45</v>
      </c>
      <c r="R251" s="13" t="s">
        <v>589</v>
      </c>
      <c r="S251" s="13" t="s">
        <v>590</v>
      </c>
      <c r="T251" s="13" t="s">
        <v>591</v>
      </c>
      <c r="U251" s="13" t="s">
        <v>592</v>
      </c>
      <c r="V251" s="13">
        <v>6534.0300000000007</v>
      </c>
      <c r="W251" s="13" t="s">
        <v>419</v>
      </c>
      <c r="X251" s="224">
        <f t="shared" si="29"/>
        <v>6534.0300000000007</v>
      </c>
      <c r="Y251" s="224">
        <f t="shared" si="33"/>
        <v>143748.66</v>
      </c>
      <c r="Z251" s="13" t="s">
        <v>589</v>
      </c>
      <c r="AA251" s="13" t="s">
        <v>593</v>
      </c>
      <c r="AB251" s="13" t="s">
        <v>594</v>
      </c>
      <c r="AC251" s="13" t="s">
        <v>595</v>
      </c>
      <c r="AD251" s="13">
        <v>6375.9000000000005</v>
      </c>
      <c r="AE251" s="13" t="s">
        <v>419</v>
      </c>
      <c r="AF251" s="13">
        <f t="shared" si="30"/>
        <v>6375.9000000000005</v>
      </c>
      <c r="AG251" s="13">
        <v>140269.80000000002</v>
      </c>
      <c r="AH251" s="13" t="s">
        <v>596</v>
      </c>
      <c r="AI251" s="13" t="s">
        <v>597</v>
      </c>
      <c r="AJ251" s="13" t="s">
        <v>598</v>
      </c>
      <c r="AK251" s="13" t="s">
        <v>599</v>
      </c>
      <c r="AL251" s="13">
        <v>6325.29</v>
      </c>
      <c r="AM251" s="13" t="s">
        <v>419</v>
      </c>
      <c r="AN251" s="18">
        <f t="shared" si="34"/>
        <v>6325.29</v>
      </c>
      <c r="AO251" s="14" t="e">
        <f t="shared" si="31"/>
        <v>#VALUE!</v>
      </c>
      <c r="AP251" s="14"/>
    </row>
    <row r="252" spans="1:42" ht="22.5" x14ac:dyDescent="0.25">
      <c r="A252" s="88">
        <v>38</v>
      </c>
      <c r="B252" s="93" t="s">
        <v>535</v>
      </c>
      <c r="C252" s="16" t="s">
        <v>16</v>
      </c>
      <c r="D252" s="63">
        <v>7</v>
      </c>
      <c r="E252" s="90">
        <v>0</v>
      </c>
      <c r="F252" s="90">
        <v>18</v>
      </c>
      <c r="G252" s="90">
        <v>0</v>
      </c>
      <c r="H252" s="90">
        <v>18</v>
      </c>
      <c r="I252" s="90">
        <v>0</v>
      </c>
      <c r="J252" s="90">
        <f t="shared" si="32"/>
        <v>18</v>
      </c>
      <c r="K252" s="16">
        <v>25102002</v>
      </c>
      <c r="L252" s="102">
        <v>1807666</v>
      </c>
      <c r="M252" s="90" t="s">
        <v>536</v>
      </c>
      <c r="N252" s="91" t="s">
        <v>537</v>
      </c>
      <c r="O252" s="63" t="s">
        <v>38</v>
      </c>
      <c r="P252" s="63" t="s">
        <v>155</v>
      </c>
      <c r="Q252" s="63">
        <v>46</v>
      </c>
      <c r="R252" s="13" t="s">
        <v>589</v>
      </c>
      <c r="S252" s="13" t="s">
        <v>590</v>
      </c>
      <c r="T252" s="13" t="s">
        <v>591</v>
      </c>
      <c r="U252" s="13" t="s">
        <v>592</v>
      </c>
      <c r="V252" s="13">
        <v>1454.45</v>
      </c>
      <c r="W252" s="13" t="s">
        <v>419</v>
      </c>
      <c r="X252" s="224">
        <f t="shared" si="29"/>
        <v>1454.45</v>
      </c>
      <c r="Y252" s="224">
        <f t="shared" si="33"/>
        <v>26180.100000000002</v>
      </c>
      <c r="Z252" s="13" t="s">
        <v>589</v>
      </c>
      <c r="AA252" s="13" t="s">
        <v>593</v>
      </c>
      <c r="AB252" s="13" t="s">
        <v>594</v>
      </c>
      <c r="AC252" s="13" t="s">
        <v>595</v>
      </c>
      <c r="AD252" s="13">
        <v>1419.18</v>
      </c>
      <c r="AE252" s="13" t="s">
        <v>419</v>
      </c>
      <c r="AF252" s="13">
        <f t="shared" si="30"/>
        <v>1419.18</v>
      </c>
      <c r="AG252" s="13">
        <v>25545.24</v>
      </c>
      <c r="AH252" s="13" t="s">
        <v>596</v>
      </c>
      <c r="AI252" s="13" t="s">
        <v>597</v>
      </c>
      <c r="AJ252" s="13" t="s">
        <v>598</v>
      </c>
      <c r="AK252" s="13" t="s">
        <v>599</v>
      </c>
      <c r="AL252" s="13">
        <v>1410.71</v>
      </c>
      <c r="AM252" s="13" t="s">
        <v>419</v>
      </c>
      <c r="AN252" s="18">
        <f t="shared" si="34"/>
        <v>1410.71</v>
      </c>
      <c r="AO252" s="14" t="e">
        <f t="shared" si="31"/>
        <v>#VALUE!</v>
      </c>
      <c r="AP252" s="14"/>
    </row>
    <row r="253" spans="1:42" ht="22.5" x14ac:dyDescent="0.25">
      <c r="A253" s="88">
        <v>39</v>
      </c>
      <c r="B253" s="93" t="s">
        <v>538</v>
      </c>
      <c r="C253" s="16" t="s">
        <v>16</v>
      </c>
      <c r="D253" s="63">
        <v>7</v>
      </c>
      <c r="E253" s="90">
        <v>0</v>
      </c>
      <c r="F253" s="90">
        <v>18</v>
      </c>
      <c r="G253" s="90">
        <v>0</v>
      </c>
      <c r="H253" s="90">
        <v>18</v>
      </c>
      <c r="I253" s="90">
        <v>0</v>
      </c>
      <c r="J253" s="90">
        <f t="shared" si="32"/>
        <v>18</v>
      </c>
      <c r="K253" s="16">
        <v>25102002</v>
      </c>
      <c r="L253" s="102">
        <v>1807665</v>
      </c>
      <c r="M253" s="90" t="s">
        <v>539</v>
      </c>
      <c r="N253" s="91" t="s">
        <v>540</v>
      </c>
      <c r="O253" s="63" t="s">
        <v>38</v>
      </c>
      <c r="P253" s="63" t="s">
        <v>155</v>
      </c>
      <c r="Q253" s="63">
        <v>47</v>
      </c>
      <c r="R253" s="13" t="s">
        <v>589</v>
      </c>
      <c r="S253" s="13" t="s">
        <v>590</v>
      </c>
      <c r="T253" s="13" t="s">
        <v>591</v>
      </c>
      <c r="U253" s="13" t="s">
        <v>592</v>
      </c>
      <c r="V253" s="13">
        <v>3984.0600000000004</v>
      </c>
      <c r="W253" s="13" t="s">
        <v>419</v>
      </c>
      <c r="X253" s="224">
        <f t="shared" si="29"/>
        <v>3984.0600000000004</v>
      </c>
      <c r="Y253" s="224">
        <f t="shared" si="33"/>
        <v>71713.08</v>
      </c>
      <c r="Z253" s="13" t="s">
        <v>589</v>
      </c>
      <c r="AA253" s="13" t="s">
        <v>593</v>
      </c>
      <c r="AB253" s="13" t="s">
        <v>594</v>
      </c>
      <c r="AC253" s="13" t="s">
        <v>595</v>
      </c>
      <c r="AD253" s="13">
        <v>3676.75</v>
      </c>
      <c r="AE253" s="13" t="s">
        <v>419</v>
      </c>
      <c r="AF253" s="13">
        <f t="shared" si="30"/>
        <v>3676.75</v>
      </c>
      <c r="AG253" s="13">
        <v>66181.5</v>
      </c>
      <c r="AH253" s="13" t="s">
        <v>596</v>
      </c>
      <c r="AI253" s="13" t="s">
        <v>597</v>
      </c>
      <c r="AJ253" s="13" t="s">
        <v>598</v>
      </c>
      <c r="AK253" s="13" t="s">
        <v>599</v>
      </c>
      <c r="AL253" s="13">
        <v>3658.45</v>
      </c>
      <c r="AM253" s="13" t="s">
        <v>419</v>
      </c>
      <c r="AN253" s="18">
        <f t="shared" si="34"/>
        <v>3658.45</v>
      </c>
      <c r="AO253" s="14" t="e">
        <f t="shared" si="31"/>
        <v>#VALUE!</v>
      </c>
      <c r="AP253" s="14"/>
    </row>
    <row r="254" spans="1:42" ht="22.5" x14ac:dyDescent="0.25">
      <c r="A254" s="88">
        <v>40</v>
      </c>
      <c r="B254" s="93" t="s">
        <v>541</v>
      </c>
      <c r="C254" s="16" t="s">
        <v>16</v>
      </c>
      <c r="D254" s="63">
        <v>4</v>
      </c>
      <c r="E254" s="90">
        <v>0</v>
      </c>
      <c r="F254" s="90">
        <v>21</v>
      </c>
      <c r="G254" s="90">
        <v>0</v>
      </c>
      <c r="H254" s="90">
        <v>21</v>
      </c>
      <c r="I254" s="90">
        <v>0</v>
      </c>
      <c r="J254" s="90">
        <f t="shared" si="32"/>
        <v>21</v>
      </c>
      <c r="K254" s="16">
        <v>25102002</v>
      </c>
      <c r="L254" s="102">
        <v>1807651</v>
      </c>
      <c r="M254" s="90" t="s">
        <v>542</v>
      </c>
      <c r="N254" s="91" t="s">
        <v>543</v>
      </c>
      <c r="O254" s="63" t="s">
        <v>38</v>
      </c>
      <c r="P254" s="63" t="s">
        <v>155</v>
      </c>
      <c r="Q254" s="63">
        <v>55</v>
      </c>
      <c r="R254" s="13" t="s">
        <v>589</v>
      </c>
      <c r="S254" s="13" t="s">
        <v>590</v>
      </c>
      <c r="T254" s="13" t="s">
        <v>591</v>
      </c>
      <c r="U254" s="13" t="s">
        <v>592</v>
      </c>
      <c r="V254" s="13">
        <v>6119.09</v>
      </c>
      <c r="W254" s="13" t="s">
        <v>419</v>
      </c>
      <c r="X254" s="224">
        <f t="shared" si="29"/>
        <v>6119.09</v>
      </c>
      <c r="Y254" s="224">
        <f t="shared" si="33"/>
        <v>128500.89</v>
      </c>
      <c r="Z254" s="13" t="s">
        <v>589</v>
      </c>
      <c r="AA254" s="13" t="s">
        <v>593</v>
      </c>
      <c r="AB254" s="13" t="s">
        <v>594</v>
      </c>
      <c r="AC254" s="13" t="s">
        <v>595</v>
      </c>
      <c r="AD254" s="13">
        <v>5725.96</v>
      </c>
      <c r="AE254" s="13" t="s">
        <v>419</v>
      </c>
      <c r="AF254" s="13">
        <f t="shared" si="30"/>
        <v>5725.96</v>
      </c>
      <c r="AG254" s="13">
        <v>120245.16</v>
      </c>
      <c r="AH254" s="13" t="s">
        <v>596</v>
      </c>
      <c r="AI254" s="13" t="s">
        <v>597</v>
      </c>
      <c r="AJ254" s="13" t="s">
        <v>598</v>
      </c>
      <c r="AK254" s="13" t="s">
        <v>599</v>
      </c>
      <c r="AL254" s="13">
        <v>5697.47</v>
      </c>
      <c r="AM254" s="13" t="s">
        <v>419</v>
      </c>
      <c r="AN254" s="18">
        <f t="shared" si="34"/>
        <v>5697.47</v>
      </c>
      <c r="AO254" s="14" t="e">
        <f t="shared" si="31"/>
        <v>#VALUE!</v>
      </c>
      <c r="AP254" s="14"/>
    </row>
    <row r="255" spans="1:42" ht="22.5" x14ac:dyDescent="0.25">
      <c r="A255" s="88">
        <v>41</v>
      </c>
      <c r="B255" s="93" t="s">
        <v>544</v>
      </c>
      <c r="C255" s="16" t="s">
        <v>16</v>
      </c>
      <c r="D255" s="63">
        <v>5</v>
      </c>
      <c r="E255" s="90">
        <v>0</v>
      </c>
      <c r="F255" s="90">
        <v>20</v>
      </c>
      <c r="G255" s="90">
        <v>0</v>
      </c>
      <c r="H255" s="90">
        <v>20</v>
      </c>
      <c r="I255" s="90">
        <v>0</v>
      </c>
      <c r="J255" s="90">
        <f t="shared" si="32"/>
        <v>20</v>
      </c>
      <c r="K255" s="16">
        <v>25102002</v>
      </c>
      <c r="L255" s="102">
        <v>1807648</v>
      </c>
      <c r="M255" s="90" t="s">
        <v>545</v>
      </c>
      <c r="N255" s="91" t="s">
        <v>546</v>
      </c>
      <c r="O255" s="63" t="s">
        <v>38</v>
      </c>
      <c r="P255" s="63" t="s">
        <v>155</v>
      </c>
      <c r="Q255" s="63">
        <v>57</v>
      </c>
      <c r="R255" s="13" t="s">
        <v>589</v>
      </c>
      <c r="S255" s="13" t="s">
        <v>590</v>
      </c>
      <c r="T255" s="13" t="s">
        <v>591</v>
      </c>
      <c r="U255" s="13" t="s">
        <v>592</v>
      </c>
      <c r="V255" s="13">
        <v>16831.91</v>
      </c>
      <c r="W255" s="13" t="s">
        <v>419</v>
      </c>
      <c r="X255" s="224">
        <f t="shared" si="29"/>
        <v>16831.91</v>
      </c>
      <c r="Y255" s="224">
        <f t="shared" si="33"/>
        <v>336638.2</v>
      </c>
      <c r="Z255" s="13" t="s">
        <v>589</v>
      </c>
      <c r="AA255" s="13" t="s">
        <v>593</v>
      </c>
      <c r="AB255" s="13" t="s">
        <v>594</v>
      </c>
      <c r="AC255" s="13" t="s">
        <v>595</v>
      </c>
      <c r="AD255" s="13">
        <v>15767.2</v>
      </c>
      <c r="AE255" s="13" t="s">
        <v>419</v>
      </c>
      <c r="AF255" s="13">
        <f t="shared" si="30"/>
        <v>15767.2</v>
      </c>
      <c r="AG255" s="13">
        <v>315344</v>
      </c>
      <c r="AH255" s="13" t="s">
        <v>596</v>
      </c>
      <c r="AI255" s="13" t="s">
        <v>597</v>
      </c>
      <c r="AJ255" s="13" t="s">
        <v>598</v>
      </c>
      <c r="AK255" s="13" t="s">
        <v>599</v>
      </c>
      <c r="AL255" s="13">
        <v>15657.59</v>
      </c>
      <c r="AM255" s="13" t="s">
        <v>419</v>
      </c>
      <c r="AN255" s="18">
        <f t="shared" si="34"/>
        <v>15657.59</v>
      </c>
      <c r="AO255" s="14" t="e">
        <f t="shared" si="31"/>
        <v>#VALUE!</v>
      </c>
      <c r="AP255" s="14"/>
    </row>
    <row r="256" spans="1:42" ht="22.5" x14ac:dyDescent="0.25">
      <c r="A256" s="88">
        <v>42</v>
      </c>
      <c r="B256" s="93" t="s">
        <v>547</v>
      </c>
      <c r="C256" s="16" t="s">
        <v>16</v>
      </c>
      <c r="D256" s="91">
        <v>0</v>
      </c>
      <c r="E256" s="90">
        <v>0</v>
      </c>
      <c r="F256" s="90">
        <v>10</v>
      </c>
      <c r="G256" s="90">
        <v>0</v>
      </c>
      <c r="H256" s="90">
        <v>10</v>
      </c>
      <c r="I256" s="90">
        <v>0</v>
      </c>
      <c r="J256" s="90">
        <f t="shared" si="32"/>
        <v>10</v>
      </c>
      <c r="K256" s="16">
        <v>25102002</v>
      </c>
      <c r="L256" s="102">
        <v>1807614</v>
      </c>
      <c r="M256" s="90" t="s">
        <v>548</v>
      </c>
      <c r="N256" s="91" t="s">
        <v>549</v>
      </c>
      <c r="O256" s="63" t="s">
        <v>17</v>
      </c>
      <c r="P256" s="63" t="s">
        <v>827</v>
      </c>
      <c r="Q256" s="63">
        <v>30</v>
      </c>
      <c r="R256" s="13" t="s">
        <v>589</v>
      </c>
      <c r="S256" s="13" t="s">
        <v>590</v>
      </c>
      <c r="T256" s="13" t="s">
        <v>591</v>
      </c>
      <c r="U256" s="13" t="s">
        <v>592</v>
      </c>
      <c r="V256" s="13">
        <v>17597.57</v>
      </c>
      <c r="W256" s="13" t="s">
        <v>419</v>
      </c>
      <c r="X256" s="224">
        <f t="shared" si="29"/>
        <v>17597.57</v>
      </c>
      <c r="Y256" s="224">
        <f t="shared" si="33"/>
        <v>175975.7</v>
      </c>
      <c r="Z256" s="13" t="s">
        <v>589</v>
      </c>
      <c r="AA256" s="13" t="s">
        <v>593</v>
      </c>
      <c r="AB256" s="13" t="s">
        <v>594</v>
      </c>
      <c r="AC256" s="13" t="s">
        <v>595</v>
      </c>
      <c r="AD256" s="13">
        <v>16468.05</v>
      </c>
      <c r="AE256" s="13" t="s">
        <v>419</v>
      </c>
      <c r="AF256" s="13">
        <f t="shared" si="30"/>
        <v>16468.05</v>
      </c>
      <c r="AG256" s="13">
        <v>164680.5</v>
      </c>
      <c r="AH256" s="13" t="s">
        <v>596</v>
      </c>
      <c r="AI256" s="13" t="s">
        <v>597</v>
      </c>
      <c r="AJ256" s="13" t="s">
        <v>598</v>
      </c>
      <c r="AK256" s="13" t="s">
        <v>599</v>
      </c>
      <c r="AL256" s="13">
        <v>16369.83</v>
      </c>
      <c r="AM256" s="13" t="s">
        <v>419</v>
      </c>
      <c r="AN256" s="18">
        <f t="shared" si="34"/>
        <v>16369.83</v>
      </c>
      <c r="AO256" s="14" t="e">
        <f t="shared" si="31"/>
        <v>#VALUE!</v>
      </c>
      <c r="AP256" s="14"/>
    </row>
    <row r="257" spans="1:42" ht="22.5" x14ac:dyDescent="0.25">
      <c r="A257" s="88">
        <v>43</v>
      </c>
      <c r="B257" s="93" t="s">
        <v>550</v>
      </c>
      <c r="C257" s="16" t="s">
        <v>16</v>
      </c>
      <c r="D257" s="91">
        <v>0</v>
      </c>
      <c r="E257" s="91">
        <v>0</v>
      </c>
      <c r="F257" s="90">
        <v>8</v>
      </c>
      <c r="G257" s="13">
        <v>0</v>
      </c>
      <c r="H257" s="90">
        <v>8</v>
      </c>
      <c r="I257" s="90">
        <v>1</v>
      </c>
      <c r="J257" s="90">
        <f t="shared" si="32"/>
        <v>9</v>
      </c>
      <c r="K257" s="16">
        <v>25102002</v>
      </c>
      <c r="L257" s="102">
        <v>1807612</v>
      </c>
      <c r="M257" s="90" t="s">
        <v>551</v>
      </c>
      <c r="N257" s="91" t="s">
        <v>552</v>
      </c>
      <c r="O257" s="16" t="s">
        <v>17</v>
      </c>
      <c r="P257" s="63" t="s">
        <v>826</v>
      </c>
      <c r="Q257" s="63">
        <v>35</v>
      </c>
      <c r="R257" s="13" t="s">
        <v>589</v>
      </c>
      <c r="S257" s="13" t="s">
        <v>590</v>
      </c>
      <c r="T257" s="13" t="s">
        <v>591</v>
      </c>
      <c r="U257" s="13" t="s">
        <v>592</v>
      </c>
      <c r="V257" s="13">
        <v>24831.309999999998</v>
      </c>
      <c r="W257" s="13" t="s">
        <v>419</v>
      </c>
      <c r="X257" s="224">
        <f t="shared" si="29"/>
        <v>24831.309999999998</v>
      </c>
      <c r="Y257" s="224">
        <f t="shared" si="33"/>
        <v>223481.78999999998</v>
      </c>
      <c r="Z257" s="13" t="s">
        <v>589</v>
      </c>
      <c r="AA257" s="13" t="s">
        <v>593</v>
      </c>
      <c r="AB257" s="13" t="s">
        <v>594</v>
      </c>
      <c r="AC257" s="13" t="s">
        <v>595</v>
      </c>
      <c r="AD257" s="13">
        <v>23194.329999999998</v>
      </c>
      <c r="AE257" s="13" t="s">
        <v>419</v>
      </c>
      <c r="AF257" s="13">
        <f t="shared" si="30"/>
        <v>23194.329999999998</v>
      </c>
      <c r="AG257" s="13">
        <v>208748.96999999997</v>
      </c>
      <c r="AH257" s="13" t="s">
        <v>596</v>
      </c>
      <c r="AI257" s="13" t="s">
        <v>597</v>
      </c>
      <c r="AJ257" s="13" t="s">
        <v>598</v>
      </c>
      <c r="AK257" s="13" t="s">
        <v>599</v>
      </c>
      <c r="AL257" s="13">
        <v>23055.99</v>
      </c>
      <c r="AM257" s="13" t="s">
        <v>419</v>
      </c>
      <c r="AN257" s="18">
        <f t="shared" si="34"/>
        <v>23055.99</v>
      </c>
      <c r="AO257" s="14" t="e">
        <f t="shared" si="31"/>
        <v>#VALUE!</v>
      </c>
      <c r="AP257" s="14"/>
    </row>
    <row r="258" spans="1:42" ht="22.5" x14ac:dyDescent="0.25">
      <c r="A258" s="88">
        <v>44</v>
      </c>
      <c r="B258" s="93" t="s">
        <v>553</v>
      </c>
      <c r="C258" s="16" t="s">
        <v>16</v>
      </c>
      <c r="D258" s="91">
        <v>0</v>
      </c>
      <c r="E258" s="91">
        <v>0</v>
      </c>
      <c r="F258" s="90">
        <v>10</v>
      </c>
      <c r="G258" s="13">
        <v>0</v>
      </c>
      <c r="H258" s="90">
        <v>10</v>
      </c>
      <c r="I258" s="90">
        <v>8</v>
      </c>
      <c r="J258" s="90">
        <f t="shared" si="32"/>
        <v>18</v>
      </c>
      <c r="K258" s="16">
        <v>25102002</v>
      </c>
      <c r="L258" s="102">
        <v>1807640</v>
      </c>
      <c r="M258" s="102" t="s">
        <v>440</v>
      </c>
      <c r="N258" s="109" t="s">
        <v>441</v>
      </c>
      <c r="O258" s="16" t="s">
        <v>554</v>
      </c>
      <c r="P258" s="63" t="s">
        <v>828</v>
      </c>
      <c r="Q258" s="63">
        <v>15</v>
      </c>
      <c r="R258" s="13" t="s">
        <v>589</v>
      </c>
      <c r="S258" s="13" t="s">
        <v>590</v>
      </c>
      <c r="T258" s="13" t="s">
        <v>591</v>
      </c>
      <c r="U258" s="13" t="s">
        <v>592</v>
      </c>
      <c r="V258" s="13">
        <v>9545.7199999999993</v>
      </c>
      <c r="W258" s="13" t="s">
        <v>419</v>
      </c>
      <c r="X258" s="224">
        <f t="shared" si="29"/>
        <v>9545.7199999999993</v>
      </c>
      <c r="Y258" s="224">
        <f t="shared" si="33"/>
        <v>171822.96</v>
      </c>
      <c r="Z258" s="13" t="s">
        <v>589</v>
      </c>
      <c r="AA258" s="13" t="s">
        <v>593</v>
      </c>
      <c r="AB258" s="13" t="s">
        <v>594</v>
      </c>
      <c r="AC258" s="13" t="s">
        <v>595</v>
      </c>
      <c r="AD258" s="13">
        <v>8787.3000000000011</v>
      </c>
      <c r="AE258" s="13" t="s">
        <v>419</v>
      </c>
      <c r="AF258" s="13">
        <f t="shared" si="30"/>
        <v>8787.3000000000011</v>
      </c>
      <c r="AG258" s="13">
        <v>158171.40000000002</v>
      </c>
      <c r="AH258" s="13" t="s">
        <v>596</v>
      </c>
      <c r="AI258" s="13" t="s">
        <v>597</v>
      </c>
      <c r="AJ258" s="13" t="s">
        <v>598</v>
      </c>
      <c r="AK258" s="13" t="s">
        <v>599</v>
      </c>
      <c r="AL258" s="13">
        <v>8717.5499999999993</v>
      </c>
      <c r="AM258" s="13" t="s">
        <v>419</v>
      </c>
      <c r="AN258" s="18">
        <f t="shared" si="34"/>
        <v>8717.5499999999993</v>
      </c>
      <c r="AO258" s="14" t="e">
        <f t="shared" si="31"/>
        <v>#VALUE!</v>
      </c>
      <c r="AP258" s="14"/>
    </row>
    <row r="259" spans="1:42" ht="22.5" x14ac:dyDescent="0.25">
      <c r="A259" s="88">
        <v>45</v>
      </c>
      <c r="B259" s="93" t="s">
        <v>555</v>
      </c>
      <c r="C259" s="16" t="s">
        <v>16</v>
      </c>
      <c r="D259" s="91">
        <v>0</v>
      </c>
      <c r="E259" s="91">
        <v>0</v>
      </c>
      <c r="F259" s="90">
        <v>10</v>
      </c>
      <c r="G259" s="13">
        <v>0</v>
      </c>
      <c r="H259" s="90">
        <v>10</v>
      </c>
      <c r="I259" s="90">
        <v>4</v>
      </c>
      <c r="J259" s="90">
        <f t="shared" si="32"/>
        <v>14</v>
      </c>
      <c r="K259" s="16">
        <v>25102002</v>
      </c>
      <c r="L259" s="102">
        <v>1808104</v>
      </c>
      <c r="M259" s="13" t="s">
        <v>419</v>
      </c>
      <c r="N259" s="109" t="s">
        <v>443</v>
      </c>
      <c r="O259" s="16" t="s">
        <v>554</v>
      </c>
      <c r="P259" s="63" t="s">
        <v>276</v>
      </c>
      <c r="Q259" s="63">
        <v>14</v>
      </c>
      <c r="R259" s="13" t="s">
        <v>589</v>
      </c>
      <c r="S259" s="13" t="s">
        <v>590</v>
      </c>
      <c r="T259" s="13" t="s">
        <v>591</v>
      </c>
      <c r="U259" s="13" t="s">
        <v>592</v>
      </c>
      <c r="V259" s="13">
        <v>10356.050000000001</v>
      </c>
      <c r="W259" s="13" t="s">
        <v>419</v>
      </c>
      <c r="X259" s="224">
        <f t="shared" si="29"/>
        <v>10356.050000000001</v>
      </c>
      <c r="Y259" s="224">
        <f t="shared" si="33"/>
        <v>144984.70000000001</v>
      </c>
      <c r="Z259" s="13" t="s">
        <v>589</v>
      </c>
      <c r="AA259" s="13" t="s">
        <v>593</v>
      </c>
      <c r="AB259" s="13" t="s">
        <v>594</v>
      </c>
      <c r="AC259" s="13" t="s">
        <v>595</v>
      </c>
      <c r="AD259" s="13">
        <v>9611.56</v>
      </c>
      <c r="AE259" s="13" t="s">
        <v>419</v>
      </c>
      <c r="AF259" s="13">
        <f t="shared" si="30"/>
        <v>9611.56</v>
      </c>
      <c r="AG259" s="13">
        <v>134561.84</v>
      </c>
      <c r="AH259" s="13" t="s">
        <v>596</v>
      </c>
      <c r="AI259" s="13" t="s">
        <v>597</v>
      </c>
      <c r="AJ259" s="13" t="s">
        <v>598</v>
      </c>
      <c r="AK259" s="13" t="s">
        <v>599</v>
      </c>
      <c r="AL259" s="13">
        <v>9544.74</v>
      </c>
      <c r="AM259" s="13" t="s">
        <v>419</v>
      </c>
      <c r="AN259" s="18">
        <f t="shared" si="34"/>
        <v>9544.74</v>
      </c>
      <c r="AO259" s="14" t="e">
        <f t="shared" si="31"/>
        <v>#VALUE!</v>
      </c>
      <c r="AP259" s="14"/>
    </row>
    <row r="260" spans="1:42" ht="22.5" x14ac:dyDescent="0.25">
      <c r="A260" s="88">
        <v>46</v>
      </c>
      <c r="B260" s="93" t="s">
        <v>556</v>
      </c>
      <c r="C260" s="16" t="s">
        <v>16</v>
      </c>
      <c r="D260" s="91">
        <v>0</v>
      </c>
      <c r="E260" s="91">
        <v>0</v>
      </c>
      <c r="F260" s="90">
        <v>10</v>
      </c>
      <c r="G260" s="13">
        <v>0</v>
      </c>
      <c r="H260" s="90">
        <v>10</v>
      </c>
      <c r="I260" s="90">
        <v>13</v>
      </c>
      <c r="J260" s="90">
        <f t="shared" si="32"/>
        <v>23</v>
      </c>
      <c r="K260" s="16">
        <v>25102002</v>
      </c>
      <c r="L260" s="102">
        <v>1807658</v>
      </c>
      <c r="M260" s="102" t="s">
        <v>445</v>
      </c>
      <c r="N260" s="109" t="s">
        <v>446</v>
      </c>
      <c r="O260" s="16" t="s">
        <v>554</v>
      </c>
      <c r="P260" s="63" t="s">
        <v>276</v>
      </c>
      <c r="Q260" s="63">
        <v>16</v>
      </c>
      <c r="R260" s="13" t="s">
        <v>589</v>
      </c>
      <c r="S260" s="13" t="s">
        <v>590</v>
      </c>
      <c r="T260" s="13" t="s">
        <v>591</v>
      </c>
      <c r="U260" s="13" t="s">
        <v>592</v>
      </c>
      <c r="V260" s="13">
        <v>1047.71</v>
      </c>
      <c r="W260" s="13" t="s">
        <v>419</v>
      </c>
      <c r="X260" s="224">
        <f t="shared" si="29"/>
        <v>1047.71</v>
      </c>
      <c r="Y260" s="224">
        <f t="shared" si="33"/>
        <v>24097.33</v>
      </c>
      <c r="Z260" s="13" t="s">
        <v>589</v>
      </c>
      <c r="AA260" s="13" t="s">
        <v>593</v>
      </c>
      <c r="AB260" s="13" t="s">
        <v>594</v>
      </c>
      <c r="AC260" s="13" t="s">
        <v>595</v>
      </c>
      <c r="AD260" s="13">
        <v>983.33</v>
      </c>
      <c r="AE260" s="13" t="s">
        <v>419</v>
      </c>
      <c r="AF260" s="13">
        <f t="shared" si="30"/>
        <v>983.33</v>
      </c>
      <c r="AG260" s="13">
        <v>22616.59</v>
      </c>
      <c r="AH260" s="13" t="s">
        <v>596</v>
      </c>
      <c r="AI260" s="13" t="s">
        <v>597</v>
      </c>
      <c r="AJ260" s="13" t="s">
        <v>598</v>
      </c>
      <c r="AK260" s="13" t="s">
        <v>599</v>
      </c>
      <c r="AL260" s="13">
        <v>975.52</v>
      </c>
      <c r="AM260" s="13" t="s">
        <v>419</v>
      </c>
      <c r="AN260" s="18">
        <f t="shared" si="34"/>
        <v>975.52</v>
      </c>
      <c r="AO260" s="14" t="e">
        <f t="shared" si="31"/>
        <v>#VALUE!</v>
      </c>
      <c r="AP260" s="14"/>
    </row>
    <row r="261" spans="1:42" ht="22.5" x14ac:dyDescent="0.25">
      <c r="A261" s="88">
        <v>47</v>
      </c>
      <c r="B261" s="93" t="s">
        <v>557</v>
      </c>
      <c r="C261" s="16" t="s">
        <v>16</v>
      </c>
      <c r="D261" s="91">
        <v>0</v>
      </c>
      <c r="E261" s="91">
        <v>0</v>
      </c>
      <c r="F261" s="90">
        <v>10</v>
      </c>
      <c r="G261" s="13">
        <v>0</v>
      </c>
      <c r="H261" s="90">
        <v>10</v>
      </c>
      <c r="I261" s="90">
        <v>8</v>
      </c>
      <c r="J261" s="90">
        <f t="shared" si="32"/>
        <v>18</v>
      </c>
      <c r="K261" s="16">
        <v>25102002</v>
      </c>
      <c r="L261" s="102">
        <v>1807638</v>
      </c>
      <c r="M261" s="102" t="s">
        <v>449</v>
      </c>
      <c r="N261" s="91" t="s">
        <v>450</v>
      </c>
      <c r="O261" s="16" t="s">
        <v>17</v>
      </c>
      <c r="P261" s="63" t="s">
        <v>826</v>
      </c>
      <c r="Q261" s="63">
        <v>47</v>
      </c>
      <c r="R261" s="13" t="s">
        <v>589</v>
      </c>
      <c r="S261" s="13" t="s">
        <v>590</v>
      </c>
      <c r="T261" s="13" t="s">
        <v>591</v>
      </c>
      <c r="U261" s="13" t="s">
        <v>592</v>
      </c>
      <c r="V261" s="13">
        <v>8677.3700000000008</v>
      </c>
      <c r="W261" s="13" t="s">
        <v>419</v>
      </c>
      <c r="X261" s="224">
        <f t="shared" si="29"/>
        <v>8677.3700000000008</v>
      </c>
      <c r="Y261" s="224">
        <f t="shared" si="33"/>
        <v>156192.66</v>
      </c>
      <c r="Z261" s="13" t="s">
        <v>589</v>
      </c>
      <c r="AA261" s="13" t="s">
        <v>593</v>
      </c>
      <c r="AB261" s="13" t="s">
        <v>594</v>
      </c>
      <c r="AC261" s="13" t="s">
        <v>595</v>
      </c>
      <c r="AD261" s="13">
        <v>8075.89</v>
      </c>
      <c r="AE261" s="13" t="s">
        <v>419</v>
      </c>
      <c r="AF261" s="13">
        <f t="shared" si="30"/>
        <v>8075.89</v>
      </c>
      <c r="AG261" s="13">
        <v>145366.02000000002</v>
      </c>
      <c r="AH261" s="13" t="s">
        <v>596</v>
      </c>
      <c r="AI261" s="13" t="s">
        <v>597</v>
      </c>
      <c r="AJ261" s="13" t="s">
        <v>598</v>
      </c>
      <c r="AK261" s="13" t="s">
        <v>599</v>
      </c>
      <c r="AL261" s="13">
        <v>8019.75</v>
      </c>
      <c r="AM261" s="13" t="s">
        <v>419</v>
      </c>
      <c r="AN261" s="18">
        <f t="shared" si="34"/>
        <v>8019.75</v>
      </c>
      <c r="AO261" s="14" t="e">
        <f t="shared" si="31"/>
        <v>#VALUE!</v>
      </c>
      <c r="AP261" s="14"/>
    </row>
    <row r="262" spans="1:42" ht="22.5" x14ac:dyDescent="0.25">
      <c r="A262" s="88">
        <v>48</v>
      </c>
      <c r="B262" s="93" t="s">
        <v>558</v>
      </c>
      <c r="C262" s="16" t="s">
        <v>16</v>
      </c>
      <c r="D262" s="91">
        <v>0</v>
      </c>
      <c r="E262" s="91">
        <v>0</v>
      </c>
      <c r="F262" s="90">
        <v>10</v>
      </c>
      <c r="G262" s="13">
        <v>0</v>
      </c>
      <c r="H262" s="90">
        <v>10</v>
      </c>
      <c r="I262" s="90">
        <v>1</v>
      </c>
      <c r="J262" s="90">
        <f t="shared" si="32"/>
        <v>11</v>
      </c>
      <c r="K262" s="16">
        <v>25102002</v>
      </c>
      <c r="L262" s="102">
        <v>1807635</v>
      </c>
      <c r="M262" s="102" t="s">
        <v>559</v>
      </c>
      <c r="N262" s="91" t="s">
        <v>560</v>
      </c>
      <c r="O262" s="16" t="s">
        <v>17</v>
      </c>
      <c r="P262" s="63" t="s">
        <v>826</v>
      </c>
      <c r="Q262" s="63">
        <v>42</v>
      </c>
      <c r="R262" s="13" t="s">
        <v>589</v>
      </c>
      <c r="S262" s="13" t="s">
        <v>590</v>
      </c>
      <c r="T262" s="13" t="s">
        <v>591</v>
      </c>
      <c r="U262" s="13" t="s">
        <v>592</v>
      </c>
      <c r="V262" s="13">
        <v>4190.9800000000005</v>
      </c>
      <c r="W262" s="13" t="s">
        <v>419</v>
      </c>
      <c r="X262" s="224">
        <f t="shared" si="29"/>
        <v>4190.9800000000005</v>
      </c>
      <c r="Y262" s="224">
        <f t="shared" si="33"/>
        <v>46100.780000000006</v>
      </c>
      <c r="Z262" s="13" t="s">
        <v>589</v>
      </c>
      <c r="AA262" s="13" t="s">
        <v>593</v>
      </c>
      <c r="AB262" s="13" t="s">
        <v>594</v>
      </c>
      <c r="AC262" s="13" t="s">
        <v>595</v>
      </c>
      <c r="AD262" s="13">
        <v>3867.4100000000003</v>
      </c>
      <c r="AE262" s="13" t="s">
        <v>419</v>
      </c>
      <c r="AF262" s="13">
        <f t="shared" si="30"/>
        <v>3867.4100000000003</v>
      </c>
      <c r="AG262" s="13">
        <v>42541.51</v>
      </c>
      <c r="AH262" s="13" t="s">
        <v>596</v>
      </c>
      <c r="AI262" s="13" t="s">
        <v>597</v>
      </c>
      <c r="AJ262" s="13" t="s">
        <v>598</v>
      </c>
      <c r="AK262" s="13" t="s">
        <v>599</v>
      </c>
      <c r="AL262" s="13">
        <v>3852</v>
      </c>
      <c r="AM262" s="13" t="s">
        <v>419</v>
      </c>
      <c r="AN262" s="18">
        <f t="shared" si="34"/>
        <v>3852</v>
      </c>
      <c r="AO262" s="14" t="e">
        <f t="shared" si="31"/>
        <v>#VALUE!</v>
      </c>
      <c r="AP262" s="14"/>
    </row>
    <row r="263" spans="1:42" ht="22.5" x14ac:dyDescent="0.25">
      <c r="A263" s="88">
        <v>49</v>
      </c>
      <c r="B263" s="13" t="s">
        <v>561</v>
      </c>
      <c r="C263" s="91" t="s">
        <v>504</v>
      </c>
      <c r="D263" s="91">
        <v>0</v>
      </c>
      <c r="E263" s="13">
        <v>0</v>
      </c>
      <c r="F263" s="90">
        <v>0</v>
      </c>
      <c r="G263" s="13">
        <v>0</v>
      </c>
      <c r="H263" s="90">
        <v>10</v>
      </c>
      <c r="I263" s="13">
        <v>0</v>
      </c>
      <c r="J263" s="90">
        <f t="shared" si="32"/>
        <v>10</v>
      </c>
      <c r="K263" s="16">
        <v>25102002</v>
      </c>
      <c r="L263" s="102">
        <v>1807627</v>
      </c>
      <c r="M263" s="102" t="s">
        <v>486</v>
      </c>
      <c r="N263" s="109" t="s">
        <v>487</v>
      </c>
      <c r="O263" s="16" t="s">
        <v>17</v>
      </c>
      <c r="P263" s="102" t="s">
        <v>94</v>
      </c>
      <c r="Q263" s="102">
        <v>34</v>
      </c>
      <c r="R263" s="13" t="s">
        <v>589</v>
      </c>
      <c r="S263" s="13" t="s">
        <v>590</v>
      </c>
      <c r="T263" s="13" t="s">
        <v>591</v>
      </c>
      <c r="U263" s="13" t="s">
        <v>592</v>
      </c>
      <c r="V263" s="13">
        <v>9246.86</v>
      </c>
      <c r="W263" s="13" t="s">
        <v>419</v>
      </c>
      <c r="X263" s="224">
        <f t="shared" si="29"/>
        <v>9246.86</v>
      </c>
      <c r="Y263" s="224">
        <f t="shared" si="33"/>
        <v>92468.6</v>
      </c>
      <c r="Z263" s="13" t="s">
        <v>589</v>
      </c>
      <c r="AA263" s="13" t="s">
        <v>593</v>
      </c>
      <c r="AB263" s="13" t="s">
        <v>594</v>
      </c>
      <c r="AC263" s="13" t="s">
        <v>595</v>
      </c>
      <c r="AD263" s="13">
        <v>8825.75</v>
      </c>
      <c r="AE263" s="13" t="s">
        <v>419</v>
      </c>
      <c r="AF263" s="13">
        <f t="shared" si="30"/>
        <v>8825.75</v>
      </c>
      <c r="AG263" s="13">
        <v>88257.5</v>
      </c>
      <c r="AH263" s="13" t="s">
        <v>596</v>
      </c>
      <c r="AI263" s="13" t="s">
        <v>597</v>
      </c>
      <c r="AJ263" s="13" t="s">
        <v>598</v>
      </c>
      <c r="AK263" s="13" t="s">
        <v>599</v>
      </c>
      <c r="AL263" s="13">
        <v>8773.11</v>
      </c>
      <c r="AM263" s="13" t="s">
        <v>419</v>
      </c>
      <c r="AN263" s="18">
        <f t="shared" si="34"/>
        <v>8773.11</v>
      </c>
      <c r="AO263" s="14" t="e">
        <f t="shared" si="31"/>
        <v>#VALUE!</v>
      </c>
      <c r="AP263" s="14"/>
    </row>
    <row r="264" spans="1:42" ht="22.5" x14ac:dyDescent="0.25">
      <c r="A264" s="88">
        <v>50</v>
      </c>
      <c r="B264" s="13" t="s">
        <v>561</v>
      </c>
      <c r="C264" s="91" t="s">
        <v>504</v>
      </c>
      <c r="D264" s="91">
        <v>0</v>
      </c>
      <c r="E264" s="13">
        <v>0</v>
      </c>
      <c r="F264" s="90">
        <v>0</v>
      </c>
      <c r="G264" s="13">
        <v>0</v>
      </c>
      <c r="H264" s="90">
        <v>10</v>
      </c>
      <c r="I264" s="13">
        <v>0</v>
      </c>
      <c r="J264" s="90">
        <f t="shared" si="32"/>
        <v>10</v>
      </c>
      <c r="K264" s="16">
        <v>25102002</v>
      </c>
      <c r="L264" s="102">
        <v>1807629</v>
      </c>
      <c r="M264" s="102" t="s">
        <v>489</v>
      </c>
      <c r="N264" s="109" t="s">
        <v>490</v>
      </c>
      <c r="O264" s="16" t="s">
        <v>17</v>
      </c>
      <c r="P264" s="102" t="s">
        <v>94</v>
      </c>
      <c r="Q264" s="102">
        <v>36</v>
      </c>
      <c r="R264" s="13" t="s">
        <v>589</v>
      </c>
      <c r="S264" s="13" t="s">
        <v>590</v>
      </c>
      <c r="T264" s="13" t="s">
        <v>591</v>
      </c>
      <c r="U264" s="13" t="s">
        <v>592</v>
      </c>
      <c r="V264" s="13">
        <v>4777.71</v>
      </c>
      <c r="W264" s="13" t="s">
        <v>419</v>
      </c>
      <c r="X264" s="224">
        <f t="shared" si="29"/>
        <v>4777.71</v>
      </c>
      <c r="Y264" s="224">
        <f t="shared" si="33"/>
        <v>47777.1</v>
      </c>
      <c r="Z264" s="13" t="s">
        <v>589</v>
      </c>
      <c r="AA264" s="13" t="s">
        <v>593</v>
      </c>
      <c r="AB264" s="13" t="s">
        <v>594</v>
      </c>
      <c r="AC264" s="13" t="s">
        <v>595</v>
      </c>
      <c r="AD264" s="13">
        <v>4542.8900000000003</v>
      </c>
      <c r="AE264" s="13" t="s">
        <v>419</v>
      </c>
      <c r="AF264" s="13">
        <f t="shared" si="30"/>
        <v>4542.8900000000003</v>
      </c>
      <c r="AG264" s="13">
        <v>45428.9</v>
      </c>
      <c r="AH264" s="13" t="s">
        <v>596</v>
      </c>
      <c r="AI264" s="13" t="s">
        <v>597</v>
      </c>
      <c r="AJ264" s="13" t="s">
        <v>598</v>
      </c>
      <c r="AK264" s="13" t="s">
        <v>599</v>
      </c>
      <c r="AL264" s="13">
        <v>4515.79</v>
      </c>
      <c r="AM264" s="13" t="s">
        <v>419</v>
      </c>
      <c r="AN264" s="18">
        <f t="shared" si="34"/>
        <v>4515.79</v>
      </c>
      <c r="AO264" s="14" t="e">
        <f t="shared" si="31"/>
        <v>#VALUE!</v>
      </c>
      <c r="AP264" s="14"/>
    </row>
    <row r="265" spans="1:42" ht="22.5" x14ac:dyDescent="0.25">
      <c r="A265" s="88">
        <v>51</v>
      </c>
      <c r="B265" s="13" t="s">
        <v>561</v>
      </c>
      <c r="C265" s="91" t="s">
        <v>504</v>
      </c>
      <c r="D265" s="91">
        <v>0</v>
      </c>
      <c r="E265" s="13">
        <v>0</v>
      </c>
      <c r="F265" s="90">
        <v>0</v>
      </c>
      <c r="G265" s="13">
        <v>0</v>
      </c>
      <c r="H265" s="90">
        <v>10</v>
      </c>
      <c r="I265" s="13">
        <v>0</v>
      </c>
      <c r="J265" s="90">
        <f t="shared" si="32"/>
        <v>10</v>
      </c>
      <c r="K265" s="16">
        <v>25102002</v>
      </c>
      <c r="L265" s="102">
        <v>1807631</v>
      </c>
      <c r="M265" s="102" t="s">
        <v>492</v>
      </c>
      <c r="N265" s="109" t="s">
        <v>493</v>
      </c>
      <c r="O265" s="16" t="s">
        <v>17</v>
      </c>
      <c r="P265" s="102" t="s">
        <v>94</v>
      </c>
      <c r="Q265" s="102">
        <v>35</v>
      </c>
      <c r="R265" s="13" t="s">
        <v>589</v>
      </c>
      <c r="S265" s="13" t="s">
        <v>590</v>
      </c>
      <c r="T265" s="13" t="s">
        <v>591</v>
      </c>
      <c r="U265" s="13" t="s">
        <v>592</v>
      </c>
      <c r="V265" s="13">
        <v>4442.38</v>
      </c>
      <c r="W265" s="13" t="s">
        <v>419</v>
      </c>
      <c r="X265" s="224">
        <f t="shared" si="29"/>
        <v>4442.38</v>
      </c>
      <c r="Y265" s="224">
        <f t="shared" si="33"/>
        <v>44423.8</v>
      </c>
      <c r="Z265" s="13" t="s">
        <v>589</v>
      </c>
      <c r="AA265" s="13" t="s">
        <v>593</v>
      </c>
      <c r="AB265" s="13" t="s">
        <v>594</v>
      </c>
      <c r="AC265" s="13" t="s">
        <v>595</v>
      </c>
      <c r="AD265" s="13">
        <v>4339.0700000000006</v>
      </c>
      <c r="AE265" s="13" t="s">
        <v>419</v>
      </c>
      <c r="AF265" s="13">
        <f t="shared" si="30"/>
        <v>4339.0700000000006</v>
      </c>
      <c r="AG265" s="13">
        <v>43390.700000000004</v>
      </c>
      <c r="AH265" s="13" t="s">
        <v>596</v>
      </c>
      <c r="AI265" s="13" t="s">
        <v>597</v>
      </c>
      <c r="AJ265" s="13" t="s">
        <v>598</v>
      </c>
      <c r="AK265" s="13" t="s">
        <v>599</v>
      </c>
      <c r="AL265" s="13">
        <v>4304.63</v>
      </c>
      <c r="AM265" s="13" t="s">
        <v>419</v>
      </c>
      <c r="AN265" s="18">
        <f t="shared" si="34"/>
        <v>4304.63</v>
      </c>
      <c r="AO265" s="14" t="e">
        <f t="shared" si="31"/>
        <v>#VALUE!</v>
      </c>
      <c r="AP265" s="14"/>
    </row>
    <row r="266" spans="1:42" ht="22.5" x14ac:dyDescent="0.25">
      <c r="A266" s="88">
        <v>52</v>
      </c>
      <c r="B266" s="13" t="s">
        <v>561</v>
      </c>
      <c r="C266" s="91" t="s">
        <v>504</v>
      </c>
      <c r="D266" s="91">
        <v>0</v>
      </c>
      <c r="E266" s="13">
        <v>0</v>
      </c>
      <c r="F266" s="90">
        <v>0</v>
      </c>
      <c r="G266" s="13">
        <v>0</v>
      </c>
      <c r="H266" s="90">
        <v>10</v>
      </c>
      <c r="I266" s="13">
        <v>0</v>
      </c>
      <c r="J266" s="90">
        <f t="shared" si="32"/>
        <v>10</v>
      </c>
      <c r="K266" s="16">
        <v>25102002</v>
      </c>
      <c r="L266" s="102">
        <v>1807632</v>
      </c>
      <c r="M266" s="102" t="s">
        <v>495</v>
      </c>
      <c r="N266" s="109" t="s">
        <v>496</v>
      </c>
      <c r="O266" s="16" t="s">
        <v>17</v>
      </c>
      <c r="P266" s="102" t="s">
        <v>94</v>
      </c>
      <c r="Q266" s="102">
        <v>34</v>
      </c>
      <c r="R266" s="13" t="s">
        <v>589</v>
      </c>
      <c r="S266" s="13" t="s">
        <v>590</v>
      </c>
      <c r="T266" s="13" t="s">
        <v>591</v>
      </c>
      <c r="U266" s="13" t="s">
        <v>592</v>
      </c>
      <c r="V266" s="13">
        <v>10614.72</v>
      </c>
      <c r="W266" s="13" t="s">
        <v>419</v>
      </c>
      <c r="X266" s="224">
        <f t="shared" si="29"/>
        <v>10614.72</v>
      </c>
      <c r="Y266" s="224">
        <f t="shared" si="33"/>
        <v>106147.2</v>
      </c>
      <c r="Z266" s="13" t="s">
        <v>589</v>
      </c>
      <c r="AA266" s="13" t="s">
        <v>593</v>
      </c>
      <c r="AB266" s="13" t="s">
        <v>594</v>
      </c>
      <c r="AC266" s="13" t="s">
        <v>595</v>
      </c>
      <c r="AD266" s="13">
        <v>9789.24</v>
      </c>
      <c r="AE266" s="13" t="s">
        <v>419</v>
      </c>
      <c r="AF266" s="13">
        <f t="shared" si="30"/>
        <v>9789.24</v>
      </c>
      <c r="AG266" s="13">
        <v>97892.4</v>
      </c>
      <c r="AH266" s="13" t="s">
        <v>596</v>
      </c>
      <c r="AI266" s="13" t="s">
        <v>597</v>
      </c>
      <c r="AJ266" s="13" t="s">
        <v>598</v>
      </c>
      <c r="AK266" s="13" t="s">
        <v>599</v>
      </c>
      <c r="AL266" s="13">
        <v>9711.5400000000009</v>
      </c>
      <c r="AM266" s="13" t="s">
        <v>419</v>
      </c>
      <c r="AN266" s="18">
        <f t="shared" si="34"/>
        <v>9711.5400000000009</v>
      </c>
      <c r="AO266" s="14" t="e">
        <f t="shared" si="31"/>
        <v>#VALUE!</v>
      </c>
      <c r="AP266" s="14"/>
    </row>
    <row r="267" spans="1:42" ht="22.5" x14ac:dyDescent="0.25">
      <c r="A267" s="88">
        <v>53</v>
      </c>
      <c r="B267" s="13" t="s">
        <v>561</v>
      </c>
      <c r="C267" s="91" t="s">
        <v>504</v>
      </c>
      <c r="D267" s="91">
        <v>0</v>
      </c>
      <c r="E267" s="13">
        <v>0</v>
      </c>
      <c r="F267" s="90">
        <v>0</v>
      </c>
      <c r="G267" s="13">
        <v>0</v>
      </c>
      <c r="H267" s="90">
        <v>10</v>
      </c>
      <c r="I267" s="13">
        <v>0</v>
      </c>
      <c r="J267" s="90">
        <f t="shared" si="32"/>
        <v>10</v>
      </c>
      <c r="K267" s="16">
        <v>25102002</v>
      </c>
      <c r="L267" s="102">
        <v>1807630</v>
      </c>
      <c r="M267" s="102" t="s">
        <v>498</v>
      </c>
      <c r="N267" s="109" t="s">
        <v>499</v>
      </c>
      <c r="O267" s="16" t="s">
        <v>17</v>
      </c>
      <c r="P267" s="102" t="s">
        <v>94</v>
      </c>
      <c r="Q267" s="102">
        <v>9</v>
      </c>
      <c r="R267" s="13" t="s">
        <v>589</v>
      </c>
      <c r="S267" s="13" t="s">
        <v>590</v>
      </c>
      <c r="T267" s="13" t="s">
        <v>591</v>
      </c>
      <c r="U267" s="13" t="s">
        <v>592</v>
      </c>
      <c r="V267" s="13">
        <v>4594.57</v>
      </c>
      <c r="W267" s="13" t="s">
        <v>419</v>
      </c>
      <c r="X267" s="224">
        <f t="shared" si="29"/>
        <v>4594.57</v>
      </c>
      <c r="Y267" s="224">
        <f t="shared" si="33"/>
        <v>45945.7</v>
      </c>
      <c r="Z267" s="13" t="s">
        <v>589</v>
      </c>
      <c r="AA267" s="13" t="s">
        <v>593</v>
      </c>
      <c r="AB267" s="13" t="s">
        <v>594</v>
      </c>
      <c r="AC267" s="13" t="s">
        <v>595</v>
      </c>
      <c r="AD267" s="13">
        <v>4364.8500000000004</v>
      </c>
      <c r="AE267" s="13" t="s">
        <v>419</v>
      </c>
      <c r="AF267" s="13">
        <f t="shared" si="30"/>
        <v>4364.8500000000004</v>
      </c>
      <c r="AG267" s="13">
        <v>43648.5</v>
      </c>
      <c r="AH267" s="13" t="s">
        <v>596</v>
      </c>
      <c r="AI267" s="13" t="s">
        <v>597</v>
      </c>
      <c r="AJ267" s="13" t="s">
        <v>598</v>
      </c>
      <c r="AK267" s="13" t="s">
        <v>599</v>
      </c>
      <c r="AL267" s="13">
        <v>4334.5</v>
      </c>
      <c r="AM267" s="13" t="s">
        <v>419</v>
      </c>
      <c r="AN267" s="18">
        <f t="shared" si="34"/>
        <v>4334.5</v>
      </c>
      <c r="AO267" s="14" t="e">
        <f t="shared" si="31"/>
        <v>#VALUE!</v>
      </c>
      <c r="AP267" s="14"/>
    </row>
    <row r="268" spans="1:42" ht="22.5" x14ac:dyDescent="0.25">
      <c r="A268" s="88">
        <v>54</v>
      </c>
      <c r="B268" s="13" t="s">
        <v>561</v>
      </c>
      <c r="C268" s="91" t="s">
        <v>504</v>
      </c>
      <c r="D268" s="91">
        <v>0</v>
      </c>
      <c r="E268" s="13">
        <v>0</v>
      </c>
      <c r="F268" s="90">
        <v>0</v>
      </c>
      <c r="G268" s="13">
        <v>0</v>
      </c>
      <c r="H268" s="90">
        <v>8</v>
      </c>
      <c r="I268" s="13">
        <v>0</v>
      </c>
      <c r="J268" s="90">
        <f t="shared" si="32"/>
        <v>8</v>
      </c>
      <c r="K268" s="16">
        <v>25102002</v>
      </c>
      <c r="L268" s="102">
        <v>1807628</v>
      </c>
      <c r="M268" s="102" t="s">
        <v>501</v>
      </c>
      <c r="N268" s="109" t="s">
        <v>502</v>
      </c>
      <c r="O268" s="16" t="s">
        <v>17</v>
      </c>
      <c r="P268" s="102" t="s">
        <v>94</v>
      </c>
      <c r="Q268" s="102">
        <v>14</v>
      </c>
      <c r="R268" s="13" t="s">
        <v>589</v>
      </c>
      <c r="S268" s="13" t="s">
        <v>590</v>
      </c>
      <c r="T268" s="13" t="s">
        <v>591</v>
      </c>
      <c r="U268" s="13" t="s">
        <v>592</v>
      </c>
      <c r="V268" s="13">
        <v>6936.33</v>
      </c>
      <c r="W268" s="13" t="s">
        <v>419</v>
      </c>
      <c r="X268" s="224">
        <f t="shared" si="29"/>
        <v>6936.33</v>
      </c>
      <c r="Y268" s="224">
        <f t="shared" si="33"/>
        <v>55490.64</v>
      </c>
      <c r="Z268" s="13" t="s">
        <v>589</v>
      </c>
      <c r="AA268" s="13" t="s">
        <v>593</v>
      </c>
      <c r="AB268" s="13" t="s">
        <v>594</v>
      </c>
      <c r="AC268" s="13" t="s">
        <v>595</v>
      </c>
      <c r="AD268" s="13">
        <v>6576.42</v>
      </c>
      <c r="AE268" s="13" t="s">
        <v>419</v>
      </c>
      <c r="AF268" s="13">
        <f t="shared" si="30"/>
        <v>6576.42</v>
      </c>
      <c r="AG268" s="13">
        <v>52611.360000000001</v>
      </c>
      <c r="AH268" s="13" t="s">
        <v>596</v>
      </c>
      <c r="AI268" s="13" t="s">
        <v>597</v>
      </c>
      <c r="AJ268" s="13" t="s">
        <v>598</v>
      </c>
      <c r="AK268" s="13" t="s">
        <v>599</v>
      </c>
      <c r="AL268" s="13">
        <v>6543.7</v>
      </c>
      <c r="AM268" s="13" t="s">
        <v>419</v>
      </c>
      <c r="AN268" s="18">
        <f t="shared" si="34"/>
        <v>6543.7</v>
      </c>
      <c r="AO268" s="14" t="e">
        <f t="shared" si="31"/>
        <v>#VALUE!</v>
      </c>
      <c r="AP268" s="14"/>
    </row>
    <row r="269" spans="1:42" ht="22.5" x14ac:dyDescent="0.25">
      <c r="A269" s="88">
        <v>55</v>
      </c>
      <c r="B269" s="13" t="s">
        <v>561</v>
      </c>
      <c r="C269" s="91" t="s">
        <v>504</v>
      </c>
      <c r="D269" s="91">
        <v>0</v>
      </c>
      <c r="E269" s="13">
        <v>0</v>
      </c>
      <c r="F269" s="90">
        <v>0</v>
      </c>
      <c r="G269" s="13">
        <v>0</v>
      </c>
      <c r="H269" s="90">
        <v>8</v>
      </c>
      <c r="I269" s="13">
        <v>0</v>
      </c>
      <c r="J269" s="90">
        <f t="shared" si="32"/>
        <v>8</v>
      </c>
      <c r="K269" s="16">
        <v>25102002</v>
      </c>
      <c r="L269" s="102">
        <v>1808098</v>
      </c>
      <c r="M269" s="102" t="s">
        <v>419</v>
      </c>
      <c r="N269" s="109" t="s">
        <v>505</v>
      </c>
      <c r="O269" s="16" t="s">
        <v>17</v>
      </c>
      <c r="P269" s="102" t="s">
        <v>94</v>
      </c>
      <c r="Q269" s="102">
        <v>7</v>
      </c>
      <c r="R269" s="13" t="s">
        <v>589</v>
      </c>
      <c r="S269" s="13" t="s">
        <v>590</v>
      </c>
      <c r="T269" s="13" t="s">
        <v>591</v>
      </c>
      <c r="U269" s="13" t="s">
        <v>592</v>
      </c>
      <c r="V269" s="13">
        <v>5763.43</v>
      </c>
      <c r="W269" s="13" t="s">
        <v>419</v>
      </c>
      <c r="X269" s="224">
        <f t="shared" si="29"/>
        <v>5763.43</v>
      </c>
      <c r="Y269" s="224">
        <f t="shared" si="33"/>
        <v>46107.44</v>
      </c>
      <c r="Z269" s="13" t="s">
        <v>589</v>
      </c>
      <c r="AA269" s="13" t="s">
        <v>593</v>
      </c>
      <c r="AB269" s="13" t="s">
        <v>594</v>
      </c>
      <c r="AC269" s="13" t="s">
        <v>595</v>
      </c>
      <c r="AD269" s="13">
        <v>5532.67</v>
      </c>
      <c r="AE269" s="13" t="s">
        <v>419</v>
      </c>
      <c r="AF269" s="13">
        <f t="shared" si="30"/>
        <v>5532.67</v>
      </c>
      <c r="AG269" s="13">
        <v>44261.36</v>
      </c>
      <c r="AH269" s="13" t="s">
        <v>596</v>
      </c>
      <c r="AI269" s="13" t="s">
        <v>597</v>
      </c>
      <c r="AJ269" s="13" t="s">
        <v>598</v>
      </c>
      <c r="AK269" s="13" t="s">
        <v>599</v>
      </c>
      <c r="AL269" s="13">
        <v>5494.21</v>
      </c>
      <c r="AM269" s="13" t="s">
        <v>419</v>
      </c>
      <c r="AN269" s="18">
        <f t="shared" si="34"/>
        <v>5494.21</v>
      </c>
      <c r="AO269" s="14" t="e">
        <f t="shared" si="31"/>
        <v>#VALUE!</v>
      </c>
      <c r="AP269" s="14"/>
    </row>
    <row r="270" spans="1:42" ht="22.5" x14ac:dyDescent="0.25">
      <c r="A270" s="88">
        <v>56</v>
      </c>
      <c r="B270" s="13" t="s">
        <v>561</v>
      </c>
      <c r="C270" s="91" t="s">
        <v>504</v>
      </c>
      <c r="D270" s="91">
        <v>0</v>
      </c>
      <c r="E270" s="13">
        <v>0</v>
      </c>
      <c r="F270" s="90">
        <v>0</v>
      </c>
      <c r="G270" s="13">
        <v>0</v>
      </c>
      <c r="H270" s="90">
        <v>8</v>
      </c>
      <c r="I270" s="13">
        <v>0</v>
      </c>
      <c r="J270" s="90">
        <f t="shared" si="32"/>
        <v>8</v>
      </c>
      <c r="K270" s="16">
        <v>25102002</v>
      </c>
      <c r="L270" s="102">
        <v>1807626</v>
      </c>
      <c r="M270" s="102" t="s">
        <v>507</v>
      </c>
      <c r="N270" s="109" t="s">
        <v>508</v>
      </c>
      <c r="O270" s="16" t="s">
        <v>17</v>
      </c>
      <c r="P270" s="102" t="s">
        <v>94</v>
      </c>
      <c r="Q270" s="102">
        <v>1</v>
      </c>
      <c r="R270" s="13" t="s">
        <v>589</v>
      </c>
      <c r="S270" s="13" t="s">
        <v>590</v>
      </c>
      <c r="T270" s="13" t="s">
        <v>591</v>
      </c>
      <c r="U270" s="13" t="s">
        <v>592</v>
      </c>
      <c r="V270" s="13">
        <v>11309.76</v>
      </c>
      <c r="W270" s="13" t="s">
        <v>419</v>
      </c>
      <c r="X270" s="224">
        <f t="shared" si="29"/>
        <v>11309.76</v>
      </c>
      <c r="Y270" s="224">
        <f t="shared" si="33"/>
        <v>90478.080000000002</v>
      </c>
      <c r="Z270" s="13" t="s">
        <v>589</v>
      </c>
      <c r="AA270" s="13" t="s">
        <v>593</v>
      </c>
      <c r="AB270" s="13" t="s">
        <v>594</v>
      </c>
      <c r="AC270" s="13" t="s">
        <v>595</v>
      </c>
      <c r="AD270" s="13">
        <v>10982.89</v>
      </c>
      <c r="AE270" s="13" t="s">
        <v>419</v>
      </c>
      <c r="AF270" s="13">
        <f t="shared" si="30"/>
        <v>10982.89</v>
      </c>
      <c r="AG270" s="13">
        <v>87863.12</v>
      </c>
      <c r="AH270" s="13" t="s">
        <v>596</v>
      </c>
      <c r="AI270" s="13" t="s">
        <v>597</v>
      </c>
      <c r="AJ270" s="13" t="s">
        <v>598</v>
      </c>
      <c r="AK270" s="13" t="s">
        <v>599</v>
      </c>
      <c r="AL270" s="13">
        <v>10895.72</v>
      </c>
      <c r="AM270" s="13" t="s">
        <v>419</v>
      </c>
      <c r="AN270" s="18">
        <f t="shared" si="34"/>
        <v>10895.72</v>
      </c>
      <c r="AO270" s="14" t="e">
        <f t="shared" si="31"/>
        <v>#VALUE!</v>
      </c>
      <c r="AP270" s="14"/>
    </row>
    <row r="271" spans="1:42" ht="22.5" x14ac:dyDescent="0.25">
      <c r="A271" s="88">
        <v>57</v>
      </c>
      <c r="B271" s="13" t="s">
        <v>561</v>
      </c>
      <c r="C271" s="91" t="s">
        <v>504</v>
      </c>
      <c r="D271" s="91">
        <v>0</v>
      </c>
      <c r="E271" s="13">
        <v>0</v>
      </c>
      <c r="F271" s="90">
        <v>0</v>
      </c>
      <c r="G271" s="13">
        <v>0</v>
      </c>
      <c r="H271" s="90">
        <v>10</v>
      </c>
      <c r="I271" s="13">
        <v>0</v>
      </c>
      <c r="J271" s="90">
        <f t="shared" si="32"/>
        <v>10</v>
      </c>
      <c r="K271" s="16">
        <v>25102002</v>
      </c>
      <c r="L271" s="102">
        <v>1807625</v>
      </c>
      <c r="M271" s="102" t="s">
        <v>510</v>
      </c>
      <c r="N271" s="109" t="s">
        <v>511</v>
      </c>
      <c r="O271" s="16" t="s">
        <v>17</v>
      </c>
      <c r="P271" s="102" t="s">
        <v>94</v>
      </c>
      <c r="Q271" s="102">
        <v>18</v>
      </c>
      <c r="R271" s="13" t="s">
        <v>589</v>
      </c>
      <c r="S271" s="13" t="s">
        <v>590</v>
      </c>
      <c r="T271" s="13" t="s">
        <v>591</v>
      </c>
      <c r="U271" s="13" t="s">
        <v>592</v>
      </c>
      <c r="V271" s="13">
        <v>1149.7</v>
      </c>
      <c r="W271" s="13" t="s">
        <v>419</v>
      </c>
      <c r="X271" s="224">
        <f t="shared" si="29"/>
        <v>1149.7</v>
      </c>
      <c r="Y271" s="224">
        <f t="shared" si="33"/>
        <v>11497</v>
      </c>
      <c r="Z271" s="13" t="s">
        <v>589</v>
      </c>
      <c r="AA271" s="13" t="s">
        <v>593</v>
      </c>
      <c r="AB271" s="13" t="s">
        <v>594</v>
      </c>
      <c r="AC271" s="13" t="s">
        <v>595</v>
      </c>
      <c r="AD271" s="13">
        <v>1058.3499999999999</v>
      </c>
      <c r="AE271" s="13" t="s">
        <v>419</v>
      </c>
      <c r="AF271" s="13">
        <f t="shared" si="30"/>
        <v>1058.3499999999999</v>
      </c>
      <c r="AG271" s="13">
        <v>10583.5</v>
      </c>
      <c r="AH271" s="13" t="s">
        <v>596</v>
      </c>
      <c r="AI271" s="13" t="s">
        <v>597</v>
      </c>
      <c r="AJ271" s="13" t="s">
        <v>598</v>
      </c>
      <c r="AK271" s="13" t="s">
        <v>599</v>
      </c>
      <c r="AL271" s="13">
        <v>1049.95</v>
      </c>
      <c r="AM271" s="13" t="s">
        <v>419</v>
      </c>
      <c r="AN271" s="18">
        <f t="shared" si="34"/>
        <v>1049.95</v>
      </c>
      <c r="AO271" s="14" t="e">
        <f t="shared" si="31"/>
        <v>#VALUE!</v>
      </c>
      <c r="AP271" s="14"/>
    </row>
    <row r="272" spans="1:42" ht="22.5" x14ac:dyDescent="0.25">
      <c r="A272" s="88">
        <v>58</v>
      </c>
      <c r="B272" s="13" t="s">
        <v>561</v>
      </c>
      <c r="C272" s="91" t="s">
        <v>504</v>
      </c>
      <c r="D272" s="91">
        <v>0</v>
      </c>
      <c r="E272" s="13">
        <v>0</v>
      </c>
      <c r="F272" s="90">
        <v>0</v>
      </c>
      <c r="G272" s="13">
        <v>0</v>
      </c>
      <c r="H272" s="90">
        <v>10</v>
      </c>
      <c r="I272" s="13">
        <v>0</v>
      </c>
      <c r="J272" s="90">
        <f t="shared" si="32"/>
        <v>10</v>
      </c>
      <c r="K272" s="16">
        <v>25102002</v>
      </c>
      <c r="L272" s="102">
        <v>1808097</v>
      </c>
      <c r="M272" s="102" t="s">
        <v>419</v>
      </c>
      <c r="N272" s="109" t="s">
        <v>513</v>
      </c>
      <c r="O272" s="16" t="s">
        <v>17</v>
      </c>
      <c r="P272" s="102" t="s">
        <v>94</v>
      </c>
      <c r="Q272" s="102">
        <v>24</v>
      </c>
      <c r="R272" s="13" t="s">
        <v>589</v>
      </c>
      <c r="S272" s="13" t="s">
        <v>590</v>
      </c>
      <c r="T272" s="13" t="s">
        <v>591</v>
      </c>
      <c r="U272" s="13" t="s">
        <v>592</v>
      </c>
      <c r="V272" s="13">
        <v>11518.48</v>
      </c>
      <c r="W272" s="13" t="s">
        <v>419</v>
      </c>
      <c r="X272" s="224">
        <f t="shared" si="29"/>
        <v>11518.48</v>
      </c>
      <c r="Y272" s="224">
        <f t="shared" si="33"/>
        <v>115184.79999999999</v>
      </c>
      <c r="Z272" s="13" t="s">
        <v>589</v>
      </c>
      <c r="AA272" s="13" t="s">
        <v>593</v>
      </c>
      <c r="AB272" s="13" t="s">
        <v>594</v>
      </c>
      <c r="AC272" s="13" t="s">
        <v>595</v>
      </c>
      <c r="AD272" s="13">
        <v>10759.84</v>
      </c>
      <c r="AE272" s="13" t="s">
        <v>419</v>
      </c>
      <c r="AF272" s="13">
        <f t="shared" si="30"/>
        <v>10759.84</v>
      </c>
      <c r="AG272" s="13">
        <v>107598.39999999999</v>
      </c>
      <c r="AH272" s="13" t="s">
        <v>596</v>
      </c>
      <c r="AI272" s="13" t="s">
        <v>597</v>
      </c>
      <c r="AJ272" s="13" t="s">
        <v>598</v>
      </c>
      <c r="AK272" s="13" t="s">
        <v>599</v>
      </c>
      <c r="AL272" s="13">
        <v>10685.04</v>
      </c>
      <c r="AM272" s="13" t="s">
        <v>419</v>
      </c>
      <c r="AN272" s="18">
        <f t="shared" si="34"/>
        <v>10685.04</v>
      </c>
      <c r="AO272" s="14" t="e">
        <f t="shared" si="31"/>
        <v>#VALUE!</v>
      </c>
      <c r="AP272" s="14"/>
    </row>
    <row r="273" spans="1:42" ht="22.5" x14ac:dyDescent="0.25">
      <c r="A273" s="88">
        <v>59</v>
      </c>
      <c r="B273" s="13" t="s">
        <v>561</v>
      </c>
      <c r="C273" s="91" t="s">
        <v>504</v>
      </c>
      <c r="D273" s="91">
        <v>0</v>
      </c>
      <c r="E273" s="13">
        <v>0</v>
      </c>
      <c r="F273" s="90">
        <v>0</v>
      </c>
      <c r="G273" s="13">
        <v>0</v>
      </c>
      <c r="H273" s="90">
        <v>8</v>
      </c>
      <c r="I273" s="13">
        <v>0</v>
      </c>
      <c r="J273" s="90">
        <f t="shared" si="32"/>
        <v>8</v>
      </c>
      <c r="K273" s="16">
        <v>25102002</v>
      </c>
      <c r="L273" s="102">
        <v>1807620</v>
      </c>
      <c r="M273" s="102" t="s">
        <v>515</v>
      </c>
      <c r="N273" s="109" t="s">
        <v>516</v>
      </c>
      <c r="O273" s="16" t="s">
        <v>17</v>
      </c>
      <c r="P273" s="102" t="s">
        <v>94</v>
      </c>
      <c r="Q273" s="102">
        <v>27</v>
      </c>
      <c r="R273" s="13" t="s">
        <v>589</v>
      </c>
      <c r="S273" s="13" t="s">
        <v>590</v>
      </c>
      <c r="T273" s="13" t="s">
        <v>591</v>
      </c>
      <c r="U273" s="13" t="s">
        <v>592</v>
      </c>
      <c r="V273" s="13">
        <v>10977.02</v>
      </c>
      <c r="W273" s="13" t="s">
        <v>419</v>
      </c>
      <c r="X273" s="224">
        <f t="shared" si="29"/>
        <v>10977.02</v>
      </c>
      <c r="Y273" s="224">
        <f t="shared" si="33"/>
        <v>87816.16</v>
      </c>
      <c r="Z273" s="13" t="s">
        <v>589</v>
      </c>
      <c r="AA273" s="13" t="s">
        <v>593</v>
      </c>
      <c r="AB273" s="13" t="s">
        <v>594</v>
      </c>
      <c r="AC273" s="13" t="s">
        <v>595</v>
      </c>
      <c r="AD273" s="13">
        <v>10311.43</v>
      </c>
      <c r="AE273" s="13" t="s">
        <v>419</v>
      </c>
      <c r="AF273" s="13">
        <f t="shared" si="30"/>
        <v>10311.43</v>
      </c>
      <c r="AG273" s="13">
        <v>82491.44</v>
      </c>
      <c r="AH273" s="13" t="s">
        <v>596</v>
      </c>
      <c r="AI273" s="13" t="s">
        <v>597</v>
      </c>
      <c r="AJ273" s="13" t="s">
        <v>598</v>
      </c>
      <c r="AK273" s="13" t="s">
        <v>599</v>
      </c>
      <c r="AL273" s="13">
        <v>10239.75</v>
      </c>
      <c r="AM273" s="13" t="s">
        <v>419</v>
      </c>
      <c r="AN273" s="18">
        <f t="shared" si="34"/>
        <v>10239.75</v>
      </c>
      <c r="AO273" s="14" t="e">
        <f t="shared" si="31"/>
        <v>#VALUE!</v>
      </c>
      <c r="AP273" s="14"/>
    </row>
    <row r="274" spans="1:42" ht="22.5" x14ac:dyDescent="0.25">
      <c r="A274" s="88">
        <v>60</v>
      </c>
      <c r="B274" s="13" t="s">
        <v>561</v>
      </c>
      <c r="C274" s="91" t="s">
        <v>504</v>
      </c>
      <c r="D274" s="91">
        <v>0</v>
      </c>
      <c r="E274" s="13">
        <v>0</v>
      </c>
      <c r="F274" s="90">
        <v>0</v>
      </c>
      <c r="G274" s="13">
        <v>0</v>
      </c>
      <c r="H274" s="90">
        <v>8</v>
      </c>
      <c r="I274" s="13">
        <v>0</v>
      </c>
      <c r="J274" s="90">
        <f t="shared" si="32"/>
        <v>8</v>
      </c>
      <c r="K274" s="16">
        <v>25102002</v>
      </c>
      <c r="L274" s="102">
        <v>1807618</v>
      </c>
      <c r="M274" s="102" t="s">
        <v>518</v>
      </c>
      <c r="N274" s="109" t="s">
        <v>519</v>
      </c>
      <c r="O274" s="16" t="s">
        <v>17</v>
      </c>
      <c r="P274" s="102" t="s">
        <v>94</v>
      </c>
      <c r="Q274" s="102">
        <v>9</v>
      </c>
      <c r="R274" s="13" t="s">
        <v>589</v>
      </c>
      <c r="S274" s="13" t="s">
        <v>590</v>
      </c>
      <c r="T274" s="13" t="s">
        <v>591</v>
      </c>
      <c r="U274" s="13" t="s">
        <v>592</v>
      </c>
      <c r="V274" s="13">
        <v>19533.629999999997</v>
      </c>
      <c r="W274" s="13" t="s">
        <v>419</v>
      </c>
      <c r="X274" s="224">
        <f t="shared" si="29"/>
        <v>19533.629999999997</v>
      </c>
      <c r="Y274" s="224">
        <f t="shared" si="33"/>
        <v>156269.03999999998</v>
      </c>
      <c r="Z274" s="13" t="s">
        <v>589</v>
      </c>
      <c r="AA274" s="13" t="s">
        <v>593</v>
      </c>
      <c r="AB274" s="13" t="s">
        <v>594</v>
      </c>
      <c r="AC274" s="13" t="s">
        <v>595</v>
      </c>
      <c r="AD274" s="13">
        <v>18894.419999999998</v>
      </c>
      <c r="AE274" s="13" t="s">
        <v>419</v>
      </c>
      <c r="AF274" s="13">
        <f t="shared" si="30"/>
        <v>18894.419999999998</v>
      </c>
      <c r="AG274" s="13">
        <v>151155.35999999999</v>
      </c>
      <c r="AH274" s="13" t="s">
        <v>596</v>
      </c>
      <c r="AI274" s="13" t="s">
        <v>597</v>
      </c>
      <c r="AJ274" s="13" t="s">
        <v>598</v>
      </c>
      <c r="AK274" s="13" t="s">
        <v>599</v>
      </c>
      <c r="AL274" s="13">
        <v>18800.41</v>
      </c>
      <c r="AM274" s="13" t="s">
        <v>419</v>
      </c>
      <c r="AN274" s="18">
        <f t="shared" si="34"/>
        <v>18800.41</v>
      </c>
      <c r="AO274" s="14" t="e">
        <f t="shared" si="31"/>
        <v>#VALUE!</v>
      </c>
      <c r="AP274" s="14"/>
    </row>
    <row r="275" spans="1:42" ht="22.5" x14ac:dyDescent="0.25">
      <c r="A275" s="88">
        <v>61</v>
      </c>
      <c r="B275" s="13" t="s">
        <v>561</v>
      </c>
      <c r="C275" s="91" t="s">
        <v>504</v>
      </c>
      <c r="D275" s="91">
        <v>0</v>
      </c>
      <c r="E275" s="13">
        <v>0</v>
      </c>
      <c r="F275" s="90">
        <v>0</v>
      </c>
      <c r="G275" s="13">
        <v>0</v>
      </c>
      <c r="H275" s="90">
        <v>4</v>
      </c>
      <c r="I275" s="13">
        <v>0</v>
      </c>
      <c r="J275" s="90">
        <f t="shared" si="32"/>
        <v>4</v>
      </c>
      <c r="K275" s="16">
        <v>25102002</v>
      </c>
      <c r="L275" s="102">
        <v>1807616</v>
      </c>
      <c r="M275" s="102" t="s">
        <v>521</v>
      </c>
      <c r="N275" s="109" t="s">
        <v>522</v>
      </c>
      <c r="O275" s="16" t="s">
        <v>17</v>
      </c>
      <c r="P275" s="102" t="s">
        <v>94</v>
      </c>
      <c r="Q275" s="102">
        <v>2</v>
      </c>
      <c r="R275" s="13" t="s">
        <v>589</v>
      </c>
      <c r="S275" s="13" t="s">
        <v>590</v>
      </c>
      <c r="T275" s="13" t="s">
        <v>591</v>
      </c>
      <c r="U275" s="13" t="s">
        <v>592</v>
      </c>
      <c r="V275" s="13">
        <v>17933.66</v>
      </c>
      <c r="W275" s="13" t="s">
        <v>419</v>
      </c>
      <c r="X275" s="224">
        <f t="shared" si="29"/>
        <v>17933.66</v>
      </c>
      <c r="Y275" s="224">
        <f t="shared" si="33"/>
        <v>71734.64</v>
      </c>
      <c r="Z275" s="13" t="s">
        <v>589</v>
      </c>
      <c r="AA275" s="13" t="s">
        <v>593</v>
      </c>
      <c r="AB275" s="13" t="s">
        <v>594</v>
      </c>
      <c r="AC275" s="13" t="s">
        <v>595</v>
      </c>
      <c r="AD275" s="13">
        <v>17398.59</v>
      </c>
      <c r="AE275" s="13" t="s">
        <v>419</v>
      </c>
      <c r="AF275" s="13">
        <f t="shared" si="30"/>
        <v>17398.59</v>
      </c>
      <c r="AG275" s="13">
        <v>69594.36</v>
      </c>
      <c r="AH275" s="13" t="s">
        <v>596</v>
      </c>
      <c r="AI275" s="13" t="s">
        <v>597</v>
      </c>
      <c r="AJ275" s="13" t="s">
        <v>598</v>
      </c>
      <c r="AK275" s="13" t="s">
        <v>599</v>
      </c>
      <c r="AL275" s="13">
        <v>17260.5</v>
      </c>
      <c r="AM275" s="13" t="s">
        <v>419</v>
      </c>
      <c r="AN275" s="18">
        <f t="shared" si="34"/>
        <v>17260.5</v>
      </c>
      <c r="AO275" s="14" t="e">
        <f t="shared" si="31"/>
        <v>#VALUE!</v>
      </c>
      <c r="AP275" s="14"/>
    </row>
    <row r="276" spans="1:42" ht="22.5" x14ac:dyDescent="0.25">
      <c r="A276" s="88">
        <v>62</v>
      </c>
      <c r="B276" s="13" t="s">
        <v>561</v>
      </c>
      <c r="C276" s="91" t="s">
        <v>504</v>
      </c>
      <c r="D276" s="91">
        <v>0</v>
      </c>
      <c r="E276" s="13">
        <v>0</v>
      </c>
      <c r="F276" s="90">
        <v>0</v>
      </c>
      <c r="G276" s="13">
        <v>0</v>
      </c>
      <c r="H276" s="90">
        <v>10</v>
      </c>
      <c r="I276" s="13">
        <v>0</v>
      </c>
      <c r="J276" s="90">
        <f t="shared" si="32"/>
        <v>10</v>
      </c>
      <c r="K276" s="16">
        <v>25102002</v>
      </c>
      <c r="L276" s="102">
        <v>1807615</v>
      </c>
      <c r="M276" s="102" t="s">
        <v>524</v>
      </c>
      <c r="N276" s="109" t="s">
        <v>525</v>
      </c>
      <c r="O276" s="16" t="s">
        <v>17</v>
      </c>
      <c r="P276" s="102" t="s">
        <v>94</v>
      </c>
      <c r="Q276" s="102">
        <v>24</v>
      </c>
      <c r="R276" s="13" t="s">
        <v>589</v>
      </c>
      <c r="S276" s="13" t="s">
        <v>590</v>
      </c>
      <c r="T276" s="13" t="s">
        <v>591</v>
      </c>
      <c r="U276" s="13" t="s">
        <v>592</v>
      </c>
      <c r="V276" s="13">
        <v>6500.84</v>
      </c>
      <c r="W276" s="13" t="s">
        <v>419</v>
      </c>
      <c r="X276" s="224">
        <f t="shared" si="29"/>
        <v>6500.84</v>
      </c>
      <c r="Y276" s="224">
        <f t="shared" si="33"/>
        <v>65008.4</v>
      </c>
      <c r="Z276" s="13" t="s">
        <v>589</v>
      </c>
      <c r="AA276" s="13" t="s">
        <v>593</v>
      </c>
      <c r="AB276" s="13" t="s">
        <v>594</v>
      </c>
      <c r="AC276" s="13" t="s">
        <v>595</v>
      </c>
      <c r="AD276" s="13">
        <v>6210.68</v>
      </c>
      <c r="AE276" s="13" t="s">
        <v>419</v>
      </c>
      <c r="AF276" s="13">
        <f t="shared" si="30"/>
        <v>6210.68</v>
      </c>
      <c r="AG276" s="13">
        <v>62106.8</v>
      </c>
      <c r="AH276" s="13" t="s">
        <v>596</v>
      </c>
      <c r="AI276" s="13" t="s">
        <v>597</v>
      </c>
      <c r="AJ276" s="13" t="s">
        <v>598</v>
      </c>
      <c r="AK276" s="13" t="s">
        <v>599</v>
      </c>
      <c r="AL276" s="13">
        <v>6173.63</v>
      </c>
      <c r="AM276" s="13" t="s">
        <v>419</v>
      </c>
      <c r="AN276" s="18">
        <f t="shared" si="34"/>
        <v>6173.63</v>
      </c>
      <c r="AO276" s="14" t="e">
        <f t="shared" si="31"/>
        <v>#VALUE!</v>
      </c>
      <c r="AP276" s="14"/>
    </row>
    <row r="277" spans="1:42" ht="22.5" x14ac:dyDescent="0.25">
      <c r="A277" s="88">
        <v>63</v>
      </c>
      <c r="B277" s="13" t="s">
        <v>561</v>
      </c>
      <c r="C277" s="91" t="s">
        <v>504</v>
      </c>
      <c r="D277" s="91">
        <v>0</v>
      </c>
      <c r="E277" s="13">
        <v>0</v>
      </c>
      <c r="F277" s="90">
        <v>0</v>
      </c>
      <c r="G277" s="13">
        <v>0</v>
      </c>
      <c r="H277" s="90">
        <v>10</v>
      </c>
      <c r="I277" s="13">
        <v>0</v>
      </c>
      <c r="J277" s="90">
        <f t="shared" si="32"/>
        <v>10</v>
      </c>
      <c r="K277" s="16">
        <v>25102002</v>
      </c>
      <c r="L277" s="102">
        <v>1807667</v>
      </c>
      <c r="M277" s="102" t="s">
        <v>527</v>
      </c>
      <c r="N277" s="109" t="s">
        <v>528</v>
      </c>
      <c r="O277" s="16" t="s">
        <v>17</v>
      </c>
      <c r="P277" s="102" t="s">
        <v>94</v>
      </c>
      <c r="Q277" s="102">
        <v>18</v>
      </c>
      <c r="R277" s="13" t="s">
        <v>589</v>
      </c>
      <c r="S277" s="13" t="s">
        <v>590</v>
      </c>
      <c r="T277" s="13" t="s">
        <v>591</v>
      </c>
      <c r="U277" s="13" t="s">
        <v>592</v>
      </c>
      <c r="V277" s="13">
        <v>3734.8300000000004</v>
      </c>
      <c r="W277" s="13" t="s">
        <v>419</v>
      </c>
      <c r="X277" s="224">
        <f t="shared" si="29"/>
        <v>3734.8300000000004</v>
      </c>
      <c r="Y277" s="224">
        <f t="shared" si="33"/>
        <v>37348.300000000003</v>
      </c>
      <c r="Z277" s="13" t="s">
        <v>589</v>
      </c>
      <c r="AA277" s="13" t="s">
        <v>593</v>
      </c>
      <c r="AB277" s="13" t="s">
        <v>594</v>
      </c>
      <c r="AC277" s="13" t="s">
        <v>595</v>
      </c>
      <c r="AD277" s="13">
        <v>3521.3100000000004</v>
      </c>
      <c r="AE277" s="13" t="s">
        <v>419</v>
      </c>
      <c r="AF277" s="13">
        <f t="shared" si="30"/>
        <v>3521.3100000000004</v>
      </c>
      <c r="AG277" s="13">
        <v>35213.100000000006</v>
      </c>
      <c r="AH277" s="13" t="s">
        <v>596</v>
      </c>
      <c r="AI277" s="13" t="s">
        <v>597</v>
      </c>
      <c r="AJ277" s="13" t="s">
        <v>598</v>
      </c>
      <c r="AK277" s="13" t="s">
        <v>599</v>
      </c>
      <c r="AL277" s="13">
        <v>3500.3</v>
      </c>
      <c r="AM277" s="13" t="s">
        <v>419</v>
      </c>
      <c r="AN277" s="18">
        <f t="shared" si="34"/>
        <v>3500.3</v>
      </c>
      <c r="AO277" s="14" t="e">
        <f t="shared" si="31"/>
        <v>#VALUE!</v>
      </c>
      <c r="AP277" s="14"/>
    </row>
    <row r="278" spans="1:42" ht="22.5" x14ac:dyDescent="0.25">
      <c r="A278" s="88">
        <v>64</v>
      </c>
      <c r="B278" s="13" t="s">
        <v>561</v>
      </c>
      <c r="C278" s="91" t="s">
        <v>504</v>
      </c>
      <c r="D278" s="91">
        <v>0</v>
      </c>
      <c r="E278" s="13">
        <v>0</v>
      </c>
      <c r="F278" s="90">
        <v>0</v>
      </c>
      <c r="G278" s="13">
        <v>0</v>
      </c>
      <c r="H278" s="90">
        <v>10</v>
      </c>
      <c r="I278" s="13">
        <v>0</v>
      </c>
      <c r="J278" s="90">
        <f t="shared" si="32"/>
        <v>10</v>
      </c>
      <c r="K278" s="16">
        <v>25102002</v>
      </c>
      <c r="L278" s="102">
        <v>1807650</v>
      </c>
      <c r="M278" s="102" t="s">
        <v>530</v>
      </c>
      <c r="N278" s="109" t="s">
        <v>531</v>
      </c>
      <c r="O278" s="16" t="s">
        <v>17</v>
      </c>
      <c r="P278" s="102" t="s">
        <v>94</v>
      </c>
      <c r="Q278" s="102">
        <v>78</v>
      </c>
      <c r="R278" s="13" t="s">
        <v>589</v>
      </c>
      <c r="S278" s="13" t="s">
        <v>590</v>
      </c>
      <c r="T278" s="13" t="s">
        <v>591</v>
      </c>
      <c r="U278" s="13" t="s">
        <v>592</v>
      </c>
      <c r="V278" s="13">
        <v>7702.75</v>
      </c>
      <c r="W278" s="13" t="s">
        <v>419</v>
      </c>
      <c r="X278" s="224">
        <f t="shared" si="29"/>
        <v>7702.75</v>
      </c>
      <c r="Y278" s="224">
        <f t="shared" si="33"/>
        <v>77027.5</v>
      </c>
      <c r="Z278" s="13" t="s">
        <v>589</v>
      </c>
      <c r="AA278" s="13" t="s">
        <v>593</v>
      </c>
      <c r="AB278" s="13" t="s">
        <v>594</v>
      </c>
      <c r="AC278" s="13" t="s">
        <v>595</v>
      </c>
      <c r="AD278" s="13">
        <v>7351.96</v>
      </c>
      <c r="AE278" s="13" t="s">
        <v>419</v>
      </c>
      <c r="AF278" s="13">
        <f t="shared" si="30"/>
        <v>7351.96</v>
      </c>
      <c r="AG278" s="13">
        <v>73519.600000000006</v>
      </c>
      <c r="AH278" s="13" t="s">
        <v>596</v>
      </c>
      <c r="AI278" s="13" t="s">
        <v>597</v>
      </c>
      <c r="AJ278" s="13" t="s">
        <v>598</v>
      </c>
      <c r="AK278" s="13" t="s">
        <v>599</v>
      </c>
      <c r="AL278" s="13">
        <v>7308.11</v>
      </c>
      <c r="AM278" s="13" t="s">
        <v>419</v>
      </c>
      <c r="AN278" s="18">
        <f t="shared" si="34"/>
        <v>7308.11</v>
      </c>
      <c r="AO278" s="14" t="e">
        <f t="shared" si="31"/>
        <v>#VALUE!</v>
      </c>
      <c r="AP278" s="14"/>
    </row>
    <row r="279" spans="1:42" ht="22.5" x14ac:dyDescent="0.25">
      <c r="A279" s="88">
        <v>65</v>
      </c>
      <c r="B279" s="13" t="s">
        <v>561</v>
      </c>
      <c r="C279" s="91" t="s">
        <v>504</v>
      </c>
      <c r="D279" s="91">
        <v>0</v>
      </c>
      <c r="E279" s="13">
        <v>0</v>
      </c>
      <c r="F279" s="90">
        <v>0</v>
      </c>
      <c r="G279" s="13">
        <v>0</v>
      </c>
      <c r="H279" s="90">
        <v>6</v>
      </c>
      <c r="I279" s="13">
        <v>0</v>
      </c>
      <c r="J279" s="90">
        <f t="shared" si="32"/>
        <v>6</v>
      </c>
      <c r="K279" s="16">
        <v>25102002</v>
      </c>
      <c r="L279" s="102">
        <v>1807657</v>
      </c>
      <c r="M279" s="102" t="s">
        <v>533</v>
      </c>
      <c r="N279" s="109" t="s">
        <v>534</v>
      </c>
      <c r="O279" s="16" t="s">
        <v>17</v>
      </c>
      <c r="P279" s="102" t="s">
        <v>94</v>
      </c>
      <c r="Q279" s="102">
        <v>74</v>
      </c>
      <c r="R279" s="13" t="s">
        <v>589</v>
      </c>
      <c r="S279" s="13" t="s">
        <v>590</v>
      </c>
      <c r="T279" s="13" t="s">
        <v>591</v>
      </c>
      <c r="U279" s="13" t="s">
        <v>592</v>
      </c>
      <c r="V279" s="13">
        <v>6534.0300000000007</v>
      </c>
      <c r="W279" s="13" t="s">
        <v>419</v>
      </c>
      <c r="X279" s="224">
        <f t="shared" ref="X279:X283" si="35">V279</f>
        <v>6534.0300000000007</v>
      </c>
      <c r="Y279" s="224">
        <f t="shared" si="33"/>
        <v>39204.180000000008</v>
      </c>
      <c r="Z279" s="13" t="s">
        <v>589</v>
      </c>
      <c r="AA279" s="13" t="s">
        <v>593</v>
      </c>
      <c r="AB279" s="13" t="s">
        <v>594</v>
      </c>
      <c r="AC279" s="13" t="s">
        <v>595</v>
      </c>
      <c r="AD279" s="13">
        <v>6375.9000000000005</v>
      </c>
      <c r="AE279" s="13" t="s">
        <v>419</v>
      </c>
      <c r="AF279" s="13">
        <f t="shared" ref="AF279:AF283" si="36">AD279</f>
        <v>6375.9000000000005</v>
      </c>
      <c r="AG279" s="13">
        <v>38255.4</v>
      </c>
      <c r="AH279" s="13" t="s">
        <v>596</v>
      </c>
      <c r="AI279" s="13" t="s">
        <v>597</v>
      </c>
      <c r="AJ279" s="13" t="s">
        <v>598</v>
      </c>
      <c r="AK279" s="13" t="s">
        <v>599</v>
      </c>
      <c r="AL279" s="13">
        <v>6325.29</v>
      </c>
      <c r="AM279" s="13" t="s">
        <v>419</v>
      </c>
      <c r="AN279" s="18">
        <f t="shared" si="34"/>
        <v>6325.29</v>
      </c>
      <c r="AO279" s="14" t="e">
        <f t="shared" ref="AO279:AO283" si="37">Z279*AN279</f>
        <v>#VALUE!</v>
      </c>
      <c r="AP279" s="14"/>
    </row>
    <row r="280" spans="1:42" ht="22.5" x14ac:dyDescent="0.25">
      <c r="A280" s="88">
        <v>66</v>
      </c>
      <c r="B280" s="13" t="s">
        <v>561</v>
      </c>
      <c r="C280" s="91" t="s">
        <v>504</v>
      </c>
      <c r="D280" s="91">
        <v>0</v>
      </c>
      <c r="E280" s="13">
        <v>0</v>
      </c>
      <c r="F280" s="90">
        <v>0</v>
      </c>
      <c r="G280" s="13">
        <v>0</v>
      </c>
      <c r="H280" s="90">
        <v>2</v>
      </c>
      <c r="I280" s="13">
        <v>0</v>
      </c>
      <c r="J280" s="90">
        <f t="shared" ref="J280:J283" si="38">H280+I280</f>
        <v>2</v>
      </c>
      <c r="K280" s="16">
        <v>25102002</v>
      </c>
      <c r="L280" s="102">
        <v>1807666</v>
      </c>
      <c r="M280" s="102" t="s">
        <v>536</v>
      </c>
      <c r="N280" s="109" t="s">
        <v>537</v>
      </c>
      <c r="O280" s="16" t="s">
        <v>17</v>
      </c>
      <c r="P280" s="102" t="s">
        <v>94</v>
      </c>
      <c r="Q280" s="102">
        <v>75</v>
      </c>
      <c r="R280" s="13" t="s">
        <v>589</v>
      </c>
      <c r="S280" s="13" t="s">
        <v>590</v>
      </c>
      <c r="T280" s="13" t="s">
        <v>591</v>
      </c>
      <c r="U280" s="13" t="s">
        <v>592</v>
      </c>
      <c r="V280" s="13">
        <v>1454.45</v>
      </c>
      <c r="W280" s="13" t="s">
        <v>419</v>
      </c>
      <c r="X280" s="224">
        <f t="shared" si="35"/>
        <v>1454.45</v>
      </c>
      <c r="Y280" s="224">
        <f t="shared" ref="Y280:Y283" si="39">V280*J280</f>
        <v>2908.9</v>
      </c>
      <c r="Z280" s="13" t="s">
        <v>589</v>
      </c>
      <c r="AA280" s="13" t="s">
        <v>593</v>
      </c>
      <c r="AB280" s="13" t="s">
        <v>594</v>
      </c>
      <c r="AC280" s="13" t="s">
        <v>595</v>
      </c>
      <c r="AD280" s="13">
        <v>1419.18</v>
      </c>
      <c r="AE280" s="13" t="s">
        <v>419</v>
      </c>
      <c r="AF280" s="13">
        <f t="shared" si="36"/>
        <v>1419.18</v>
      </c>
      <c r="AG280" s="13">
        <v>2838.36</v>
      </c>
      <c r="AH280" s="13" t="s">
        <v>596</v>
      </c>
      <c r="AI280" s="13" t="s">
        <v>597</v>
      </c>
      <c r="AJ280" s="13" t="s">
        <v>598</v>
      </c>
      <c r="AK280" s="13" t="s">
        <v>599</v>
      </c>
      <c r="AL280" s="13">
        <v>1410.71</v>
      </c>
      <c r="AM280" s="13" t="s">
        <v>419</v>
      </c>
      <c r="AN280" s="18">
        <f t="shared" ref="AN280:AN283" si="40">AL280</f>
        <v>1410.71</v>
      </c>
      <c r="AO280" s="14" t="e">
        <f t="shared" si="37"/>
        <v>#VALUE!</v>
      </c>
      <c r="AP280" s="14"/>
    </row>
    <row r="281" spans="1:42" ht="22.5" x14ac:dyDescent="0.25">
      <c r="A281" s="88">
        <v>67</v>
      </c>
      <c r="B281" s="13" t="s">
        <v>561</v>
      </c>
      <c r="C281" s="91" t="s">
        <v>504</v>
      </c>
      <c r="D281" s="91">
        <v>0</v>
      </c>
      <c r="E281" s="13">
        <v>0</v>
      </c>
      <c r="F281" s="90">
        <v>0</v>
      </c>
      <c r="G281" s="13">
        <v>0</v>
      </c>
      <c r="H281" s="90">
        <v>4</v>
      </c>
      <c r="I281" s="13">
        <v>0</v>
      </c>
      <c r="J281" s="90">
        <f t="shared" si="38"/>
        <v>4</v>
      </c>
      <c r="K281" s="16">
        <v>25102002</v>
      </c>
      <c r="L281" s="102">
        <v>1807665</v>
      </c>
      <c r="M281" s="102" t="s">
        <v>539</v>
      </c>
      <c r="N281" s="109" t="s">
        <v>540</v>
      </c>
      <c r="O281" s="16" t="s">
        <v>17</v>
      </c>
      <c r="P281" s="102" t="s">
        <v>94</v>
      </c>
      <c r="Q281" s="102">
        <v>18</v>
      </c>
      <c r="R281" s="13" t="s">
        <v>589</v>
      </c>
      <c r="S281" s="13" t="s">
        <v>590</v>
      </c>
      <c r="T281" s="13" t="s">
        <v>591</v>
      </c>
      <c r="U281" s="13" t="s">
        <v>592</v>
      </c>
      <c r="V281" s="13">
        <v>3984.0600000000004</v>
      </c>
      <c r="W281" s="13" t="s">
        <v>419</v>
      </c>
      <c r="X281" s="224">
        <f t="shared" si="35"/>
        <v>3984.0600000000004</v>
      </c>
      <c r="Y281" s="224">
        <f t="shared" si="39"/>
        <v>15936.240000000002</v>
      </c>
      <c r="Z281" s="13" t="s">
        <v>589</v>
      </c>
      <c r="AA281" s="13" t="s">
        <v>593</v>
      </c>
      <c r="AB281" s="13" t="s">
        <v>594</v>
      </c>
      <c r="AC281" s="13" t="s">
        <v>595</v>
      </c>
      <c r="AD281" s="13">
        <v>3676.75</v>
      </c>
      <c r="AE281" s="13" t="s">
        <v>419</v>
      </c>
      <c r="AF281" s="13">
        <f t="shared" si="36"/>
        <v>3676.75</v>
      </c>
      <c r="AG281" s="13">
        <v>14707</v>
      </c>
      <c r="AH281" s="13" t="s">
        <v>596</v>
      </c>
      <c r="AI281" s="13" t="s">
        <v>597</v>
      </c>
      <c r="AJ281" s="13" t="s">
        <v>598</v>
      </c>
      <c r="AK281" s="13" t="s">
        <v>599</v>
      </c>
      <c r="AL281" s="13">
        <v>3658.45</v>
      </c>
      <c r="AM281" s="13" t="s">
        <v>419</v>
      </c>
      <c r="AN281" s="18">
        <f t="shared" si="40"/>
        <v>3658.45</v>
      </c>
      <c r="AO281" s="14" t="e">
        <f t="shared" si="37"/>
        <v>#VALUE!</v>
      </c>
      <c r="AP281" s="14"/>
    </row>
    <row r="282" spans="1:42" ht="22.5" x14ac:dyDescent="0.25">
      <c r="A282" s="88">
        <v>68</v>
      </c>
      <c r="B282" s="13" t="s">
        <v>561</v>
      </c>
      <c r="C282" s="91" t="s">
        <v>504</v>
      </c>
      <c r="D282" s="91">
        <v>0</v>
      </c>
      <c r="E282" s="13">
        <v>0</v>
      </c>
      <c r="F282" s="90">
        <v>0</v>
      </c>
      <c r="G282" s="13">
        <v>0</v>
      </c>
      <c r="H282" s="90">
        <v>8</v>
      </c>
      <c r="I282" s="13">
        <v>0</v>
      </c>
      <c r="J282" s="90">
        <f t="shared" si="38"/>
        <v>8</v>
      </c>
      <c r="K282" s="16">
        <v>25102002</v>
      </c>
      <c r="L282" s="102">
        <v>1807651</v>
      </c>
      <c r="M282" s="102" t="s">
        <v>542</v>
      </c>
      <c r="N282" s="109" t="s">
        <v>543</v>
      </c>
      <c r="O282" s="16" t="s">
        <v>17</v>
      </c>
      <c r="P282" s="102" t="s">
        <v>94</v>
      </c>
      <c r="Q282" s="102">
        <v>12</v>
      </c>
      <c r="R282" s="13" t="s">
        <v>589</v>
      </c>
      <c r="S282" s="13" t="s">
        <v>590</v>
      </c>
      <c r="T282" s="13" t="s">
        <v>591</v>
      </c>
      <c r="U282" s="13" t="s">
        <v>592</v>
      </c>
      <c r="V282" s="13">
        <v>6119.09</v>
      </c>
      <c r="W282" s="13" t="s">
        <v>419</v>
      </c>
      <c r="X282" s="224">
        <f t="shared" si="35"/>
        <v>6119.09</v>
      </c>
      <c r="Y282" s="224">
        <f t="shared" si="39"/>
        <v>48952.72</v>
      </c>
      <c r="Z282" s="13" t="s">
        <v>589</v>
      </c>
      <c r="AA282" s="13" t="s">
        <v>593</v>
      </c>
      <c r="AB282" s="13" t="s">
        <v>594</v>
      </c>
      <c r="AC282" s="13" t="s">
        <v>595</v>
      </c>
      <c r="AD282" s="13">
        <v>5725.96</v>
      </c>
      <c r="AE282" s="13" t="s">
        <v>419</v>
      </c>
      <c r="AF282" s="13">
        <f t="shared" si="36"/>
        <v>5725.96</v>
      </c>
      <c r="AG282" s="13">
        <v>45807.68</v>
      </c>
      <c r="AH282" s="13" t="s">
        <v>596</v>
      </c>
      <c r="AI282" s="13" t="s">
        <v>597</v>
      </c>
      <c r="AJ282" s="13" t="s">
        <v>598</v>
      </c>
      <c r="AK282" s="13" t="s">
        <v>599</v>
      </c>
      <c r="AL282" s="13">
        <v>5697.47</v>
      </c>
      <c r="AM282" s="13" t="s">
        <v>419</v>
      </c>
      <c r="AN282" s="18">
        <f t="shared" si="40"/>
        <v>5697.47</v>
      </c>
      <c r="AO282" s="14" t="e">
        <f t="shared" si="37"/>
        <v>#VALUE!</v>
      </c>
      <c r="AP282" s="14"/>
    </row>
    <row r="283" spans="1:42" ht="22.5" x14ac:dyDescent="0.25">
      <c r="A283" s="88">
        <v>69</v>
      </c>
      <c r="B283" s="13" t="s">
        <v>561</v>
      </c>
      <c r="C283" s="91" t="s">
        <v>504</v>
      </c>
      <c r="D283" s="91">
        <v>0</v>
      </c>
      <c r="E283" s="13">
        <v>0</v>
      </c>
      <c r="F283" s="90">
        <v>0</v>
      </c>
      <c r="G283" s="13">
        <v>0</v>
      </c>
      <c r="H283" s="90">
        <v>8</v>
      </c>
      <c r="I283" s="13">
        <v>0</v>
      </c>
      <c r="J283" s="90">
        <f t="shared" si="38"/>
        <v>8</v>
      </c>
      <c r="K283" s="16">
        <v>25102002</v>
      </c>
      <c r="L283" s="102">
        <v>1807648</v>
      </c>
      <c r="M283" s="102" t="s">
        <v>545</v>
      </c>
      <c r="N283" s="109" t="s">
        <v>546</v>
      </c>
      <c r="O283" s="16" t="s">
        <v>17</v>
      </c>
      <c r="P283" s="102" t="s">
        <v>94</v>
      </c>
      <c r="Q283" s="102">
        <v>15</v>
      </c>
      <c r="R283" s="13" t="s">
        <v>589</v>
      </c>
      <c r="S283" s="13" t="s">
        <v>590</v>
      </c>
      <c r="T283" s="13" t="s">
        <v>591</v>
      </c>
      <c r="U283" s="13" t="s">
        <v>592</v>
      </c>
      <c r="V283" s="13">
        <v>16831.91</v>
      </c>
      <c r="W283" s="13" t="s">
        <v>419</v>
      </c>
      <c r="X283" s="224">
        <f t="shared" si="35"/>
        <v>16831.91</v>
      </c>
      <c r="Y283" s="224">
        <f t="shared" si="39"/>
        <v>134655.28</v>
      </c>
      <c r="Z283" s="13" t="s">
        <v>589</v>
      </c>
      <c r="AA283" s="13" t="s">
        <v>593</v>
      </c>
      <c r="AB283" s="13" t="s">
        <v>594</v>
      </c>
      <c r="AC283" s="13" t="s">
        <v>595</v>
      </c>
      <c r="AD283" s="13">
        <v>15767.2</v>
      </c>
      <c r="AE283" s="13" t="s">
        <v>419</v>
      </c>
      <c r="AF283" s="13">
        <f t="shared" si="36"/>
        <v>15767.2</v>
      </c>
      <c r="AG283" s="13">
        <v>126137.60000000001</v>
      </c>
      <c r="AH283" s="13" t="s">
        <v>596</v>
      </c>
      <c r="AI283" s="13" t="s">
        <v>597</v>
      </c>
      <c r="AJ283" s="13" t="s">
        <v>598</v>
      </c>
      <c r="AK283" s="13" t="s">
        <v>599</v>
      </c>
      <c r="AL283" s="13">
        <v>15657.59</v>
      </c>
      <c r="AM283" s="13" t="s">
        <v>419</v>
      </c>
      <c r="AN283" s="18">
        <f t="shared" si="40"/>
        <v>15657.59</v>
      </c>
      <c r="AO283" s="14" t="e">
        <f t="shared" si="37"/>
        <v>#VALUE!</v>
      </c>
      <c r="AP283" s="14"/>
    </row>
    <row r="284" spans="1:42" x14ac:dyDescent="0.25">
      <c r="Y284" s="223">
        <f>SUM(Y215:Y283)</f>
        <v>8015911.3399999999</v>
      </c>
      <c r="AG284" s="10">
        <f>SUM(AG215:AG283)</f>
        <v>7585251.0200000023</v>
      </c>
    </row>
    <row r="287" spans="1:42" x14ac:dyDescent="0.25">
      <c r="A287" s="87" t="s">
        <v>870</v>
      </c>
    </row>
  </sheetData>
  <sheetProtection algorithmName="SHA-512" hashValue="zVCtC6B2a+5/9H1a7yV3ElE/9lApnsHGOw/4Ob3ZDtOaMRX4VWXLb+3CJB93FGM9E4aq112NsgXPu7vBsPAbMw==" saltValue="nXtW8UMbB84KJW/bjHo8Wg==" spinCount="100000" sheet="1" objects="1" scenarios="1" selectLockedCells="1" selectUnlockedCells="1"/>
  <mergeCells count="5">
    <mergeCell ref="A211:Q211"/>
    <mergeCell ref="A212:E212"/>
    <mergeCell ref="F212:Q212"/>
    <mergeCell ref="A213:E213"/>
    <mergeCell ref="F213:Q213"/>
  </mergeCells>
  <conditionalFormatting sqref="N1 N3:N1048576">
    <cfRule type="duplicateValues" dxfId="5" priority="2"/>
  </conditionalFormatting>
  <conditionalFormatting sqref="N3:N209">
    <cfRule type="duplicateValues" dxfId="4" priority="4"/>
  </conditionalFormatting>
  <conditionalFormatting sqref="N211:N213 N215:N283">
    <cfRule type="duplicateValues" dxfId="3" priority="3"/>
  </conditionalFormatting>
  <conditionalFormatting sqref="N214">
    <cfRule type="duplicateValues" dxfId="2" priority="1"/>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2AA6D-4DC0-4998-B70E-865B3343335F}">
  <dimension ref="A1:Y257"/>
  <sheetViews>
    <sheetView topLeftCell="A249" workbookViewId="0">
      <selection activeCell="A249" sqref="A1:XFD1048576"/>
    </sheetView>
  </sheetViews>
  <sheetFormatPr baseColWidth="10" defaultColWidth="10.7109375" defaultRowHeight="11.25" x14ac:dyDescent="0.2"/>
  <cols>
    <col min="1" max="1" width="10.7109375" style="9"/>
    <col min="2" max="2" width="32" style="10" customWidth="1"/>
    <col min="3" max="4" width="10.7109375" style="9"/>
    <col min="5" max="9" width="0" style="9" hidden="1" customWidth="1"/>
    <col min="10" max="10" width="18" style="9" customWidth="1"/>
    <col min="11" max="11" width="14.7109375" style="9" customWidth="1"/>
    <col min="12" max="12" width="17.28515625" style="123" customWidth="1"/>
    <col min="13" max="13" width="10.7109375" style="9"/>
    <col min="14" max="14" width="0" style="9" hidden="1" customWidth="1"/>
    <col min="15" max="15" width="18.7109375" style="9" hidden="1" customWidth="1"/>
    <col min="16" max="16" width="14.42578125" style="9" hidden="1" customWidth="1"/>
    <col min="17" max="17" width="0" style="9" hidden="1" customWidth="1"/>
    <col min="18" max="18" width="18.140625" style="113" customWidth="1"/>
    <col min="19" max="19" width="14.42578125" style="9" hidden="1" customWidth="1"/>
    <col min="20" max="20" width="22.42578125" style="9" hidden="1" customWidth="1"/>
    <col min="21" max="21" width="16.7109375" style="113" hidden="1" customWidth="1"/>
    <col min="22" max="22" width="18" style="9" hidden="1" customWidth="1"/>
    <col min="23" max="24" width="0" style="9" hidden="1" customWidth="1"/>
    <col min="25" max="25" width="28.85546875" style="9" hidden="1" customWidth="1"/>
    <col min="26" max="16384" width="10.7109375" style="9"/>
  </cols>
  <sheetData>
    <row r="1" spans="1:25" x14ac:dyDescent="0.2">
      <c r="A1" s="112"/>
    </row>
    <row r="2" spans="1:25" x14ac:dyDescent="0.2">
      <c r="A2" s="114"/>
    </row>
    <row r="3" spans="1:25" x14ac:dyDescent="0.2">
      <c r="A3" s="114" t="s">
        <v>837</v>
      </c>
    </row>
    <row r="4" spans="1:25" ht="12" thickBot="1" x14ac:dyDescent="0.25">
      <c r="A4" s="114"/>
      <c r="R4" s="115"/>
      <c r="U4" s="115"/>
    </row>
    <row r="5" spans="1:25" ht="20.45" customHeight="1" x14ac:dyDescent="0.2">
      <c r="A5" s="236" t="s">
        <v>0</v>
      </c>
      <c r="B5" s="237" t="s">
        <v>1</v>
      </c>
      <c r="C5" s="238" t="s">
        <v>2</v>
      </c>
      <c r="D5" s="238" t="s">
        <v>3</v>
      </c>
      <c r="E5" s="239" t="s">
        <v>838</v>
      </c>
      <c r="F5" s="239" t="s">
        <v>838</v>
      </c>
      <c r="G5" s="238" t="s">
        <v>571</v>
      </c>
      <c r="H5" s="238" t="s">
        <v>572</v>
      </c>
      <c r="I5" s="238" t="s">
        <v>839</v>
      </c>
      <c r="J5" s="238" t="s">
        <v>431</v>
      </c>
      <c r="K5" s="238" t="s">
        <v>4</v>
      </c>
      <c r="L5" s="238" t="s">
        <v>5</v>
      </c>
      <c r="M5" s="238" t="s">
        <v>6</v>
      </c>
      <c r="N5" s="238" t="s">
        <v>0</v>
      </c>
      <c r="O5" s="238" t="s">
        <v>575</v>
      </c>
      <c r="P5" s="238" t="s">
        <v>840</v>
      </c>
      <c r="Q5" s="238" t="s">
        <v>573</v>
      </c>
      <c r="R5" s="240" t="s">
        <v>581</v>
      </c>
      <c r="S5" s="206" t="s">
        <v>582</v>
      </c>
      <c r="T5" s="206" t="s">
        <v>583</v>
      </c>
      <c r="U5" s="198" t="s">
        <v>584</v>
      </c>
      <c r="V5" s="200" t="s">
        <v>585</v>
      </c>
      <c r="W5" s="200" t="s">
        <v>576</v>
      </c>
      <c r="X5" s="200" t="s">
        <v>586</v>
      </c>
      <c r="Y5" s="201" t="s">
        <v>841</v>
      </c>
    </row>
    <row r="6" spans="1:25" ht="23.25" thickBot="1" x14ac:dyDescent="0.25">
      <c r="A6" s="241"/>
      <c r="B6" s="242"/>
      <c r="C6" s="243"/>
      <c r="D6" s="243"/>
      <c r="E6" s="244" t="s">
        <v>842</v>
      </c>
      <c r="F6" s="244" t="s">
        <v>843</v>
      </c>
      <c r="G6" s="243"/>
      <c r="H6" s="243"/>
      <c r="I6" s="243"/>
      <c r="J6" s="243"/>
      <c r="K6" s="243"/>
      <c r="L6" s="243"/>
      <c r="M6" s="243"/>
      <c r="N6" s="243"/>
      <c r="O6" s="243"/>
      <c r="P6" s="243"/>
      <c r="Q6" s="243"/>
      <c r="R6" s="245"/>
      <c r="S6" s="207"/>
      <c r="T6" s="207"/>
      <c r="U6" s="199"/>
      <c r="V6" s="200"/>
      <c r="W6" s="200"/>
      <c r="X6" s="200"/>
      <c r="Y6" s="201"/>
    </row>
    <row r="7" spans="1:25" ht="12" thickBot="1" x14ac:dyDescent="0.25">
      <c r="A7" s="1">
        <v>1</v>
      </c>
      <c r="B7" s="118" t="s">
        <v>15</v>
      </c>
      <c r="C7" s="2">
        <v>44710</v>
      </c>
      <c r="D7" s="2" t="s">
        <v>16</v>
      </c>
      <c r="E7" s="4">
        <v>140</v>
      </c>
      <c r="F7" s="4">
        <v>0</v>
      </c>
      <c r="G7" s="4">
        <v>140</v>
      </c>
      <c r="H7" s="5">
        <v>0</v>
      </c>
      <c r="I7" s="5">
        <f>+E7+F7</f>
        <v>140</v>
      </c>
      <c r="J7" s="3" t="s">
        <v>588</v>
      </c>
      <c r="K7" s="3">
        <v>213598</v>
      </c>
      <c r="L7" s="2" t="s">
        <v>17</v>
      </c>
      <c r="M7" s="2" t="s">
        <v>18</v>
      </c>
      <c r="N7" s="3">
        <v>7</v>
      </c>
      <c r="O7" s="3"/>
      <c r="P7" s="3"/>
      <c r="Q7" s="3"/>
      <c r="R7" s="22"/>
      <c r="S7" s="3"/>
      <c r="T7" s="22"/>
      <c r="U7" s="22"/>
      <c r="V7" s="22"/>
      <c r="W7" s="3"/>
      <c r="X7" s="22"/>
      <c r="Y7" s="3"/>
    </row>
    <row r="8" spans="1:25" ht="12" thickBot="1" x14ac:dyDescent="0.25">
      <c r="A8" s="1">
        <v>2</v>
      </c>
      <c r="B8" s="118" t="s">
        <v>20</v>
      </c>
      <c r="C8" s="2">
        <v>44710</v>
      </c>
      <c r="D8" s="2" t="s">
        <v>16</v>
      </c>
      <c r="E8" s="4">
        <v>15</v>
      </c>
      <c r="F8" s="2">
        <v>0</v>
      </c>
      <c r="G8" s="4">
        <v>15</v>
      </c>
      <c r="H8" s="3">
        <v>0</v>
      </c>
      <c r="I8" s="5">
        <f t="shared" ref="I8:I71" si="0">+E8+F8</f>
        <v>15</v>
      </c>
      <c r="J8" s="3" t="s">
        <v>600</v>
      </c>
      <c r="K8" s="3">
        <v>217980</v>
      </c>
      <c r="L8" s="2" t="s">
        <v>17</v>
      </c>
      <c r="M8" s="2" t="s">
        <v>21</v>
      </c>
      <c r="N8" s="3" t="s">
        <v>22</v>
      </c>
      <c r="O8" s="3">
        <v>209</v>
      </c>
      <c r="P8" s="3">
        <v>217980</v>
      </c>
      <c r="Q8" s="3" t="s">
        <v>601</v>
      </c>
      <c r="R8" s="22">
        <v>144.87</v>
      </c>
      <c r="S8" s="3">
        <v>0</v>
      </c>
      <c r="T8" s="22">
        <v>144.87</v>
      </c>
      <c r="U8" s="22">
        <f>T8*I8</f>
        <v>2173.0500000000002</v>
      </c>
      <c r="V8" s="22" t="s">
        <v>602</v>
      </c>
      <c r="W8" s="3" t="s">
        <v>603</v>
      </c>
      <c r="X8" s="22" t="s">
        <v>604</v>
      </c>
      <c r="Y8" s="3" t="s">
        <v>844</v>
      </c>
    </row>
    <row r="9" spans="1:25" ht="12" thickBot="1" x14ac:dyDescent="0.25">
      <c r="A9" s="1">
        <v>3</v>
      </c>
      <c r="B9" s="118" t="s">
        <v>24</v>
      </c>
      <c r="C9" s="2">
        <v>44710</v>
      </c>
      <c r="D9" s="2" t="s">
        <v>16</v>
      </c>
      <c r="E9" s="4">
        <v>0</v>
      </c>
      <c r="F9" s="2">
        <v>0</v>
      </c>
      <c r="G9" s="4">
        <v>0</v>
      </c>
      <c r="H9" s="3">
        <v>0</v>
      </c>
      <c r="I9" s="5">
        <f t="shared" si="0"/>
        <v>0</v>
      </c>
      <c r="J9" s="3" t="s">
        <v>605</v>
      </c>
      <c r="K9" s="3">
        <v>217979</v>
      </c>
      <c r="L9" s="2" t="s">
        <v>17</v>
      </c>
      <c r="M9" s="2" t="s">
        <v>25</v>
      </c>
      <c r="N9" s="3" t="s">
        <v>26</v>
      </c>
      <c r="O9" s="3"/>
      <c r="P9" s="3"/>
      <c r="Q9" s="3"/>
      <c r="R9" s="22"/>
      <c r="S9" s="3"/>
      <c r="T9" s="22"/>
      <c r="U9" s="22"/>
      <c r="V9" s="22"/>
      <c r="W9" s="3"/>
      <c r="X9" s="22"/>
      <c r="Y9" s="3"/>
    </row>
    <row r="10" spans="1:25" ht="12" thickBot="1" x14ac:dyDescent="0.25">
      <c r="A10" s="1">
        <v>4</v>
      </c>
      <c r="B10" s="118" t="s">
        <v>27</v>
      </c>
      <c r="C10" s="2">
        <v>44710</v>
      </c>
      <c r="D10" s="2" t="s">
        <v>16</v>
      </c>
      <c r="E10" s="4">
        <v>0</v>
      </c>
      <c r="F10" s="2">
        <v>0</v>
      </c>
      <c r="G10" s="4">
        <v>0</v>
      </c>
      <c r="H10" s="3">
        <v>0</v>
      </c>
      <c r="I10" s="5">
        <f t="shared" si="0"/>
        <v>0</v>
      </c>
      <c r="J10" s="3" t="s">
        <v>606</v>
      </c>
      <c r="K10" s="3" t="s">
        <v>28</v>
      </c>
      <c r="L10" s="2" t="s">
        <v>17</v>
      </c>
      <c r="M10" s="2" t="s">
        <v>29</v>
      </c>
      <c r="N10" s="3">
        <v>3</v>
      </c>
      <c r="O10" s="3"/>
      <c r="P10" s="3"/>
      <c r="Q10" s="3"/>
      <c r="R10" s="22"/>
      <c r="S10" s="3"/>
      <c r="T10" s="22"/>
      <c r="U10" s="22"/>
      <c r="V10" s="22"/>
      <c r="W10" s="3"/>
      <c r="X10" s="22"/>
      <c r="Y10" s="3"/>
    </row>
    <row r="11" spans="1:25" ht="12" thickBot="1" x14ac:dyDescent="0.25">
      <c r="A11" s="1">
        <v>5</v>
      </c>
      <c r="B11" s="118" t="s">
        <v>30</v>
      </c>
      <c r="C11" s="2">
        <v>44710</v>
      </c>
      <c r="D11" s="2" t="s">
        <v>16</v>
      </c>
      <c r="E11" s="4">
        <v>0</v>
      </c>
      <c r="F11" s="2">
        <v>0</v>
      </c>
      <c r="G11" s="4">
        <v>0</v>
      </c>
      <c r="H11" s="3">
        <v>0</v>
      </c>
      <c r="I11" s="5">
        <f t="shared" si="0"/>
        <v>0</v>
      </c>
      <c r="J11" s="3" t="s">
        <v>607</v>
      </c>
      <c r="K11" s="3" t="s">
        <v>31</v>
      </c>
      <c r="L11" s="2" t="s">
        <v>17</v>
      </c>
      <c r="M11" s="2" t="s">
        <v>29</v>
      </c>
      <c r="N11" s="3">
        <v>3</v>
      </c>
      <c r="O11" s="3"/>
      <c r="P11" s="3"/>
      <c r="Q11" s="3"/>
      <c r="R11" s="22"/>
      <c r="S11" s="3"/>
      <c r="T11" s="22"/>
      <c r="U11" s="22"/>
      <c r="V11" s="22"/>
      <c r="W11" s="3"/>
      <c r="X11" s="22"/>
      <c r="Y11" s="3"/>
    </row>
    <row r="12" spans="1:25" ht="12" thickBot="1" x14ac:dyDescent="0.25">
      <c r="A12" s="1">
        <v>6</v>
      </c>
      <c r="B12" s="118" t="s">
        <v>33</v>
      </c>
      <c r="C12" s="2">
        <v>44710</v>
      </c>
      <c r="D12" s="2" t="s">
        <v>16</v>
      </c>
      <c r="E12" s="4">
        <v>19</v>
      </c>
      <c r="F12" s="4">
        <v>28</v>
      </c>
      <c r="G12" s="4">
        <v>19</v>
      </c>
      <c r="H12" s="5">
        <v>28</v>
      </c>
      <c r="I12" s="5">
        <f t="shared" si="0"/>
        <v>47</v>
      </c>
      <c r="J12" s="3" t="s">
        <v>608</v>
      </c>
      <c r="K12" s="3" t="s">
        <v>34</v>
      </c>
      <c r="L12" s="2" t="s">
        <v>17</v>
      </c>
      <c r="M12" s="2" t="s">
        <v>35</v>
      </c>
      <c r="N12" s="3">
        <v>51</v>
      </c>
      <c r="O12" s="3">
        <v>211</v>
      </c>
      <c r="P12" s="3" t="s">
        <v>34</v>
      </c>
      <c r="Q12" s="3" t="s">
        <v>601</v>
      </c>
      <c r="R12" s="22">
        <v>152.31</v>
      </c>
      <c r="S12" s="3">
        <v>0</v>
      </c>
      <c r="T12" s="22">
        <v>152.31</v>
      </c>
      <c r="U12" s="22">
        <f t="shared" ref="U12:U14" si="1">T12*I12</f>
        <v>7158.57</v>
      </c>
      <c r="V12" s="22" t="s">
        <v>602</v>
      </c>
      <c r="W12" s="3" t="s">
        <v>603</v>
      </c>
      <c r="X12" s="22" t="s">
        <v>604</v>
      </c>
      <c r="Y12" s="3"/>
    </row>
    <row r="13" spans="1:25" ht="12" thickBot="1" x14ac:dyDescent="0.25">
      <c r="A13" s="1">
        <v>7</v>
      </c>
      <c r="B13" s="118" t="s">
        <v>37</v>
      </c>
      <c r="C13" s="2">
        <v>44710</v>
      </c>
      <c r="D13" s="2" t="s">
        <v>16</v>
      </c>
      <c r="E13" s="4">
        <v>0</v>
      </c>
      <c r="F13" s="2">
        <v>50</v>
      </c>
      <c r="G13" s="4">
        <v>0</v>
      </c>
      <c r="H13" s="3">
        <v>50</v>
      </c>
      <c r="I13" s="5">
        <f t="shared" si="0"/>
        <v>50</v>
      </c>
      <c r="J13" s="3" t="s">
        <v>609</v>
      </c>
      <c r="K13" s="3">
        <v>136483</v>
      </c>
      <c r="L13" s="2" t="s">
        <v>17</v>
      </c>
      <c r="M13" s="2" t="s">
        <v>39</v>
      </c>
      <c r="N13" s="3">
        <v>6</v>
      </c>
      <c r="O13" s="3">
        <v>65</v>
      </c>
      <c r="P13" s="3">
        <v>136483</v>
      </c>
      <c r="Q13" s="3" t="s">
        <v>601</v>
      </c>
      <c r="R13" s="22">
        <v>58.96</v>
      </c>
      <c r="S13" s="3">
        <v>0</v>
      </c>
      <c r="T13" s="22">
        <v>58.96</v>
      </c>
      <c r="U13" s="22">
        <f t="shared" si="1"/>
        <v>2948</v>
      </c>
      <c r="V13" s="22" t="s">
        <v>602</v>
      </c>
      <c r="W13" s="3" t="s">
        <v>603</v>
      </c>
      <c r="X13" s="22" t="s">
        <v>604</v>
      </c>
      <c r="Y13" s="3"/>
    </row>
    <row r="14" spans="1:25" ht="12" thickBot="1" x14ac:dyDescent="0.25">
      <c r="A14" s="1">
        <v>8</v>
      </c>
      <c r="B14" s="118" t="s">
        <v>40</v>
      </c>
      <c r="C14" s="2">
        <v>44710</v>
      </c>
      <c r="D14" s="2" t="s">
        <v>16</v>
      </c>
      <c r="E14" s="4">
        <v>30</v>
      </c>
      <c r="F14" s="2">
        <v>4</v>
      </c>
      <c r="G14" s="4">
        <v>30</v>
      </c>
      <c r="H14" s="3">
        <v>4</v>
      </c>
      <c r="I14" s="5">
        <f t="shared" si="0"/>
        <v>34</v>
      </c>
      <c r="J14" s="3" t="s">
        <v>419</v>
      </c>
      <c r="K14" s="3">
        <v>143031</v>
      </c>
      <c r="L14" s="2" t="s">
        <v>17</v>
      </c>
      <c r="M14" s="2" t="s">
        <v>41</v>
      </c>
      <c r="N14" s="3">
        <v>14</v>
      </c>
      <c r="O14" s="3">
        <v>319</v>
      </c>
      <c r="P14" s="3">
        <v>143031</v>
      </c>
      <c r="Q14" s="3" t="s">
        <v>601</v>
      </c>
      <c r="R14" s="22">
        <v>2088.38</v>
      </c>
      <c r="S14" s="3">
        <v>0</v>
      </c>
      <c r="T14" s="22">
        <v>2088.38</v>
      </c>
      <c r="U14" s="22">
        <f t="shared" si="1"/>
        <v>71004.92</v>
      </c>
      <c r="V14" s="22" t="s">
        <v>602</v>
      </c>
      <c r="W14" s="3" t="s">
        <v>603</v>
      </c>
      <c r="X14" s="22" t="s">
        <v>604</v>
      </c>
      <c r="Y14" s="3"/>
    </row>
    <row r="15" spans="1:25" ht="12" thickBot="1" x14ac:dyDescent="0.25">
      <c r="A15" s="1">
        <v>9</v>
      </c>
      <c r="B15" s="119" t="s">
        <v>42</v>
      </c>
      <c r="C15" s="2">
        <v>44710</v>
      </c>
      <c r="D15" s="2" t="s">
        <v>16</v>
      </c>
      <c r="E15" s="4">
        <v>0</v>
      </c>
      <c r="F15" s="2">
        <v>0</v>
      </c>
      <c r="G15" s="4">
        <v>0</v>
      </c>
      <c r="H15" s="3">
        <v>0</v>
      </c>
      <c r="I15" s="5">
        <f t="shared" si="0"/>
        <v>0</v>
      </c>
      <c r="J15" s="3" t="s">
        <v>610</v>
      </c>
      <c r="K15" s="3" t="s">
        <v>43</v>
      </c>
      <c r="L15" s="2" t="s">
        <v>17</v>
      </c>
      <c r="M15" s="2" t="s">
        <v>45</v>
      </c>
      <c r="N15" s="3">
        <v>9</v>
      </c>
      <c r="O15" s="3"/>
      <c r="P15" s="3"/>
      <c r="Q15" s="3"/>
      <c r="R15" s="22"/>
      <c r="S15" s="3"/>
      <c r="T15" s="22"/>
      <c r="U15" s="22"/>
      <c r="V15" s="22"/>
      <c r="W15" s="3"/>
      <c r="X15" s="22"/>
      <c r="Y15" s="3"/>
    </row>
    <row r="16" spans="1:25" ht="12" thickBot="1" x14ac:dyDescent="0.25">
      <c r="A16" s="1">
        <v>10</v>
      </c>
      <c r="B16" s="119" t="s">
        <v>46</v>
      </c>
      <c r="C16" s="2">
        <v>44710</v>
      </c>
      <c r="D16" s="2" t="s">
        <v>16</v>
      </c>
      <c r="E16" s="4">
        <v>0</v>
      </c>
      <c r="F16" s="2">
        <v>0</v>
      </c>
      <c r="G16" s="4">
        <v>0</v>
      </c>
      <c r="H16" s="3">
        <v>0</v>
      </c>
      <c r="I16" s="5">
        <f t="shared" si="0"/>
        <v>0</v>
      </c>
      <c r="J16" s="3" t="s">
        <v>611</v>
      </c>
      <c r="K16" s="3" t="s">
        <v>47</v>
      </c>
      <c r="L16" s="2" t="s">
        <v>17</v>
      </c>
      <c r="M16" s="2" t="s">
        <v>45</v>
      </c>
      <c r="N16" s="3">
        <v>11</v>
      </c>
      <c r="O16" s="3"/>
      <c r="P16" s="3"/>
      <c r="Q16" s="3"/>
      <c r="R16" s="22"/>
      <c r="S16" s="3"/>
      <c r="T16" s="22"/>
      <c r="U16" s="22"/>
      <c r="V16" s="22"/>
      <c r="W16" s="3"/>
      <c r="X16" s="22"/>
      <c r="Y16" s="3"/>
    </row>
    <row r="17" spans="1:25" ht="12" thickBot="1" x14ac:dyDescent="0.25">
      <c r="A17" s="1">
        <v>11</v>
      </c>
      <c r="B17" s="119" t="s">
        <v>50</v>
      </c>
      <c r="C17" s="2">
        <v>44710</v>
      </c>
      <c r="D17" s="2" t="s">
        <v>16</v>
      </c>
      <c r="E17" s="4">
        <v>50</v>
      </c>
      <c r="F17" s="2">
        <v>20</v>
      </c>
      <c r="G17" s="4">
        <v>50</v>
      </c>
      <c r="H17" s="3">
        <v>20</v>
      </c>
      <c r="I17" s="5">
        <f t="shared" si="0"/>
        <v>70</v>
      </c>
      <c r="J17" s="3" t="s">
        <v>612</v>
      </c>
      <c r="K17" s="3" t="s">
        <v>51</v>
      </c>
      <c r="L17" s="2" t="s">
        <v>17</v>
      </c>
      <c r="M17" s="2" t="s">
        <v>52</v>
      </c>
      <c r="N17" s="3">
        <v>4</v>
      </c>
      <c r="O17" s="3">
        <v>209</v>
      </c>
      <c r="P17" s="3" t="s">
        <v>613</v>
      </c>
      <c r="Q17" s="3" t="s">
        <v>601</v>
      </c>
      <c r="R17" s="22">
        <v>32.15</v>
      </c>
      <c r="S17" s="3">
        <v>0</v>
      </c>
      <c r="T17" s="22">
        <v>32.15</v>
      </c>
      <c r="U17" s="22">
        <f t="shared" ref="U17:U19" si="2">T17*I17</f>
        <v>2250.5</v>
      </c>
      <c r="V17" s="22" t="s">
        <v>602</v>
      </c>
      <c r="W17" s="3" t="s">
        <v>603</v>
      </c>
      <c r="X17" s="22" t="s">
        <v>604</v>
      </c>
      <c r="Y17" s="3"/>
    </row>
    <row r="18" spans="1:25" ht="12" thickBot="1" x14ac:dyDescent="0.25">
      <c r="A18" s="1">
        <v>12</v>
      </c>
      <c r="B18" s="118" t="s">
        <v>54</v>
      </c>
      <c r="C18" s="2">
        <v>44710</v>
      </c>
      <c r="D18" s="2" t="s">
        <v>16</v>
      </c>
      <c r="E18" s="4">
        <v>48</v>
      </c>
      <c r="F18" s="4">
        <v>20</v>
      </c>
      <c r="G18" s="4">
        <v>48</v>
      </c>
      <c r="H18" s="3">
        <v>20</v>
      </c>
      <c r="I18" s="5">
        <f t="shared" si="0"/>
        <v>68</v>
      </c>
      <c r="J18" s="3" t="s">
        <v>614</v>
      </c>
      <c r="K18" s="3" t="s">
        <v>55</v>
      </c>
      <c r="L18" s="2" t="s">
        <v>17</v>
      </c>
      <c r="M18" s="2" t="s">
        <v>52</v>
      </c>
      <c r="N18" s="3">
        <v>2</v>
      </c>
      <c r="O18" s="3">
        <v>209</v>
      </c>
      <c r="P18" s="3" t="s">
        <v>615</v>
      </c>
      <c r="Q18" s="3" t="s">
        <v>601</v>
      </c>
      <c r="R18" s="22">
        <v>33.44</v>
      </c>
      <c r="S18" s="3">
        <v>0</v>
      </c>
      <c r="T18" s="22">
        <v>33.44</v>
      </c>
      <c r="U18" s="22">
        <f t="shared" si="2"/>
        <v>2273.92</v>
      </c>
      <c r="V18" s="22" t="s">
        <v>602</v>
      </c>
      <c r="W18" s="3" t="s">
        <v>603</v>
      </c>
      <c r="X18" s="22" t="s">
        <v>604</v>
      </c>
      <c r="Y18" s="3"/>
    </row>
    <row r="19" spans="1:25" ht="12" thickBot="1" x14ac:dyDescent="0.25">
      <c r="A19" s="1">
        <v>13</v>
      </c>
      <c r="B19" s="118" t="s">
        <v>56</v>
      </c>
      <c r="C19" s="2">
        <v>44710</v>
      </c>
      <c r="D19" s="2" t="s">
        <v>16</v>
      </c>
      <c r="E19" s="4">
        <v>3</v>
      </c>
      <c r="F19" s="2">
        <v>0</v>
      </c>
      <c r="G19" s="4">
        <v>3</v>
      </c>
      <c r="H19" s="3">
        <v>0</v>
      </c>
      <c r="I19" s="5">
        <f t="shared" si="0"/>
        <v>3</v>
      </c>
      <c r="J19" s="3" t="s">
        <v>616</v>
      </c>
      <c r="K19" s="3" t="s">
        <v>57</v>
      </c>
      <c r="L19" s="2" t="s">
        <v>17</v>
      </c>
      <c r="M19" s="2" t="s">
        <v>58</v>
      </c>
      <c r="N19" s="3">
        <v>18</v>
      </c>
      <c r="O19" s="3">
        <v>224</v>
      </c>
      <c r="P19" s="3" t="s">
        <v>617</v>
      </c>
      <c r="Q19" s="3" t="s">
        <v>601</v>
      </c>
      <c r="R19" s="22">
        <v>999.99</v>
      </c>
      <c r="S19" s="3">
        <v>0</v>
      </c>
      <c r="T19" s="22">
        <v>999.99</v>
      </c>
      <c r="U19" s="22">
        <f t="shared" si="2"/>
        <v>2999.9700000000003</v>
      </c>
      <c r="V19" s="22" t="s">
        <v>602</v>
      </c>
      <c r="W19" s="3" t="s">
        <v>603</v>
      </c>
      <c r="X19" s="22" t="s">
        <v>604</v>
      </c>
      <c r="Y19" s="3"/>
    </row>
    <row r="20" spans="1:25" ht="12" thickBot="1" x14ac:dyDescent="0.25">
      <c r="A20" s="1">
        <v>14</v>
      </c>
      <c r="B20" s="118" t="s">
        <v>60</v>
      </c>
      <c r="C20" s="2">
        <v>44710</v>
      </c>
      <c r="D20" s="2" t="s">
        <v>16</v>
      </c>
      <c r="E20" s="4">
        <v>0</v>
      </c>
      <c r="F20" s="2">
        <v>0</v>
      </c>
      <c r="G20" s="4">
        <v>0</v>
      </c>
      <c r="H20" s="3">
        <v>0</v>
      </c>
      <c r="I20" s="5">
        <f t="shared" si="0"/>
        <v>0</v>
      </c>
      <c r="J20" s="3" t="s">
        <v>618</v>
      </c>
      <c r="K20" s="3">
        <v>100134</v>
      </c>
      <c r="L20" s="2" t="s">
        <v>17</v>
      </c>
      <c r="M20" s="2" t="s">
        <v>61</v>
      </c>
      <c r="N20" s="3">
        <v>8</v>
      </c>
      <c r="O20" s="3"/>
      <c r="P20" s="3"/>
      <c r="Q20" s="3"/>
      <c r="R20" s="22"/>
      <c r="S20" s="3"/>
      <c r="T20" s="22"/>
      <c r="U20" s="22"/>
      <c r="V20" s="22"/>
      <c r="W20" s="3"/>
      <c r="X20" s="22"/>
      <c r="Y20" s="3"/>
    </row>
    <row r="21" spans="1:25" ht="12" thickBot="1" x14ac:dyDescent="0.25">
      <c r="A21" s="1">
        <v>15</v>
      </c>
      <c r="B21" s="118" t="s">
        <v>62</v>
      </c>
      <c r="C21" s="2">
        <v>44710</v>
      </c>
      <c r="D21" s="2" t="s">
        <v>16</v>
      </c>
      <c r="E21" s="4">
        <v>0</v>
      </c>
      <c r="F21" s="2">
        <v>10</v>
      </c>
      <c r="G21" s="4">
        <v>0</v>
      </c>
      <c r="H21" s="3">
        <v>10</v>
      </c>
      <c r="I21" s="5">
        <f t="shared" si="0"/>
        <v>10</v>
      </c>
      <c r="J21" s="3" t="s">
        <v>619</v>
      </c>
      <c r="K21" s="3">
        <v>63361</v>
      </c>
      <c r="L21" s="2" t="s">
        <v>17</v>
      </c>
      <c r="M21" s="2" t="s">
        <v>63</v>
      </c>
      <c r="N21" s="3">
        <v>4</v>
      </c>
      <c r="O21" s="3">
        <v>299</v>
      </c>
      <c r="P21" s="3" t="s">
        <v>620</v>
      </c>
      <c r="Q21" s="3" t="s">
        <v>601</v>
      </c>
      <c r="R21" s="22">
        <v>25.53</v>
      </c>
      <c r="S21" s="3">
        <v>0</v>
      </c>
      <c r="T21" s="22">
        <v>25.53</v>
      </c>
      <c r="U21" s="22">
        <f>T21*I21</f>
        <v>255.3</v>
      </c>
      <c r="V21" s="22" t="s">
        <v>602</v>
      </c>
      <c r="W21" s="3" t="s">
        <v>603</v>
      </c>
      <c r="X21" s="22" t="s">
        <v>604</v>
      </c>
      <c r="Y21" s="3" t="s">
        <v>845</v>
      </c>
    </row>
    <row r="22" spans="1:25" ht="12" thickBot="1" x14ac:dyDescent="0.25">
      <c r="A22" s="1">
        <v>16</v>
      </c>
      <c r="B22" s="118" t="s">
        <v>64</v>
      </c>
      <c r="C22" s="2">
        <v>44710</v>
      </c>
      <c r="D22" s="2" t="s">
        <v>16</v>
      </c>
      <c r="E22" s="4">
        <v>0</v>
      </c>
      <c r="F22" s="4">
        <v>0</v>
      </c>
      <c r="G22" s="4">
        <v>0</v>
      </c>
      <c r="H22" s="5">
        <v>0</v>
      </c>
      <c r="I22" s="5">
        <f t="shared" si="0"/>
        <v>0</v>
      </c>
      <c r="J22" s="3" t="s">
        <v>621</v>
      </c>
      <c r="K22" s="3">
        <v>216434</v>
      </c>
      <c r="L22" s="2" t="s">
        <v>17</v>
      </c>
      <c r="M22" s="2" t="s">
        <v>65</v>
      </c>
      <c r="N22" s="3">
        <v>1</v>
      </c>
      <c r="O22" s="3"/>
      <c r="P22" s="3"/>
      <c r="Q22" s="3"/>
      <c r="R22" s="22"/>
      <c r="S22" s="3"/>
      <c r="T22" s="22"/>
      <c r="U22" s="22"/>
      <c r="V22" s="22"/>
      <c r="W22" s="3"/>
      <c r="X22" s="22"/>
      <c r="Y22" s="3"/>
    </row>
    <row r="23" spans="1:25" ht="12" thickBot="1" x14ac:dyDescent="0.25">
      <c r="A23" s="1">
        <v>17</v>
      </c>
      <c r="B23" s="118" t="s">
        <v>66</v>
      </c>
      <c r="C23" s="2">
        <v>44710</v>
      </c>
      <c r="D23" s="2" t="s">
        <v>16</v>
      </c>
      <c r="E23" s="4">
        <v>0</v>
      </c>
      <c r="F23" s="2">
        <v>0</v>
      </c>
      <c r="G23" s="4">
        <v>0</v>
      </c>
      <c r="H23" s="3">
        <v>0</v>
      </c>
      <c r="I23" s="5">
        <f t="shared" si="0"/>
        <v>0</v>
      </c>
      <c r="J23" s="3" t="s">
        <v>622</v>
      </c>
      <c r="K23" s="3" t="s">
        <v>67</v>
      </c>
      <c r="L23" s="2" t="s">
        <v>17</v>
      </c>
      <c r="M23" s="2" t="s">
        <v>68</v>
      </c>
      <c r="N23" s="3">
        <v>5</v>
      </c>
      <c r="O23" s="3"/>
      <c r="P23" s="3"/>
      <c r="Q23" s="3"/>
      <c r="R23" s="22"/>
      <c r="S23" s="3"/>
      <c r="T23" s="22"/>
      <c r="U23" s="22"/>
      <c r="V23" s="22"/>
      <c r="W23" s="3"/>
      <c r="X23" s="22"/>
      <c r="Y23" s="3"/>
    </row>
    <row r="24" spans="1:25" ht="12" thickBot="1" x14ac:dyDescent="0.25">
      <c r="A24" s="1">
        <v>18</v>
      </c>
      <c r="B24" s="118" t="s">
        <v>70</v>
      </c>
      <c r="C24" s="2">
        <v>44710</v>
      </c>
      <c r="D24" s="2" t="s">
        <v>16</v>
      </c>
      <c r="E24" s="4">
        <v>0</v>
      </c>
      <c r="F24" s="2">
        <v>0</v>
      </c>
      <c r="G24" s="4">
        <v>0</v>
      </c>
      <c r="H24" s="3">
        <v>0</v>
      </c>
      <c r="I24" s="5">
        <f t="shared" si="0"/>
        <v>0</v>
      </c>
      <c r="J24" s="3" t="s">
        <v>419</v>
      </c>
      <c r="K24" s="3" t="s">
        <v>71</v>
      </c>
      <c r="L24" s="2" t="s">
        <v>17</v>
      </c>
      <c r="M24" s="2" t="s">
        <v>72</v>
      </c>
      <c r="N24" s="3">
        <v>2</v>
      </c>
      <c r="O24" s="3"/>
      <c r="P24" s="3"/>
      <c r="Q24" s="3"/>
      <c r="R24" s="22"/>
      <c r="S24" s="3"/>
      <c r="T24" s="22"/>
      <c r="U24" s="22"/>
      <c r="V24" s="22"/>
      <c r="W24" s="3"/>
      <c r="X24" s="22"/>
      <c r="Y24" s="3"/>
    </row>
    <row r="25" spans="1:25" ht="12" thickBot="1" x14ac:dyDescent="0.25">
      <c r="A25" s="1">
        <v>19</v>
      </c>
      <c r="B25" s="118" t="s">
        <v>73</v>
      </c>
      <c r="C25" s="2">
        <v>44710</v>
      </c>
      <c r="D25" s="2" t="s">
        <v>16</v>
      </c>
      <c r="E25" s="4">
        <v>0</v>
      </c>
      <c r="F25" s="2">
        <v>0</v>
      </c>
      <c r="G25" s="4">
        <v>0</v>
      </c>
      <c r="H25" s="3">
        <v>0</v>
      </c>
      <c r="I25" s="5">
        <f t="shared" si="0"/>
        <v>0</v>
      </c>
      <c r="J25" s="3" t="s">
        <v>623</v>
      </c>
      <c r="K25" s="3" t="s">
        <v>74</v>
      </c>
      <c r="L25" s="2" t="s">
        <v>17</v>
      </c>
      <c r="M25" s="2" t="s">
        <v>75</v>
      </c>
      <c r="N25" s="3">
        <v>6</v>
      </c>
      <c r="O25" s="3"/>
      <c r="P25" s="3"/>
      <c r="Q25" s="3"/>
      <c r="R25" s="22"/>
      <c r="S25" s="3"/>
      <c r="T25" s="22"/>
      <c r="U25" s="22"/>
      <c r="V25" s="22"/>
      <c r="W25" s="3"/>
      <c r="X25" s="22"/>
      <c r="Y25" s="3"/>
    </row>
    <row r="26" spans="1:25" ht="12" thickBot="1" x14ac:dyDescent="0.25">
      <c r="A26" s="1">
        <v>20</v>
      </c>
      <c r="B26" s="118" t="s">
        <v>76</v>
      </c>
      <c r="C26" s="2">
        <v>44710</v>
      </c>
      <c r="D26" s="2" t="s">
        <v>16</v>
      </c>
      <c r="E26" s="4">
        <v>0</v>
      </c>
      <c r="F26" s="2">
        <v>0</v>
      </c>
      <c r="G26" s="4">
        <v>0</v>
      </c>
      <c r="H26" s="3">
        <v>0</v>
      </c>
      <c r="I26" s="5">
        <f t="shared" si="0"/>
        <v>0</v>
      </c>
      <c r="J26" s="3" t="s">
        <v>624</v>
      </c>
      <c r="K26" s="3" t="s">
        <v>77</v>
      </c>
      <c r="L26" s="2" t="s">
        <v>17</v>
      </c>
      <c r="M26" s="2" t="s">
        <v>75</v>
      </c>
      <c r="N26" s="3">
        <v>10</v>
      </c>
      <c r="O26" s="3"/>
      <c r="P26" s="3"/>
      <c r="Q26" s="3"/>
      <c r="R26" s="22"/>
      <c r="S26" s="3"/>
      <c r="T26" s="22"/>
      <c r="U26" s="22"/>
      <c r="V26" s="22"/>
      <c r="W26" s="3"/>
      <c r="X26" s="22"/>
      <c r="Y26" s="3"/>
    </row>
    <row r="27" spans="1:25" ht="12" thickBot="1" x14ac:dyDescent="0.25">
      <c r="A27" s="1">
        <v>21</v>
      </c>
      <c r="B27" s="118" t="s">
        <v>79</v>
      </c>
      <c r="C27" s="2">
        <v>44710</v>
      </c>
      <c r="D27" s="2" t="s">
        <v>16</v>
      </c>
      <c r="E27" s="4">
        <v>10</v>
      </c>
      <c r="F27" s="2">
        <v>5</v>
      </c>
      <c r="G27" s="4">
        <v>10</v>
      </c>
      <c r="H27" s="3">
        <v>5</v>
      </c>
      <c r="I27" s="5">
        <f t="shared" si="0"/>
        <v>15</v>
      </c>
      <c r="J27" s="3" t="s">
        <v>625</v>
      </c>
      <c r="K27" s="3" t="s">
        <v>80</v>
      </c>
      <c r="L27" s="2" t="s">
        <v>17</v>
      </c>
      <c r="M27" s="2" t="s">
        <v>81</v>
      </c>
      <c r="N27" s="3">
        <v>4</v>
      </c>
      <c r="O27" s="3">
        <v>65</v>
      </c>
      <c r="P27" s="3">
        <v>132190</v>
      </c>
      <c r="Q27" s="3" t="s">
        <v>601</v>
      </c>
      <c r="R27" s="22">
        <v>393.35</v>
      </c>
      <c r="S27" s="3">
        <v>0</v>
      </c>
      <c r="T27" s="22">
        <v>393.35</v>
      </c>
      <c r="U27" s="22">
        <f>T27*I27</f>
        <v>5900.25</v>
      </c>
      <c r="V27" s="22" t="s">
        <v>602</v>
      </c>
      <c r="W27" s="3" t="s">
        <v>603</v>
      </c>
      <c r="X27" s="22" t="s">
        <v>604</v>
      </c>
      <c r="Y27" s="3"/>
    </row>
    <row r="28" spans="1:25" ht="12" thickBot="1" x14ac:dyDescent="0.25">
      <c r="A28" s="1">
        <v>22</v>
      </c>
      <c r="B28" s="118" t="s">
        <v>82</v>
      </c>
      <c r="C28" s="2">
        <v>44710</v>
      </c>
      <c r="D28" s="2" t="s">
        <v>16</v>
      </c>
      <c r="E28" s="4">
        <v>0</v>
      </c>
      <c r="F28" s="2">
        <v>0</v>
      </c>
      <c r="G28" s="4">
        <v>0</v>
      </c>
      <c r="H28" s="3">
        <v>0</v>
      </c>
      <c r="I28" s="5">
        <f t="shared" si="0"/>
        <v>0</v>
      </c>
      <c r="J28" s="3" t="s">
        <v>626</v>
      </c>
      <c r="K28" s="3">
        <v>110472</v>
      </c>
      <c r="L28" s="2" t="s">
        <v>17</v>
      </c>
      <c r="M28" s="2" t="s">
        <v>83</v>
      </c>
      <c r="N28" s="3">
        <v>33</v>
      </c>
      <c r="O28" s="3"/>
      <c r="P28" s="3"/>
      <c r="Q28" s="3"/>
      <c r="R28" s="22"/>
      <c r="S28" s="3"/>
      <c r="T28" s="22"/>
      <c r="U28" s="22"/>
      <c r="V28" s="22"/>
      <c r="W28" s="3"/>
      <c r="X28" s="22"/>
      <c r="Y28" s="3"/>
    </row>
    <row r="29" spans="1:25" ht="34.5" thickBot="1" x14ac:dyDescent="0.25">
      <c r="A29" s="1">
        <v>23</v>
      </c>
      <c r="B29" s="118" t="s">
        <v>84</v>
      </c>
      <c r="C29" s="2">
        <v>44710</v>
      </c>
      <c r="D29" s="2" t="s">
        <v>16</v>
      </c>
      <c r="E29" s="4">
        <v>20</v>
      </c>
      <c r="F29" s="2">
        <v>0</v>
      </c>
      <c r="G29" s="4">
        <v>20</v>
      </c>
      <c r="H29" s="3">
        <v>0</v>
      </c>
      <c r="I29" s="5">
        <f t="shared" si="0"/>
        <v>20</v>
      </c>
      <c r="J29" s="3" t="s">
        <v>419</v>
      </c>
      <c r="K29" s="3" t="s">
        <v>85</v>
      </c>
      <c r="L29" s="2" t="s">
        <v>17</v>
      </c>
      <c r="M29" s="2" t="s">
        <v>86</v>
      </c>
      <c r="N29" s="3">
        <v>9</v>
      </c>
      <c r="O29" s="3">
        <v>479</v>
      </c>
      <c r="P29" s="3" t="s">
        <v>85</v>
      </c>
      <c r="Q29" s="3" t="s">
        <v>601</v>
      </c>
      <c r="R29" s="22">
        <v>5793.68</v>
      </c>
      <c r="S29" s="3">
        <v>0</v>
      </c>
      <c r="T29" s="22">
        <v>5793.68</v>
      </c>
      <c r="U29" s="22">
        <f t="shared" ref="U29:U31" si="3">T29*I29</f>
        <v>115873.60000000001</v>
      </c>
      <c r="V29" s="22" t="s">
        <v>602</v>
      </c>
      <c r="W29" s="3" t="s">
        <v>603</v>
      </c>
      <c r="X29" s="22" t="s">
        <v>604</v>
      </c>
      <c r="Y29" s="3" t="s">
        <v>846</v>
      </c>
    </row>
    <row r="30" spans="1:25" ht="12" thickBot="1" x14ac:dyDescent="0.25">
      <c r="A30" s="1">
        <v>24</v>
      </c>
      <c r="B30" s="118" t="s">
        <v>87</v>
      </c>
      <c r="C30" s="2">
        <v>44710</v>
      </c>
      <c r="D30" s="2" t="s">
        <v>16</v>
      </c>
      <c r="E30" s="4">
        <v>20</v>
      </c>
      <c r="F30" s="2">
        <v>0</v>
      </c>
      <c r="G30" s="4">
        <v>20</v>
      </c>
      <c r="H30" s="3">
        <v>0</v>
      </c>
      <c r="I30" s="5">
        <f t="shared" si="0"/>
        <v>20</v>
      </c>
      <c r="J30" s="3" t="s">
        <v>419</v>
      </c>
      <c r="K30" s="3" t="s">
        <v>88</v>
      </c>
      <c r="L30" s="2" t="s">
        <v>17</v>
      </c>
      <c r="M30" s="2" t="s">
        <v>86</v>
      </c>
      <c r="N30" s="3">
        <v>10</v>
      </c>
      <c r="O30" s="3">
        <v>103</v>
      </c>
      <c r="P30" s="3" t="s">
        <v>88</v>
      </c>
      <c r="Q30" s="3" t="s">
        <v>601</v>
      </c>
      <c r="R30" s="22">
        <v>7156.94</v>
      </c>
      <c r="S30" s="3">
        <v>0</v>
      </c>
      <c r="T30" s="22">
        <v>7156.94</v>
      </c>
      <c r="U30" s="22">
        <f t="shared" si="3"/>
        <v>143138.79999999999</v>
      </c>
      <c r="V30" s="22" t="s">
        <v>602</v>
      </c>
      <c r="W30" s="3" t="s">
        <v>603</v>
      </c>
      <c r="X30" s="22" t="s">
        <v>604</v>
      </c>
      <c r="Y30" s="3"/>
    </row>
    <row r="31" spans="1:25" ht="12" thickBot="1" x14ac:dyDescent="0.25">
      <c r="A31" s="1">
        <v>25</v>
      </c>
      <c r="B31" s="118" t="s">
        <v>89</v>
      </c>
      <c r="C31" s="2">
        <v>44710</v>
      </c>
      <c r="D31" s="2" t="s">
        <v>16</v>
      </c>
      <c r="E31" s="4">
        <v>10</v>
      </c>
      <c r="F31" s="2">
        <v>0</v>
      </c>
      <c r="G31" s="4">
        <v>10</v>
      </c>
      <c r="H31" s="3">
        <v>0</v>
      </c>
      <c r="I31" s="5">
        <f t="shared" si="0"/>
        <v>10</v>
      </c>
      <c r="J31" s="3" t="s">
        <v>627</v>
      </c>
      <c r="K31" s="3" t="s">
        <v>90</v>
      </c>
      <c r="L31" s="2" t="s">
        <v>17</v>
      </c>
      <c r="M31" s="2" t="s">
        <v>91</v>
      </c>
      <c r="N31" s="3">
        <v>6</v>
      </c>
      <c r="O31" s="3">
        <v>419</v>
      </c>
      <c r="P31" s="3" t="s">
        <v>90</v>
      </c>
      <c r="Q31" s="3" t="s">
        <v>601</v>
      </c>
      <c r="R31" s="22">
        <v>1412.51</v>
      </c>
      <c r="S31" s="3">
        <v>0</v>
      </c>
      <c r="T31" s="22">
        <v>1412.51</v>
      </c>
      <c r="U31" s="22">
        <f t="shared" si="3"/>
        <v>14125.1</v>
      </c>
      <c r="V31" s="22" t="s">
        <v>602</v>
      </c>
      <c r="W31" s="3" t="s">
        <v>603</v>
      </c>
      <c r="X31" s="22" t="s">
        <v>604</v>
      </c>
      <c r="Y31" s="3"/>
    </row>
    <row r="32" spans="1:25" ht="12" thickBot="1" x14ac:dyDescent="0.25">
      <c r="A32" s="1">
        <v>26</v>
      </c>
      <c r="B32" s="118" t="s">
        <v>92</v>
      </c>
      <c r="C32" s="2">
        <v>44710</v>
      </c>
      <c r="D32" s="2" t="s">
        <v>16</v>
      </c>
      <c r="E32" s="4">
        <v>0</v>
      </c>
      <c r="F32" s="2">
        <v>0</v>
      </c>
      <c r="G32" s="4">
        <v>0</v>
      </c>
      <c r="H32" s="3">
        <v>0</v>
      </c>
      <c r="I32" s="5">
        <f t="shared" si="0"/>
        <v>0</v>
      </c>
      <c r="J32" s="3" t="s">
        <v>628</v>
      </c>
      <c r="K32" s="23">
        <v>10000000</v>
      </c>
      <c r="L32" s="2" t="s">
        <v>17</v>
      </c>
      <c r="M32" s="2" t="s">
        <v>52</v>
      </c>
      <c r="N32" s="3">
        <v>3</v>
      </c>
      <c r="O32" s="3"/>
      <c r="P32" s="3"/>
      <c r="Q32" s="3"/>
      <c r="R32" s="22"/>
      <c r="S32" s="3"/>
      <c r="T32" s="22"/>
      <c r="U32" s="22"/>
      <c r="V32" s="22"/>
      <c r="W32" s="3"/>
      <c r="X32" s="22"/>
      <c r="Y32" s="3"/>
    </row>
    <row r="33" spans="1:25" ht="12" thickBot="1" x14ac:dyDescent="0.25">
      <c r="A33" s="1">
        <v>27</v>
      </c>
      <c r="B33" s="118" t="s">
        <v>93</v>
      </c>
      <c r="C33" s="2">
        <v>44710</v>
      </c>
      <c r="D33" s="2" t="s">
        <v>16</v>
      </c>
      <c r="E33" s="4">
        <v>72</v>
      </c>
      <c r="F33" s="2">
        <v>0</v>
      </c>
      <c r="G33" s="4">
        <v>72</v>
      </c>
      <c r="H33" s="3">
        <v>0</v>
      </c>
      <c r="I33" s="5">
        <f t="shared" si="0"/>
        <v>72</v>
      </c>
      <c r="J33" s="3" t="s">
        <v>629</v>
      </c>
      <c r="K33" s="3">
        <v>217482</v>
      </c>
      <c r="L33" s="2" t="s">
        <v>17</v>
      </c>
      <c r="M33" s="2" t="s">
        <v>94</v>
      </c>
      <c r="N33" s="3">
        <v>6</v>
      </c>
      <c r="O33" s="3">
        <v>403</v>
      </c>
      <c r="P33" s="3">
        <v>217482</v>
      </c>
      <c r="Q33" s="3" t="s">
        <v>601</v>
      </c>
      <c r="R33" s="22">
        <v>1506.21</v>
      </c>
      <c r="S33" s="3">
        <v>0</v>
      </c>
      <c r="T33" s="22">
        <v>1506.21</v>
      </c>
      <c r="U33" s="22">
        <f>T33*I33</f>
        <v>108447.12</v>
      </c>
      <c r="V33" s="22" t="s">
        <v>602</v>
      </c>
      <c r="W33" s="3" t="s">
        <v>603</v>
      </c>
      <c r="X33" s="22" t="s">
        <v>604</v>
      </c>
      <c r="Y33" s="3"/>
    </row>
    <row r="34" spans="1:25" ht="12" thickBot="1" x14ac:dyDescent="0.25">
      <c r="A34" s="1">
        <v>28</v>
      </c>
      <c r="B34" s="118" t="s">
        <v>95</v>
      </c>
      <c r="C34" s="2">
        <v>44710</v>
      </c>
      <c r="D34" s="2" t="s">
        <v>16</v>
      </c>
      <c r="E34" s="4">
        <v>0</v>
      </c>
      <c r="F34" s="2">
        <v>0</v>
      </c>
      <c r="G34" s="4">
        <v>0</v>
      </c>
      <c r="H34" s="3">
        <v>0</v>
      </c>
      <c r="I34" s="5">
        <f t="shared" si="0"/>
        <v>0</v>
      </c>
      <c r="J34" s="3" t="s">
        <v>630</v>
      </c>
      <c r="K34" s="3" t="s">
        <v>96</v>
      </c>
      <c r="L34" s="2" t="s">
        <v>17</v>
      </c>
      <c r="M34" s="2" t="s">
        <v>75</v>
      </c>
      <c r="N34" s="3">
        <v>8</v>
      </c>
      <c r="O34" s="3"/>
      <c r="P34" s="3"/>
      <c r="Q34" s="3"/>
      <c r="R34" s="22"/>
      <c r="S34" s="3"/>
      <c r="T34" s="22"/>
      <c r="U34" s="22"/>
      <c r="V34" s="22"/>
      <c r="W34" s="3"/>
      <c r="X34" s="22"/>
      <c r="Y34" s="3"/>
    </row>
    <row r="35" spans="1:25" ht="12" thickBot="1" x14ac:dyDescent="0.25">
      <c r="A35" s="1">
        <v>29</v>
      </c>
      <c r="B35" s="118" t="s">
        <v>97</v>
      </c>
      <c r="C35" s="2">
        <v>44710</v>
      </c>
      <c r="D35" s="2" t="s">
        <v>16</v>
      </c>
      <c r="E35" s="4">
        <v>0</v>
      </c>
      <c r="F35" s="2">
        <v>0</v>
      </c>
      <c r="G35" s="4">
        <v>0</v>
      </c>
      <c r="H35" s="3">
        <v>0</v>
      </c>
      <c r="I35" s="5">
        <f t="shared" si="0"/>
        <v>0</v>
      </c>
      <c r="J35" s="3" t="s">
        <v>631</v>
      </c>
      <c r="K35" s="3" t="s">
        <v>98</v>
      </c>
      <c r="L35" s="2" t="s">
        <v>17</v>
      </c>
      <c r="M35" s="2" t="s">
        <v>99</v>
      </c>
      <c r="N35" s="3">
        <v>4</v>
      </c>
      <c r="O35" s="3"/>
      <c r="P35" s="3"/>
      <c r="Q35" s="3"/>
      <c r="R35" s="22"/>
      <c r="S35" s="3"/>
      <c r="T35" s="22"/>
      <c r="U35" s="22"/>
      <c r="V35" s="22"/>
      <c r="W35" s="3"/>
      <c r="X35" s="22"/>
      <c r="Y35" s="3"/>
    </row>
    <row r="36" spans="1:25" ht="12" thickBot="1" x14ac:dyDescent="0.25">
      <c r="A36" s="1">
        <v>30</v>
      </c>
      <c r="B36" s="118" t="s">
        <v>100</v>
      </c>
      <c r="C36" s="2">
        <v>44710</v>
      </c>
      <c r="D36" s="2" t="s">
        <v>16</v>
      </c>
      <c r="E36" s="4">
        <v>0</v>
      </c>
      <c r="F36" s="2">
        <v>10</v>
      </c>
      <c r="G36" s="4">
        <v>0</v>
      </c>
      <c r="H36" s="3">
        <v>10</v>
      </c>
      <c r="I36" s="5">
        <f t="shared" si="0"/>
        <v>10</v>
      </c>
      <c r="J36" s="3" t="s">
        <v>632</v>
      </c>
      <c r="K36" s="3" t="s">
        <v>101</v>
      </c>
      <c r="L36" s="2" t="s">
        <v>17</v>
      </c>
      <c r="M36" s="2" t="s">
        <v>102</v>
      </c>
      <c r="N36" s="3">
        <v>34</v>
      </c>
      <c r="O36" s="3">
        <v>270</v>
      </c>
      <c r="P36" s="3" t="s">
        <v>633</v>
      </c>
      <c r="Q36" s="3" t="s">
        <v>601</v>
      </c>
      <c r="R36" s="22">
        <v>184.01</v>
      </c>
      <c r="S36" s="3">
        <v>0</v>
      </c>
      <c r="T36" s="22">
        <v>184.01</v>
      </c>
      <c r="U36" s="22">
        <f>T36*I36</f>
        <v>1840.1</v>
      </c>
      <c r="V36" s="22" t="s">
        <v>602</v>
      </c>
      <c r="W36" s="3" t="s">
        <v>603</v>
      </c>
      <c r="X36" s="22" t="s">
        <v>604</v>
      </c>
      <c r="Y36" s="3"/>
    </row>
    <row r="37" spans="1:25" ht="12" thickBot="1" x14ac:dyDescent="0.25">
      <c r="A37" s="1">
        <v>31</v>
      </c>
      <c r="B37" s="118" t="s">
        <v>103</v>
      </c>
      <c r="C37" s="2">
        <v>44710</v>
      </c>
      <c r="D37" s="2" t="s">
        <v>16</v>
      </c>
      <c r="E37" s="4">
        <v>0</v>
      </c>
      <c r="F37" s="2">
        <v>0</v>
      </c>
      <c r="G37" s="4">
        <v>0</v>
      </c>
      <c r="H37" s="3">
        <v>0</v>
      </c>
      <c r="I37" s="5">
        <f t="shared" si="0"/>
        <v>0</v>
      </c>
      <c r="J37" s="3" t="s">
        <v>419</v>
      </c>
      <c r="K37" s="3" t="s">
        <v>104</v>
      </c>
      <c r="L37" s="2" t="s">
        <v>17</v>
      </c>
      <c r="M37" s="2" t="s">
        <v>105</v>
      </c>
      <c r="N37" s="3">
        <v>35</v>
      </c>
      <c r="O37" s="3"/>
      <c r="P37" s="3"/>
      <c r="Q37" s="3"/>
      <c r="R37" s="22"/>
      <c r="S37" s="3"/>
      <c r="T37" s="22"/>
      <c r="U37" s="22"/>
      <c r="V37" s="22"/>
      <c r="W37" s="3"/>
      <c r="X37" s="22"/>
      <c r="Y37" s="3"/>
    </row>
    <row r="38" spans="1:25" ht="12" thickBot="1" x14ac:dyDescent="0.25">
      <c r="A38" s="1">
        <v>32</v>
      </c>
      <c r="B38" s="118" t="s">
        <v>106</v>
      </c>
      <c r="C38" s="2">
        <v>44710</v>
      </c>
      <c r="D38" s="2" t="s">
        <v>16</v>
      </c>
      <c r="E38" s="4">
        <v>6</v>
      </c>
      <c r="F38" s="2">
        <v>10</v>
      </c>
      <c r="G38" s="4">
        <v>6</v>
      </c>
      <c r="H38" s="3">
        <v>10</v>
      </c>
      <c r="I38" s="5">
        <f t="shared" si="0"/>
        <v>16</v>
      </c>
      <c r="J38" s="3" t="s">
        <v>634</v>
      </c>
      <c r="K38" s="3" t="s">
        <v>107</v>
      </c>
      <c r="L38" s="2" t="s">
        <v>17</v>
      </c>
      <c r="M38" s="2" t="s">
        <v>108</v>
      </c>
      <c r="N38" s="3">
        <v>1</v>
      </c>
      <c r="O38" s="3"/>
      <c r="P38" s="3"/>
      <c r="Q38" s="3"/>
      <c r="R38" s="22"/>
      <c r="S38" s="3"/>
      <c r="T38" s="22"/>
      <c r="U38" s="22"/>
      <c r="V38" s="22"/>
      <c r="W38" s="3"/>
      <c r="X38" s="22"/>
      <c r="Y38" s="3"/>
    </row>
    <row r="39" spans="1:25" ht="12" thickBot="1" x14ac:dyDescent="0.25">
      <c r="A39" s="1">
        <v>33</v>
      </c>
      <c r="B39" s="118" t="s">
        <v>109</v>
      </c>
      <c r="C39" s="2">
        <v>44710</v>
      </c>
      <c r="D39" s="2" t="s">
        <v>16</v>
      </c>
      <c r="E39" s="4">
        <v>3</v>
      </c>
      <c r="F39" s="2">
        <v>10</v>
      </c>
      <c r="G39" s="4">
        <v>3</v>
      </c>
      <c r="H39" s="3">
        <v>10</v>
      </c>
      <c r="I39" s="5">
        <f t="shared" si="0"/>
        <v>13</v>
      </c>
      <c r="J39" s="3" t="s">
        <v>635</v>
      </c>
      <c r="K39" s="3" t="s">
        <v>110</v>
      </c>
      <c r="L39" s="2" t="s">
        <v>17</v>
      </c>
      <c r="M39" s="2" t="s">
        <v>111</v>
      </c>
      <c r="N39" s="3">
        <v>5</v>
      </c>
      <c r="O39" s="3"/>
      <c r="P39" s="3"/>
      <c r="Q39" s="3"/>
      <c r="R39" s="22"/>
      <c r="S39" s="3"/>
      <c r="T39" s="22"/>
      <c r="U39" s="22"/>
      <c r="V39" s="22"/>
      <c r="W39" s="3"/>
      <c r="X39" s="22"/>
      <c r="Y39" s="3"/>
    </row>
    <row r="40" spans="1:25" ht="12" thickBot="1" x14ac:dyDescent="0.25">
      <c r="A40" s="1">
        <v>34</v>
      </c>
      <c r="B40" s="118" t="s">
        <v>112</v>
      </c>
      <c r="C40" s="2">
        <v>44710</v>
      </c>
      <c r="D40" s="2" t="s">
        <v>16</v>
      </c>
      <c r="E40" s="4">
        <v>3</v>
      </c>
      <c r="F40" s="2">
        <v>0</v>
      </c>
      <c r="G40" s="4">
        <v>3</v>
      </c>
      <c r="H40" s="3">
        <v>0</v>
      </c>
      <c r="I40" s="5">
        <f t="shared" si="0"/>
        <v>3</v>
      </c>
      <c r="J40" s="3" t="s">
        <v>636</v>
      </c>
      <c r="K40" s="3">
        <v>216190</v>
      </c>
      <c r="L40" s="2" t="s">
        <v>17</v>
      </c>
      <c r="M40" s="2" t="s">
        <v>25</v>
      </c>
      <c r="N40" s="3">
        <v>6</v>
      </c>
      <c r="O40" s="3">
        <v>209</v>
      </c>
      <c r="P40" s="3">
        <v>216190</v>
      </c>
      <c r="Q40" s="3" t="s">
        <v>601</v>
      </c>
      <c r="R40" s="22">
        <v>83.59</v>
      </c>
      <c r="S40" s="3">
        <v>0</v>
      </c>
      <c r="T40" s="22">
        <v>83.59</v>
      </c>
      <c r="U40" s="22">
        <f>T40*I40</f>
        <v>250.77</v>
      </c>
      <c r="V40" s="22" t="s">
        <v>602</v>
      </c>
      <c r="W40" s="3" t="s">
        <v>603</v>
      </c>
      <c r="X40" s="22" t="s">
        <v>604</v>
      </c>
      <c r="Y40" s="3"/>
    </row>
    <row r="41" spans="1:25" ht="23.25" thickBot="1" x14ac:dyDescent="0.25">
      <c r="A41" s="1">
        <v>35</v>
      </c>
      <c r="B41" s="118" t="s">
        <v>113</v>
      </c>
      <c r="C41" s="2">
        <v>44710</v>
      </c>
      <c r="D41" s="2" t="s">
        <v>16</v>
      </c>
      <c r="E41" s="4">
        <v>40</v>
      </c>
      <c r="F41" s="2">
        <v>0</v>
      </c>
      <c r="G41" s="4">
        <v>40</v>
      </c>
      <c r="H41" s="3">
        <v>0</v>
      </c>
      <c r="I41" s="5">
        <f t="shared" si="0"/>
        <v>40</v>
      </c>
      <c r="J41" s="3" t="s">
        <v>847</v>
      </c>
      <c r="K41" s="3" t="s">
        <v>114</v>
      </c>
      <c r="L41" s="2" t="s">
        <v>17</v>
      </c>
      <c r="M41" s="2" t="s">
        <v>115</v>
      </c>
      <c r="N41" s="3">
        <v>35</v>
      </c>
      <c r="O41" s="3">
        <v>270</v>
      </c>
      <c r="P41" s="3" t="s">
        <v>638</v>
      </c>
      <c r="Q41" s="3" t="s">
        <v>601</v>
      </c>
      <c r="R41" s="22">
        <v>19.93</v>
      </c>
      <c r="S41" s="3">
        <v>0</v>
      </c>
      <c r="T41" s="22">
        <v>19.93</v>
      </c>
      <c r="U41" s="22">
        <f>T41*I41</f>
        <v>797.2</v>
      </c>
      <c r="V41" s="22" t="s">
        <v>602</v>
      </c>
      <c r="W41" s="3" t="s">
        <v>603</v>
      </c>
      <c r="X41" s="22" t="s">
        <v>604</v>
      </c>
      <c r="Y41" s="3"/>
    </row>
    <row r="42" spans="1:25" ht="12" thickBot="1" x14ac:dyDescent="0.25">
      <c r="A42" s="1">
        <v>36</v>
      </c>
      <c r="B42" s="118" t="s">
        <v>116</v>
      </c>
      <c r="C42" s="2">
        <v>44710</v>
      </c>
      <c r="D42" s="2" t="s">
        <v>16</v>
      </c>
      <c r="E42" s="4">
        <v>0</v>
      </c>
      <c r="F42" s="2">
        <v>0</v>
      </c>
      <c r="G42" s="4">
        <v>0</v>
      </c>
      <c r="H42" s="3">
        <v>0</v>
      </c>
      <c r="I42" s="5">
        <f t="shared" si="0"/>
        <v>0</v>
      </c>
      <c r="J42" s="3" t="s">
        <v>639</v>
      </c>
      <c r="K42" s="23">
        <v>4000000</v>
      </c>
      <c r="L42" s="2" t="s">
        <v>17</v>
      </c>
      <c r="M42" s="2" t="s">
        <v>117</v>
      </c>
      <c r="N42" s="3">
        <v>12</v>
      </c>
      <c r="O42" s="3"/>
      <c r="P42" s="3"/>
      <c r="Q42" s="3"/>
      <c r="R42" s="22"/>
      <c r="S42" s="3"/>
      <c r="T42" s="22"/>
      <c r="U42" s="22"/>
      <c r="V42" s="22"/>
      <c r="W42" s="3"/>
      <c r="X42" s="22"/>
      <c r="Y42" s="3"/>
    </row>
    <row r="43" spans="1:25" ht="12" thickBot="1" x14ac:dyDescent="0.25">
      <c r="A43" s="1">
        <v>37</v>
      </c>
      <c r="B43" s="118" t="s">
        <v>118</v>
      </c>
      <c r="C43" s="2">
        <v>44710</v>
      </c>
      <c r="D43" s="2" t="s">
        <v>16</v>
      </c>
      <c r="E43" s="4">
        <v>100</v>
      </c>
      <c r="F43" s="2">
        <v>12</v>
      </c>
      <c r="G43" s="4">
        <v>100</v>
      </c>
      <c r="H43" s="3">
        <v>12</v>
      </c>
      <c r="I43" s="5">
        <f t="shared" si="0"/>
        <v>112</v>
      </c>
      <c r="J43" s="3" t="s">
        <v>419</v>
      </c>
      <c r="K43" s="3" t="s">
        <v>119</v>
      </c>
      <c r="L43" s="2" t="s">
        <v>17</v>
      </c>
      <c r="M43" s="2" t="s">
        <v>91</v>
      </c>
      <c r="N43" s="3">
        <v>18</v>
      </c>
      <c r="O43" s="3">
        <v>258</v>
      </c>
      <c r="P43" s="3" t="s">
        <v>119</v>
      </c>
      <c r="Q43" s="3" t="s">
        <v>601</v>
      </c>
      <c r="R43" s="22">
        <v>551.9</v>
      </c>
      <c r="S43" s="3">
        <v>0</v>
      </c>
      <c r="T43" s="22">
        <v>551.9</v>
      </c>
      <c r="U43" s="22">
        <f t="shared" ref="U43:U44" si="4">T43*I43</f>
        <v>61812.799999999996</v>
      </c>
      <c r="V43" s="22" t="s">
        <v>602</v>
      </c>
      <c r="W43" s="3" t="s">
        <v>603</v>
      </c>
      <c r="X43" s="22" t="s">
        <v>604</v>
      </c>
      <c r="Y43" s="3"/>
    </row>
    <row r="44" spans="1:25" ht="12" thickBot="1" x14ac:dyDescent="0.25">
      <c r="A44" s="1">
        <v>38</v>
      </c>
      <c r="B44" s="118" t="s">
        <v>120</v>
      </c>
      <c r="C44" s="2">
        <v>44710</v>
      </c>
      <c r="D44" s="2" t="s">
        <v>16</v>
      </c>
      <c r="E44" s="4">
        <v>2</v>
      </c>
      <c r="F44" s="2">
        <v>0</v>
      </c>
      <c r="G44" s="4">
        <v>2</v>
      </c>
      <c r="H44" s="3">
        <v>0</v>
      </c>
      <c r="I44" s="5">
        <f t="shared" si="0"/>
        <v>2</v>
      </c>
      <c r="J44" s="3" t="s">
        <v>643</v>
      </c>
      <c r="K44" s="3">
        <v>119400</v>
      </c>
      <c r="L44" s="2" t="s">
        <v>17</v>
      </c>
      <c r="M44" s="2" t="s">
        <v>121</v>
      </c>
      <c r="N44" s="3">
        <v>4</v>
      </c>
      <c r="O44" s="3">
        <v>65</v>
      </c>
      <c r="P44" s="3">
        <v>119400</v>
      </c>
      <c r="Q44" s="3" t="s">
        <v>601</v>
      </c>
      <c r="R44" s="22">
        <v>190.79</v>
      </c>
      <c r="S44" s="3">
        <v>0</v>
      </c>
      <c r="T44" s="22">
        <v>190.79</v>
      </c>
      <c r="U44" s="22">
        <f t="shared" si="4"/>
        <v>381.58</v>
      </c>
      <c r="V44" s="22" t="s">
        <v>602</v>
      </c>
      <c r="W44" s="3" t="s">
        <v>603</v>
      </c>
      <c r="X44" s="22" t="s">
        <v>604</v>
      </c>
      <c r="Y44" s="3"/>
    </row>
    <row r="45" spans="1:25" ht="12" thickBot="1" x14ac:dyDescent="0.25">
      <c r="A45" s="1">
        <v>39</v>
      </c>
      <c r="B45" s="118" t="s">
        <v>122</v>
      </c>
      <c r="C45" s="2">
        <v>44710</v>
      </c>
      <c r="D45" s="2" t="s">
        <v>16</v>
      </c>
      <c r="E45" s="4">
        <v>20</v>
      </c>
      <c r="F45" s="2">
        <v>0</v>
      </c>
      <c r="G45" s="4">
        <v>20</v>
      </c>
      <c r="H45" s="3">
        <v>0</v>
      </c>
      <c r="I45" s="5">
        <f t="shared" si="0"/>
        <v>20</v>
      </c>
      <c r="J45" s="3" t="s">
        <v>644</v>
      </c>
      <c r="K45" s="3" t="s">
        <v>123</v>
      </c>
      <c r="L45" s="2" t="s">
        <v>17</v>
      </c>
      <c r="M45" s="2" t="s">
        <v>121</v>
      </c>
      <c r="N45" s="3">
        <v>2</v>
      </c>
      <c r="O45" s="3"/>
      <c r="P45" s="3"/>
      <c r="Q45" s="3"/>
      <c r="R45" s="22"/>
      <c r="S45" s="3"/>
      <c r="T45" s="22"/>
      <c r="U45" s="22"/>
      <c r="V45" s="22"/>
      <c r="W45" s="3"/>
      <c r="X45" s="22"/>
      <c r="Y45" s="3"/>
    </row>
    <row r="46" spans="1:25" ht="12" thickBot="1" x14ac:dyDescent="0.25">
      <c r="A46" s="1">
        <v>40</v>
      </c>
      <c r="B46" s="118" t="s">
        <v>124</v>
      </c>
      <c r="C46" s="2">
        <v>44710</v>
      </c>
      <c r="D46" s="2" t="s">
        <v>16</v>
      </c>
      <c r="E46" s="4">
        <v>20</v>
      </c>
      <c r="F46" s="2">
        <v>0</v>
      </c>
      <c r="G46" s="4">
        <v>20</v>
      </c>
      <c r="H46" s="3">
        <v>0</v>
      </c>
      <c r="I46" s="5">
        <f t="shared" si="0"/>
        <v>20</v>
      </c>
      <c r="J46" s="3" t="s">
        <v>646</v>
      </c>
      <c r="K46" s="3" t="s">
        <v>125</v>
      </c>
      <c r="L46" s="2" t="s">
        <v>17</v>
      </c>
      <c r="M46" s="2" t="s">
        <v>121</v>
      </c>
      <c r="N46" s="3">
        <v>3</v>
      </c>
      <c r="O46" s="3">
        <v>65</v>
      </c>
      <c r="P46" s="3" t="s">
        <v>645</v>
      </c>
      <c r="Q46" s="3" t="s">
        <v>601</v>
      </c>
      <c r="R46" s="22">
        <v>12.5</v>
      </c>
      <c r="S46" s="3">
        <v>0</v>
      </c>
      <c r="T46" s="22">
        <v>12.5</v>
      </c>
      <c r="U46" s="22">
        <f t="shared" ref="U46:U47" si="5">T46*I46</f>
        <v>250</v>
      </c>
      <c r="V46" s="22" t="s">
        <v>602</v>
      </c>
      <c r="W46" s="3" t="s">
        <v>603</v>
      </c>
      <c r="X46" s="22" t="s">
        <v>604</v>
      </c>
      <c r="Y46" s="3"/>
    </row>
    <row r="47" spans="1:25" ht="12" thickBot="1" x14ac:dyDescent="0.25">
      <c r="A47" s="1">
        <v>41</v>
      </c>
      <c r="B47" s="118" t="s">
        <v>126</v>
      </c>
      <c r="C47" s="2">
        <v>44710</v>
      </c>
      <c r="D47" s="2" t="s">
        <v>16</v>
      </c>
      <c r="E47" s="4">
        <v>10</v>
      </c>
      <c r="F47" s="2">
        <v>0</v>
      </c>
      <c r="G47" s="4">
        <v>10</v>
      </c>
      <c r="H47" s="3">
        <v>0</v>
      </c>
      <c r="I47" s="5">
        <f t="shared" si="0"/>
        <v>10</v>
      </c>
      <c r="J47" s="3" t="s">
        <v>647</v>
      </c>
      <c r="K47" s="3" t="s">
        <v>127</v>
      </c>
      <c r="L47" s="2" t="s">
        <v>17</v>
      </c>
      <c r="M47" s="2" t="s">
        <v>128</v>
      </c>
      <c r="N47" s="3">
        <v>5</v>
      </c>
      <c r="O47" s="3">
        <v>347</v>
      </c>
      <c r="P47" s="3">
        <v>676705</v>
      </c>
      <c r="Q47" s="3" t="s">
        <v>601</v>
      </c>
      <c r="R47" s="22">
        <v>1957.25</v>
      </c>
      <c r="S47" s="3">
        <v>0</v>
      </c>
      <c r="T47" s="22">
        <v>1957.25</v>
      </c>
      <c r="U47" s="22">
        <f t="shared" si="5"/>
        <v>19572.5</v>
      </c>
      <c r="V47" s="22" t="s">
        <v>602</v>
      </c>
      <c r="W47" s="3" t="s">
        <v>603</v>
      </c>
      <c r="X47" s="22" t="s">
        <v>604</v>
      </c>
      <c r="Y47" s="3"/>
    </row>
    <row r="48" spans="1:25" ht="12" thickBot="1" x14ac:dyDescent="0.25">
      <c r="A48" s="1">
        <v>42</v>
      </c>
      <c r="B48" s="118" t="s">
        <v>129</v>
      </c>
      <c r="C48" s="2">
        <v>44710</v>
      </c>
      <c r="D48" s="2" t="s">
        <v>16</v>
      </c>
      <c r="E48" s="4">
        <v>0</v>
      </c>
      <c r="F48" s="2">
        <v>0</v>
      </c>
      <c r="G48" s="4">
        <v>0</v>
      </c>
      <c r="H48" s="3">
        <v>0</v>
      </c>
      <c r="I48" s="5">
        <f t="shared" si="0"/>
        <v>0</v>
      </c>
      <c r="J48" s="3" t="s">
        <v>648</v>
      </c>
      <c r="K48" s="3">
        <v>673219</v>
      </c>
      <c r="L48" s="2" t="s">
        <v>17</v>
      </c>
      <c r="M48" s="2" t="s">
        <v>128</v>
      </c>
      <c r="N48" s="3">
        <v>12</v>
      </c>
      <c r="O48" s="3"/>
      <c r="P48" s="3"/>
      <c r="Q48" s="3"/>
      <c r="R48" s="22"/>
      <c r="S48" s="3"/>
      <c r="T48" s="22"/>
      <c r="U48" s="22"/>
      <c r="V48" s="22"/>
      <c r="W48" s="3"/>
      <c r="X48" s="22"/>
      <c r="Y48" s="3"/>
    </row>
    <row r="49" spans="1:25" ht="12" thickBot="1" x14ac:dyDescent="0.25">
      <c r="A49" s="1">
        <v>43</v>
      </c>
      <c r="B49" s="118" t="s">
        <v>130</v>
      </c>
      <c r="C49" s="2">
        <v>44710</v>
      </c>
      <c r="D49" s="2" t="s">
        <v>16</v>
      </c>
      <c r="E49" s="4">
        <v>0</v>
      </c>
      <c r="F49" s="2">
        <v>0</v>
      </c>
      <c r="G49" s="4">
        <v>0</v>
      </c>
      <c r="H49" s="3">
        <v>0</v>
      </c>
      <c r="I49" s="5">
        <f t="shared" si="0"/>
        <v>0</v>
      </c>
      <c r="J49" s="3" t="s">
        <v>649</v>
      </c>
      <c r="K49" s="3" t="s">
        <v>131</v>
      </c>
      <c r="L49" s="2" t="s">
        <v>17</v>
      </c>
      <c r="M49" s="2" t="s">
        <v>132</v>
      </c>
      <c r="N49" s="3">
        <v>78</v>
      </c>
      <c r="O49" s="3"/>
      <c r="P49" s="3"/>
      <c r="Q49" s="3"/>
      <c r="R49" s="22"/>
      <c r="S49" s="3"/>
      <c r="T49" s="22"/>
      <c r="U49" s="22"/>
      <c r="V49" s="22"/>
      <c r="W49" s="3"/>
      <c r="X49" s="22"/>
      <c r="Y49" s="3"/>
    </row>
    <row r="50" spans="1:25" ht="12" thickBot="1" x14ac:dyDescent="0.25">
      <c r="A50" s="1">
        <v>44</v>
      </c>
      <c r="B50" s="118" t="s">
        <v>134</v>
      </c>
      <c r="C50" s="2">
        <v>44710</v>
      </c>
      <c r="D50" s="2" t="s">
        <v>16</v>
      </c>
      <c r="E50" s="4">
        <v>0</v>
      </c>
      <c r="F50" s="2">
        <v>0</v>
      </c>
      <c r="G50" s="4">
        <v>0</v>
      </c>
      <c r="H50" s="3">
        <v>0</v>
      </c>
      <c r="I50" s="5">
        <f t="shared" si="0"/>
        <v>0</v>
      </c>
      <c r="J50" s="3" t="s">
        <v>650</v>
      </c>
      <c r="K50" s="3" t="s">
        <v>135</v>
      </c>
      <c r="L50" s="2" t="s">
        <v>17</v>
      </c>
      <c r="M50" s="2" t="s">
        <v>136</v>
      </c>
      <c r="N50" s="3">
        <v>65</v>
      </c>
      <c r="O50" s="3"/>
      <c r="P50" s="3"/>
      <c r="Q50" s="3"/>
      <c r="R50" s="22"/>
      <c r="S50" s="3"/>
      <c r="T50" s="22"/>
      <c r="U50" s="22"/>
      <c r="V50" s="22"/>
      <c r="W50" s="3"/>
      <c r="X50" s="22"/>
      <c r="Y50" s="3"/>
    </row>
    <row r="51" spans="1:25" ht="12" thickBot="1" x14ac:dyDescent="0.25">
      <c r="A51" s="1">
        <v>45</v>
      </c>
      <c r="B51" s="118" t="s">
        <v>137</v>
      </c>
      <c r="C51" s="2">
        <v>44710</v>
      </c>
      <c r="D51" s="2" t="s">
        <v>16</v>
      </c>
      <c r="E51" s="4">
        <v>0</v>
      </c>
      <c r="F51" s="2">
        <v>0</v>
      </c>
      <c r="G51" s="4">
        <v>0</v>
      </c>
      <c r="H51" s="3">
        <v>0</v>
      </c>
      <c r="I51" s="5">
        <f t="shared" si="0"/>
        <v>0</v>
      </c>
      <c r="J51" s="3" t="s">
        <v>651</v>
      </c>
      <c r="K51" s="3" t="s">
        <v>138</v>
      </c>
      <c r="L51" s="2" t="s">
        <v>17</v>
      </c>
      <c r="M51" s="2" t="s">
        <v>139</v>
      </c>
      <c r="N51" s="3">
        <v>1</v>
      </c>
      <c r="O51" s="3"/>
      <c r="P51" s="3"/>
      <c r="Q51" s="3"/>
      <c r="R51" s="22"/>
      <c r="S51" s="3"/>
      <c r="T51" s="22"/>
      <c r="U51" s="22"/>
      <c r="V51" s="22"/>
      <c r="W51" s="3"/>
      <c r="X51" s="22"/>
      <c r="Y51" s="3"/>
    </row>
    <row r="52" spans="1:25" ht="12" thickBot="1" x14ac:dyDescent="0.25">
      <c r="A52" s="1">
        <v>46</v>
      </c>
      <c r="B52" s="118" t="s">
        <v>140</v>
      </c>
      <c r="C52" s="2">
        <v>44710</v>
      </c>
      <c r="D52" s="2" t="s">
        <v>16</v>
      </c>
      <c r="E52" s="4">
        <v>6</v>
      </c>
      <c r="F52" s="2">
        <v>0</v>
      </c>
      <c r="G52" s="4">
        <v>6</v>
      </c>
      <c r="H52" s="3">
        <v>0</v>
      </c>
      <c r="I52" s="5">
        <f t="shared" si="0"/>
        <v>6</v>
      </c>
      <c r="J52" s="3" t="s">
        <v>652</v>
      </c>
      <c r="K52" s="3" t="s">
        <v>141</v>
      </c>
      <c r="L52" s="2" t="s">
        <v>17</v>
      </c>
      <c r="M52" s="2" t="s">
        <v>142</v>
      </c>
      <c r="N52" s="3">
        <v>8</v>
      </c>
      <c r="O52" s="3">
        <v>209</v>
      </c>
      <c r="P52" s="3">
        <v>218012</v>
      </c>
      <c r="Q52" s="3" t="s">
        <v>601</v>
      </c>
      <c r="R52" s="22">
        <v>41.67</v>
      </c>
      <c r="S52" s="3">
        <v>0</v>
      </c>
      <c r="T52" s="22">
        <v>41.67</v>
      </c>
      <c r="U52" s="22">
        <f>T52*I52</f>
        <v>250.02</v>
      </c>
      <c r="V52" s="22" t="s">
        <v>602</v>
      </c>
      <c r="W52" s="3" t="s">
        <v>603</v>
      </c>
      <c r="X52" s="22" t="s">
        <v>604</v>
      </c>
      <c r="Y52" s="3"/>
    </row>
    <row r="53" spans="1:25" ht="12" thickBot="1" x14ac:dyDescent="0.25">
      <c r="A53" s="1">
        <v>47</v>
      </c>
      <c r="B53" s="118" t="s">
        <v>122</v>
      </c>
      <c r="C53" s="2">
        <v>44710</v>
      </c>
      <c r="D53" s="2" t="s">
        <v>16</v>
      </c>
      <c r="E53" s="4">
        <v>0</v>
      </c>
      <c r="F53" s="2">
        <v>0</v>
      </c>
      <c r="G53" s="4">
        <v>0</v>
      </c>
      <c r="H53" s="3">
        <v>0</v>
      </c>
      <c r="I53" s="5">
        <f t="shared" si="0"/>
        <v>0</v>
      </c>
      <c r="J53" s="3" t="s">
        <v>653</v>
      </c>
      <c r="K53" s="3" t="s">
        <v>143</v>
      </c>
      <c r="L53" s="2" t="s">
        <v>17</v>
      </c>
      <c r="M53" s="2" t="s">
        <v>144</v>
      </c>
      <c r="N53" s="3">
        <v>3</v>
      </c>
      <c r="O53" s="3"/>
      <c r="P53" s="3"/>
      <c r="Q53" s="3"/>
      <c r="R53" s="22"/>
      <c r="S53" s="3"/>
      <c r="T53" s="22"/>
      <c r="U53" s="22"/>
      <c r="V53" s="22"/>
      <c r="W53" s="3"/>
      <c r="X53" s="22"/>
      <c r="Y53" s="3"/>
    </row>
    <row r="54" spans="1:25" ht="12" thickBot="1" x14ac:dyDescent="0.25">
      <c r="A54" s="1">
        <v>48</v>
      </c>
      <c r="B54" s="118" t="s">
        <v>145</v>
      </c>
      <c r="C54" s="2">
        <v>44710</v>
      </c>
      <c r="D54" s="2" t="s">
        <v>16</v>
      </c>
      <c r="E54" s="4">
        <v>0</v>
      </c>
      <c r="F54" s="2">
        <v>0</v>
      </c>
      <c r="G54" s="4">
        <v>0</v>
      </c>
      <c r="H54" s="3">
        <v>0</v>
      </c>
      <c r="I54" s="5">
        <f t="shared" si="0"/>
        <v>0</v>
      </c>
      <c r="J54" s="3" t="s">
        <v>419</v>
      </c>
      <c r="K54" s="3" t="s">
        <v>146</v>
      </c>
      <c r="L54" s="2" t="s">
        <v>17</v>
      </c>
      <c r="M54" s="2" t="s">
        <v>147</v>
      </c>
      <c r="N54" s="3">
        <v>4</v>
      </c>
      <c r="O54" s="3"/>
      <c r="P54" s="3"/>
      <c r="Q54" s="3"/>
      <c r="R54" s="22"/>
      <c r="S54" s="3"/>
      <c r="T54" s="22"/>
      <c r="U54" s="22"/>
      <c r="V54" s="22"/>
      <c r="W54" s="3"/>
      <c r="X54" s="22"/>
      <c r="Y54" s="3"/>
    </row>
    <row r="55" spans="1:25" ht="12" thickBot="1" x14ac:dyDescent="0.25">
      <c r="A55" s="1">
        <v>49</v>
      </c>
      <c r="B55" s="118" t="s">
        <v>148</v>
      </c>
      <c r="C55" s="2">
        <v>44710</v>
      </c>
      <c r="D55" s="2" t="s">
        <v>16</v>
      </c>
      <c r="E55" s="4">
        <v>0</v>
      </c>
      <c r="F55" s="2">
        <v>0</v>
      </c>
      <c r="G55" s="4">
        <v>0</v>
      </c>
      <c r="H55" s="3">
        <v>0</v>
      </c>
      <c r="I55" s="5">
        <f t="shared" si="0"/>
        <v>0</v>
      </c>
      <c r="J55" s="3" t="s">
        <v>654</v>
      </c>
      <c r="K55" s="3">
        <v>19820</v>
      </c>
      <c r="L55" s="2" t="s">
        <v>17</v>
      </c>
      <c r="M55" s="2" t="s">
        <v>149</v>
      </c>
      <c r="N55" s="3">
        <v>20</v>
      </c>
      <c r="O55" s="3"/>
      <c r="P55" s="3"/>
      <c r="Q55" s="3"/>
      <c r="R55" s="22"/>
      <c r="S55" s="3"/>
      <c r="T55" s="22"/>
      <c r="U55" s="22"/>
      <c r="V55" s="22"/>
      <c r="W55" s="3"/>
      <c r="X55" s="22"/>
      <c r="Y55" s="3"/>
    </row>
    <row r="56" spans="1:25" ht="12" thickBot="1" x14ac:dyDescent="0.25">
      <c r="A56" s="1">
        <v>50</v>
      </c>
      <c r="B56" s="118" t="s">
        <v>150</v>
      </c>
      <c r="C56" s="2">
        <v>44710</v>
      </c>
      <c r="D56" s="2" t="s">
        <v>16</v>
      </c>
      <c r="E56" s="4">
        <v>0</v>
      </c>
      <c r="F56" s="2">
        <v>0</v>
      </c>
      <c r="G56" s="4">
        <v>0</v>
      </c>
      <c r="H56" s="3">
        <v>0</v>
      </c>
      <c r="I56" s="5">
        <f t="shared" si="0"/>
        <v>0</v>
      </c>
      <c r="J56" s="3" t="s">
        <v>655</v>
      </c>
      <c r="K56" s="3" t="s">
        <v>151</v>
      </c>
      <c r="L56" s="2" t="s">
        <v>17</v>
      </c>
      <c r="M56" s="2" t="s">
        <v>152</v>
      </c>
      <c r="N56" s="3">
        <v>4</v>
      </c>
      <c r="O56" s="3"/>
      <c r="P56" s="3"/>
      <c r="Q56" s="3"/>
      <c r="R56" s="22"/>
      <c r="S56" s="3"/>
      <c r="T56" s="22"/>
      <c r="U56" s="22"/>
      <c r="V56" s="22"/>
      <c r="W56" s="3"/>
      <c r="X56" s="22"/>
      <c r="Y56" s="3"/>
    </row>
    <row r="57" spans="1:25" ht="12" thickBot="1" x14ac:dyDescent="0.25">
      <c r="A57" s="1">
        <v>51</v>
      </c>
      <c r="B57" s="118" t="s">
        <v>153</v>
      </c>
      <c r="C57" s="2">
        <v>44710</v>
      </c>
      <c r="D57" s="2" t="s">
        <v>16</v>
      </c>
      <c r="E57" s="4">
        <v>0</v>
      </c>
      <c r="F57" s="2">
        <v>0</v>
      </c>
      <c r="G57" s="4">
        <v>0</v>
      </c>
      <c r="H57" s="3">
        <v>0</v>
      </c>
      <c r="I57" s="5">
        <f t="shared" si="0"/>
        <v>0</v>
      </c>
      <c r="J57" s="3" t="s">
        <v>656</v>
      </c>
      <c r="K57" s="3" t="s">
        <v>154</v>
      </c>
      <c r="L57" s="2" t="s">
        <v>17</v>
      </c>
      <c r="M57" s="2" t="s">
        <v>155</v>
      </c>
      <c r="N57" s="3">
        <v>41</v>
      </c>
      <c r="O57" s="3"/>
      <c r="P57" s="3"/>
      <c r="Q57" s="3"/>
      <c r="R57" s="22"/>
      <c r="S57" s="3"/>
      <c r="T57" s="22"/>
      <c r="U57" s="22"/>
      <c r="V57" s="22"/>
      <c r="W57" s="3"/>
      <c r="X57" s="22"/>
      <c r="Y57" s="3"/>
    </row>
    <row r="58" spans="1:25" ht="12" thickBot="1" x14ac:dyDescent="0.25">
      <c r="A58" s="1">
        <v>52</v>
      </c>
      <c r="B58" s="118" t="s">
        <v>156</v>
      </c>
      <c r="C58" s="2">
        <v>44710</v>
      </c>
      <c r="D58" s="2" t="s">
        <v>16</v>
      </c>
      <c r="E58" s="4">
        <v>10</v>
      </c>
      <c r="F58" s="2">
        <v>0</v>
      </c>
      <c r="G58" s="4">
        <v>10</v>
      </c>
      <c r="H58" s="3">
        <v>0</v>
      </c>
      <c r="I58" s="5">
        <f t="shared" si="0"/>
        <v>10</v>
      </c>
      <c r="J58" s="3" t="s">
        <v>657</v>
      </c>
      <c r="K58" s="3" t="s">
        <v>157</v>
      </c>
      <c r="L58" s="2" t="s">
        <v>17</v>
      </c>
      <c r="M58" s="2" t="s">
        <v>155</v>
      </c>
      <c r="N58" s="3">
        <v>59</v>
      </c>
      <c r="O58" s="3">
        <v>269</v>
      </c>
      <c r="P58" s="3" t="s">
        <v>157</v>
      </c>
      <c r="Q58" s="3" t="s">
        <v>601</v>
      </c>
      <c r="R58" s="22">
        <v>25</v>
      </c>
      <c r="S58" s="3">
        <v>0</v>
      </c>
      <c r="T58" s="22">
        <v>25</v>
      </c>
      <c r="U58" s="22">
        <f t="shared" ref="U58:U59" si="6">T58*I58</f>
        <v>250</v>
      </c>
      <c r="V58" s="22" t="s">
        <v>602</v>
      </c>
      <c r="W58" s="3" t="s">
        <v>603</v>
      </c>
      <c r="X58" s="22" t="s">
        <v>604</v>
      </c>
      <c r="Y58" s="3"/>
    </row>
    <row r="59" spans="1:25" ht="12" thickBot="1" x14ac:dyDescent="0.25">
      <c r="A59" s="1">
        <v>53</v>
      </c>
      <c r="B59" s="118" t="s">
        <v>158</v>
      </c>
      <c r="C59" s="2">
        <v>44710</v>
      </c>
      <c r="D59" s="2" t="s">
        <v>16</v>
      </c>
      <c r="E59" s="4">
        <v>1</v>
      </c>
      <c r="F59" s="2">
        <v>0</v>
      </c>
      <c r="G59" s="4">
        <v>1</v>
      </c>
      <c r="H59" s="3">
        <v>0</v>
      </c>
      <c r="I59" s="5">
        <f t="shared" si="0"/>
        <v>1</v>
      </c>
      <c r="J59" s="3" t="s">
        <v>659</v>
      </c>
      <c r="K59" s="23">
        <v>4000000</v>
      </c>
      <c r="L59" s="2" t="s">
        <v>17</v>
      </c>
      <c r="M59" s="2" t="s">
        <v>159</v>
      </c>
      <c r="N59" s="3">
        <v>212</v>
      </c>
      <c r="O59" s="3">
        <v>209</v>
      </c>
      <c r="P59" s="3" t="s">
        <v>658</v>
      </c>
      <c r="Q59" s="3" t="s">
        <v>601</v>
      </c>
      <c r="R59" s="22">
        <v>1150.5</v>
      </c>
      <c r="S59" s="3">
        <v>0</v>
      </c>
      <c r="T59" s="22">
        <v>1150.5</v>
      </c>
      <c r="U59" s="22">
        <f t="shared" si="6"/>
        <v>1150.5</v>
      </c>
      <c r="V59" s="22" t="s">
        <v>602</v>
      </c>
      <c r="W59" s="3" t="s">
        <v>603</v>
      </c>
      <c r="X59" s="22" t="s">
        <v>604</v>
      </c>
      <c r="Y59" s="3"/>
    </row>
    <row r="60" spans="1:25" ht="12" thickBot="1" x14ac:dyDescent="0.25">
      <c r="A60" s="1">
        <v>54</v>
      </c>
      <c r="B60" s="118" t="s">
        <v>160</v>
      </c>
      <c r="C60" s="2">
        <v>44710</v>
      </c>
      <c r="D60" s="2" t="s">
        <v>16</v>
      </c>
      <c r="E60" s="4">
        <v>0</v>
      </c>
      <c r="F60" s="2">
        <v>0</v>
      </c>
      <c r="G60" s="4">
        <v>0</v>
      </c>
      <c r="H60" s="3">
        <v>0</v>
      </c>
      <c r="I60" s="5">
        <f t="shared" si="0"/>
        <v>0</v>
      </c>
      <c r="J60" s="3" t="s">
        <v>660</v>
      </c>
      <c r="K60" s="23">
        <v>4000000</v>
      </c>
      <c r="L60" s="2" t="s">
        <v>17</v>
      </c>
      <c r="M60" s="2" t="s">
        <v>161</v>
      </c>
      <c r="N60" s="3">
        <v>3</v>
      </c>
      <c r="O60" s="3"/>
      <c r="P60" s="3"/>
      <c r="Q60" s="3"/>
      <c r="R60" s="22"/>
      <c r="S60" s="3"/>
      <c r="T60" s="22"/>
      <c r="U60" s="22"/>
      <c r="V60" s="22"/>
      <c r="W60" s="3"/>
      <c r="X60" s="22"/>
      <c r="Y60" s="3"/>
    </row>
    <row r="61" spans="1:25" ht="12" thickBot="1" x14ac:dyDescent="0.25">
      <c r="A61" s="1">
        <v>55</v>
      </c>
      <c r="B61" s="118" t="s">
        <v>162</v>
      </c>
      <c r="C61" s="2">
        <v>44710</v>
      </c>
      <c r="D61" s="2" t="s">
        <v>16</v>
      </c>
      <c r="E61" s="4">
        <v>0</v>
      </c>
      <c r="F61" s="2">
        <v>0</v>
      </c>
      <c r="G61" s="4">
        <v>0</v>
      </c>
      <c r="H61" s="3">
        <v>0</v>
      </c>
      <c r="I61" s="5">
        <f t="shared" si="0"/>
        <v>0</v>
      </c>
      <c r="J61" s="3" t="s">
        <v>661</v>
      </c>
      <c r="K61" s="23">
        <v>4000000</v>
      </c>
      <c r="L61" s="2" t="s">
        <v>17</v>
      </c>
      <c r="M61" s="2" t="s">
        <v>159</v>
      </c>
      <c r="N61" s="3">
        <v>7</v>
      </c>
      <c r="O61" s="3"/>
      <c r="P61" s="3"/>
      <c r="Q61" s="3"/>
      <c r="R61" s="22"/>
      <c r="S61" s="3"/>
      <c r="T61" s="22"/>
      <c r="U61" s="22"/>
      <c r="V61" s="22"/>
      <c r="W61" s="3"/>
      <c r="X61" s="22"/>
      <c r="Y61" s="3"/>
    </row>
    <row r="62" spans="1:25" ht="12" thickBot="1" x14ac:dyDescent="0.25">
      <c r="A62" s="1">
        <v>56</v>
      </c>
      <c r="B62" s="118" t="s">
        <v>163</v>
      </c>
      <c r="C62" s="2">
        <v>44710</v>
      </c>
      <c r="D62" s="2" t="s">
        <v>16</v>
      </c>
      <c r="E62" s="4">
        <v>0</v>
      </c>
      <c r="F62" s="2">
        <v>0</v>
      </c>
      <c r="G62" s="4">
        <v>0</v>
      </c>
      <c r="H62" s="3">
        <v>0</v>
      </c>
      <c r="I62" s="5">
        <f t="shared" si="0"/>
        <v>0</v>
      </c>
      <c r="J62" s="3" t="s">
        <v>662</v>
      </c>
      <c r="K62" s="23">
        <v>4000000</v>
      </c>
      <c r="L62" s="2" t="s">
        <v>17</v>
      </c>
      <c r="M62" s="2" t="s">
        <v>164</v>
      </c>
      <c r="N62" s="3">
        <v>1</v>
      </c>
      <c r="O62" s="3"/>
      <c r="P62" s="3"/>
      <c r="Q62" s="3"/>
      <c r="R62" s="22"/>
      <c r="S62" s="3"/>
      <c r="T62" s="22"/>
      <c r="U62" s="22"/>
      <c r="V62" s="22"/>
      <c r="W62" s="3"/>
      <c r="X62" s="22"/>
      <c r="Y62" s="3"/>
    </row>
    <row r="63" spans="1:25" ht="12" thickBot="1" x14ac:dyDescent="0.25">
      <c r="A63" s="1">
        <v>57</v>
      </c>
      <c r="B63" s="118" t="s">
        <v>165</v>
      </c>
      <c r="C63" s="2">
        <v>44710</v>
      </c>
      <c r="D63" s="2" t="s">
        <v>16</v>
      </c>
      <c r="E63" s="4">
        <v>0</v>
      </c>
      <c r="F63" s="2">
        <v>0</v>
      </c>
      <c r="G63" s="4">
        <v>0</v>
      </c>
      <c r="H63" s="3">
        <v>0</v>
      </c>
      <c r="I63" s="5">
        <f t="shared" si="0"/>
        <v>0</v>
      </c>
      <c r="J63" s="3" t="s">
        <v>663</v>
      </c>
      <c r="K63" s="23">
        <v>4000000</v>
      </c>
      <c r="L63" s="2" t="s">
        <v>17</v>
      </c>
      <c r="M63" s="2" t="s">
        <v>166</v>
      </c>
      <c r="N63" s="3">
        <v>1</v>
      </c>
      <c r="O63" s="3"/>
      <c r="P63" s="3"/>
      <c r="Q63" s="3"/>
      <c r="R63" s="22"/>
      <c r="S63" s="3"/>
      <c r="T63" s="22"/>
      <c r="U63" s="22"/>
      <c r="V63" s="22"/>
      <c r="W63" s="3"/>
      <c r="X63" s="22"/>
      <c r="Y63" s="3"/>
    </row>
    <row r="64" spans="1:25" ht="12" thickBot="1" x14ac:dyDescent="0.25">
      <c r="A64" s="1">
        <v>58</v>
      </c>
      <c r="B64" s="118" t="s">
        <v>167</v>
      </c>
      <c r="C64" s="2">
        <v>44710</v>
      </c>
      <c r="D64" s="2" t="s">
        <v>16</v>
      </c>
      <c r="E64" s="4">
        <v>0</v>
      </c>
      <c r="F64" s="2">
        <v>0</v>
      </c>
      <c r="G64" s="4">
        <v>0</v>
      </c>
      <c r="H64" s="3">
        <v>0</v>
      </c>
      <c r="I64" s="5">
        <f t="shared" si="0"/>
        <v>0</v>
      </c>
      <c r="J64" s="3" t="s">
        <v>664</v>
      </c>
      <c r="K64" s="23">
        <v>4000000</v>
      </c>
      <c r="L64" s="2" t="s">
        <v>17</v>
      </c>
      <c r="M64" s="2" t="s">
        <v>166</v>
      </c>
      <c r="N64" s="3">
        <v>2</v>
      </c>
      <c r="O64" s="3"/>
      <c r="P64" s="3"/>
      <c r="Q64" s="3"/>
      <c r="R64" s="22"/>
      <c r="S64" s="3"/>
      <c r="T64" s="22"/>
      <c r="U64" s="22"/>
      <c r="V64" s="22"/>
      <c r="W64" s="3"/>
      <c r="X64" s="22"/>
      <c r="Y64" s="3"/>
    </row>
    <row r="65" spans="1:25" ht="12" thickBot="1" x14ac:dyDescent="0.25">
      <c r="A65" s="1">
        <v>59</v>
      </c>
      <c r="B65" s="118" t="s">
        <v>168</v>
      </c>
      <c r="C65" s="2">
        <v>44710</v>
      </c>
      <c r="D65" s="2" t="s">
        <v>16</v>
      </c>
      <c r="E65" s="4">
        <v>0</v>
      </c>
      <c r="F65" s="2">
        <v>0</v>
      </c>
      <c r="G65" s="4">
        <v>0</v>
      </c>
      <c r="H65" s="3">
        <v>0</v>
      </c>
      <c r="I65" s="5">
        <f t="shared" si="0"/>
        <v>0</v>
      </c>
      <c r="J65" s="3" t="s">
        <v>665</v>
      </c>
      <c r="K65" s="23">
        <v>4000000</v>
      </c>
      <c r="L65" s="2" t="s">
        <v>17</v>
      </c>
      <c r="M65" s="2" t="s">
        <v>166</v>
      </c>
      <c r="N65" s="3">
        <v>4</v>
      </c>
      <c r="O65" s="3"/>
      <c r="P65" s="3"/>
      <c r="Q65" s="3"/>
      <c r="R65" s="22"/>
      <c r="S65" s="3"/>
      <c r="T65" s="22"/>
      <c r="U65" s="22"/>
      <c r="V65" s="22"/>
      <c r="W65" s="3"/>
      <c r="X65" s="22"/>
      <c r="Y65" s="3"/>
    </row>
    <row r="66" spans="1:25" ht="12" thickBot="1" x14ac:dyDescent="0.25">
      <c r="A66" s="1">
        <v>60</v>
      </c>
      <c r="B66" s="118" t="s">
        <v>169</v>
      </c>
      <c r="C66" s="2">
        <v>44710</v>
      </c>
      <c r="D66" s="2" t="s">
        <v>16</v>
      </c>
      <c r="E66" s="4">
        <v>6</v>
      </c>
      <c r="F66" s="4">
        <v>0</v>
      </c>
      <c r="G66" s="4">
        <v>6</v>
      </c>
      <c r="H66" s="5">
        <v>0</v>
      </c>
      <c r="I66" s="5">
        <f t="shared" si="0"/>
        <v>6</v>
      </c>
      <c r="J66" s="3" t="s">
        <v>667</v>
      </c>
      <c r="K66" s="3">
        <v>214315</v>
      </c>
      <c r="L66" s="2" t="s">
        <v>17</v>
      </c>
      <c r="M66" s="2" t="s">
        <v>166</v>
      </c>
      <c r="N66" s="3">
        <v>23</v>
      </c>
      <c r="O66" s="3">
        <v>209</v>
      </c>
      <c r="P66" s="3" t="s">
        <v>666</v>
      </c>
      <c r="Q66" s="3" t="s">
        <v>601</v>
      </c>
      <c r="R66" s="22">
        <v>43.15</v>
      </c>
      <c r="S66" s="3">
        <v>0</v>
      </c>
      <c r="T66" s="22">
        <v>43.15</v>
      </c>
      <c r="U66" s="22">
        <f t="shared" ref="U66:U67" si="7">T66*I66</f>
        <v>258.89999999999998</v>
      </c>
      <c r="V66" s="22" t="s">
        <v>602</v>
      </c>
      <c r="W66" s="3" t="s">
        <v>603</v>
      </c>
      <c r="X66" s="22" t="s">
        <v>604</v>
      </c>
      <c r="Y66" s="3"/>
    </row>
    <row r="67" spans="1:25" ht="12" thickBot="1" x14ac:dyDescent="0.25">
      <c r="A67" s="1">
        <v>61</v>
      </c>
      <c r="B67" s="118" t="s">
        <v>170</v>
      </c>
      <c r="C67" s="2">
        <v>44710</v>
      </c>
      <c r="D67" s="2" t="s">
        <v>16</v>
      </c>
      <c r="E67" s="4">
        <v>12</v>
      </c>
      <c r="F67" s="2">
        <v>0</v>
      </c>
      <c r="G67" s="4">
        <v>12</v>
      </c>
      <c r="H67" s="3">
        <v>0</v>
      </c>
      <c r="I67" s="5">
        <f t="shared" si="0"/>
        <v>12</v>
      </c>
      <c r="J67" s="3" t="s">
        <v>669</v>
      </c>
      <c r="K67" s="3">
        <v>214048</v>
      </c>
      <c r="L67" s="2" t="s">
        <v>17</v>
      </c>
      <c r="M67" s="2" t="s">
        <v>166</v>
      </c>
      <c r="N67" s="3">
        <v>5</v>
      </c>
      <c r="O67" s="3">
        <v>209</v>
      </c>
      <c r="P67" s="3" t="s">
        <v>668</v>
      </c>
      <c r="Q67" s="3" t="s">
        <v>601</v>
      </c>
      <c r="R67" s="22">
        <v>22.84</v>
      </c>
      <c r="S67" s="3">
        <v>0</v>
      </c>
      <c r="T67" s="22">
        <v>22.84</v>
      </c>
      <c r="U67" s="22">
        <f t="shared" si="7"/>
        <v>274.08</v>
      </c>
      <c r="V67" s="22" t="s">
        <v>602</v>
      </c>
      <c r="W67" s="3" t="s">
        <v>603</v>
      </c>
      <c r="X67" s="22" t="s">
        <v>604</v>
      </c>
      <c r="Y67" s="3"/>
    </row>
    <row r="68" spans="1:25" ht="12" thickBot="1" x14ac:dyDescent="0.25">
      <c r="A68" s="1">
        <v>62</v>
      </c>
      <c r="B68" s="118" t="s">
        <v>172</v>
      </c>
      <c r="C68" s="2">
        <v>44710</v>
      </c>
      <c r="D68" s="2" t="s">
        <v>16</v>
      </c>
      <c r="E68" s="4">
        <v>0</v>
      </c>
      <c r="F68" s="2">
        <v>0</v>
      </c>
      <c r="G68" s="4">
        <v>0</v>
      </c>
      <c r="H68" s="3">
        <v>0</v>
      </c>
      <c r="I68" s="5">
        <f t="shared" si="0"/>
        <v>0</v>
      </c>
      <c r="J68" s="3" t="s">
        <v>670</v>
      </c>
      <c r="K68" s="3">
        <v>213769</v>
      </c>
      <c r="L68" s="2" t="s">
        <v>17</v>
      </c>
      <c r="M68" s="2" t="s">
        <v>166</v>
      </c>
      <c r="N68" s="3">
        <v>18</v>
      </c>
      <c r="O68" s="3"/>
      <c r="P68" s="3"/>
      <c r="Q68" s="3"/>
      <c r="R68" s="22"/>
      <c r="S68" s="3"/>
      <c r="T68" s="22"/>
      <c r="U68" s="22"/>
      <c r="V68" s="22"/>
      <c r="W68" s="3"/>
      <c r="X68" s="22"/>
      <c r="Y68" s="3"/>
    </row>
    <row r="69" spans="1:25" ht="12" thickBot="1" x14ac:dyDescent="0.25">
      <c r="A69" s="1">
        <v>63</v>
      </c>
      <c r="B69" s="118" t="s">
        <v>173</v>
      </c>
      <c r="C69" s="2">
        <v>44710</v>
      </c>
      <c r="D69" s="2" t="s">
        <v>16</v>
      </c>
      <c r="E69" s="4">
        <v>0</v>
      </c>
      <c r="F69" s="2">
        <v>0</v>
      </c>
      <c r="G69" s="4">
        <v>0</v>
      </c>
      <c r="H69" s="3">
        <v>0</v>
      </c>
      <c r="I69" s="5">
        <f t="shared" si="0"/>
        <v>0</v>
      </c>
      <c r="J69" s="3" t="s">
        <v>671</v>
      </c>
      <c r="K69" s="3">
        <v>213770</v>
      </c>
      <c r="L69" s="2" t="s">
        <v>17</v>
      </c>
      <c r="M69" s="2" t="s">
        <v>166</v>
      </c>
      <c r="N69" s="3">
        <v>21</v>
      </c>
      <c r="O69" s="3"/>
      <c r="P69" s="3"/>
      <c r="Q69" s="3"/>
      <c r="R69" s="22"/>
      <c r="S69" s="3"/>
      <c r="T69" s="22"/>
      <c r="U69" s="22"/>
      <c r="V69" s="22"/>
      <c r="W69" s="3"/>
      <c r="X69" s="22"/>
      <c r="Y69" s="3"/>
    </row>
    <row r="70" spans="1:25" ht="12" thickBot="1" x14ac:dyDescent="0.25">
      <c r="A70" s="1">
        <v>64</v>
      </c>
      <c r="B70" s="118" t="s">
        <v>174</v>
      </c>
      <c r="C70" s="2">
        <v>44710</v>
      </c>
      <c r="D70" s="2" t="s">
        <v>16</v>
      </c>
      <c r="E70" s="4">
        <v>0</v>
      </c>
      <c r="F70" s="2">
        <v>0</v>
      </c>
      <c r="G70" s="4">
        <v>0</v>
      </c>
      <c r="H70" s="3">
        <v>0</v>
      </c>
      <c r="I70" s="5">
        <f t="shared" si="0"/>
        <v>0</v>
      </c>
      <c r="J70" s="3" t="s">
        <v>672</v>
      </c>
      <c r="K70" s="3">
        <v>214317</v>
      </c>
      <c r="L70" s="2" t="s">
        <v>17</v>
      </c>
      <c r="M70" s="2" t="s">
        <v>166</v>
      </c>
      <c r="N70" s="3">
        <v>19</v>
      </c>
      <c r="O70" s="3"/>
      <c r="P70" s="3"/>
      <c r="Q70" s="3"/>
      <c r="R70" s="22"/>
      <c r="S70" s="3"/>
      <c r="T70" s="22"/>
      <c r="U70" s="22"/>
      <c r="V70" s="22"/>
      <c r="W70" s="3"/>
      <c r="X70" s="22"/>
      <c r="Y70" s="3"/>
    </row>
    <row r="71" spans="1:25" ht="12" thickBot="1" x14ac:dyDescent="0.25">
      <c r="A71" s="1">
        <v>65</v>
      </c>
      <c r="B71" s="118" t="s">
        <v>175</v>
      </c>
      <c r="C71" s="2">
        <v>44710</v>
      </c>
      <c r="D71" s="2" t="s">
        <v>16</v>
      </c>
      <c r="E71" s="4">
        <v>0</v>
      </c>
      <c r="F71" s="2">
        <v>0</v>
      </c>
      <c r="G71" s="4">
        <v>0</v>
      </c>
      <c r="H71" s="3">
        <v>0</v>
      </c>
      <c r="I71" s="5">
        <f t="shared" si="0"/>
        <v>0</v>
      </c>
      <c r="J71" s="3" t="s">
        <v>673</v>
      </c>
      <c r="K71" s="3">
        <v>214314</v>
      </c>
      <c r="L71" s="2" t="s">
        <v>17</v>
      </c>
      <c r="M71" s="2" t="s">
        <v>166</v>
      </c>
      <c r="N71" s="3">
        <v>20</v>
      </c>
      <c r="O71" s="3"/>
      <c r="P71" s="3"/>
      <c r="Q71" s="3"/>
      <c r="R71" s="22"/>
      <c r="S71" s="3"/>
      <c r="T71" s="22"/>
      <c r="U71" s="22"/>
      <c r="V71" s="22"/>
      <c r="W71" s="3"/>
      <c r="X71" s="22"/>
      <c r="Y71" s="3"/>
    </row>
    <row r="72" spans="1:25" ht="12" thickBot="1" x14ac:dyDescent="0.25">
      <c r="A72" s="1">
        <v>66</v>
      </c>
      <c r="B72" s="118" t="s">
        <v>176</v>
      </c>
      <c r="C72" s="2">
        <v>44710</v>
      </c>
      <c r="D72" s="2" t="s">
        <v>16</v>
      </c>
      <c r="E72" s="4">
        <v>1</v>
      </c>
      <c r="F72" s="2">
        <v>0</v>
      </c>
      <c r="G72" s="4">
        <v>1</v>
      </c>
      <c r="H72" s="3">
        <v>0</v>
      </c>
      <c r="I72" s="5">
        <f t="shared" ref="I72:I135" si="8">+E72+F72</f>
        <v>1</v>
      </c>
      <c r="J72" s="3" t="s">
        <v>674</v>
      </c>
      <c r="K72" s="3" t="s">
        <v>177</v>
      </c>
      <c r="L72" s="2" t="s">
        <v>17</v>
      </c>
      <c r="M72" s="2" t="s">
        <v>105</v>
      </c>
      <c r="N72" s="3">
        <v>37</v>
      </c>
      <c r="O72" s="3"/>
      <c r="P72" s="3"/>
      <c r="Q72" s="3"/>
      <c r="R72" s="22"/>
      <c r="S72" s="3"/>
      <c r="T72" s="22"/>
      <c r="U72" s="22"/>
      <c r="V72" s="22"/>
      <c r="W72" s="3"/>
      <c r="X72" s="22"/>
      <c r="Y72" s="3"/>
    </row>
    <row r="73" spans="1:25" ht="12" thickBot="1" x14ac:dyDescent="0.25">
      <c r="A73" s="1">
        <v>67</v>
      </c>
      <c r="B73" s="118" t="s">
        <v>178</v>
      </c>
      <c r="C73" s="2">
        <v>44710</v>
      </c>
      <c r="D73" s="2" t="s">
        <v>16</v>
      </c>
      <c r="E73" s="4">
        <v>0</v>
      </c>
      <c r="F73" s="2">
        <v>0</v>
      </c>
      <c r="G73" s="4">
        <v>0</v>
      </c>
      <c r="H73" s="3">
        <v>0</v>
      </c>
      <c r="I73" s="5">
        <f t="shared" si="8"/>
        <v>0</v>
      </c>
      <c r="J73" s="3" t="s">
        <v>675</v>
      </c>
      <c r="K73" s="3" t="s">
        <v>179</v>
      </c>
      <c r="L73" s="2" t="s">
        <v>17</v>
      </c>
      <c r="M73" s="2" t="s">
        <v>180</v>
      </c>
      <c r="N73" s="3">
        <v>20</v>
      </c>
      <c r="O73" s="3"/>
      <c r="P73" s="3"/>
      <c r="Q73" s="3"/>
      <c r="R73" s="22"/>
      <c r="S73" s="3"/>
      <c r="T73" s="22"/>
      <c r="U73" s="22"/>
      <c r="V73" s="22"/>
      <c r="W73" s="3"/>
      <c r="X73" s="22"/>
      <c r="Y73" s="3"/>
    </row>
    <row r="74" spans="1:25" ht="12" thickBot="1" x14ac:dyDescent="0.25">
      <c r="A74" s="1">
        <v>68</v>
      </c>
      <c r="B74" s="118" t="s">
        <v>181</v>
      </c>
      <c r="C74" s="2">
        <v>44710</v>
      </c>
      <c r="D74" s="2" t="s">
        <v>16</v>
      </c>
      <c r="E74" s="4">
        <v>0</v>
      </c>
      <c r="F74" s="2">
        <v>0</v>
      </c>
      <c r="G74" s="4">
        <v>0</v>
      </c>
      <c r="H74" s="3">
        <v>0</v>
      </c>
      <c r="I74" s="5">
        <f t="shared" si="8"/>
        <v>0</v>
      </c>
      <c r="J74" s="3" t="s">
        <v>676</v>
      </c>
      <c r="K74" s="3" t="s">
        <v>182</v>
      </c>
      <c r="L74" s="2" t="s">
        <v>17</v>
      </c>
      <c r="M74" s="2" t="s">
        <v>183</v>
      </c>
      <c r="N74" s="3">
        <v>23</v>
      </c>
      <c r="O74" s="3"/>
      <c r="P74" s="3"/>
      <c r="Q74" s="3"/>
      <c r="R74" s="22"/>
      <c r="S74" s="3"/>
      <c r="T74" s="22"/>
      <c r="U74" s="22"/>
      <c r="V74" s="22"/>
      <c r="W74" s="3"/>
      <c r="X74" s="22"/>
      <c r="Y74" s="3"/>
    </row>
    <row r="75" spans="1:25" ht="12" thickBot="1" x14ac:dyDescent="0.25">
      <c r="A75" s="1">
        <v>69</v>
      </c>
      <c r="B75" s="118" t="s">
        <v>184</v>
      </c>
      <c r="C75" s="2">
        <v>44710</v>
      </c>
      <c r="D75" s="2" t="s">
        <v>16</v>
      </c>
      <c r="E75" s="4">
        <v>5</v>
      </c>
      <c r="F75" s="2">
        <v>0</v>
      </c>
      <c r="G75" s="4">
        <v>5</v>
      </c>
      <c r="H75" s="3">
        <v>0</v>
      </c>
      <c r="I75" s="5">
        <f t="shared" si="8"/>
        <v>5</v>
      </c>
      <c r="J75" s="3" t="s">
        <v>677</v>
      </c>
      <c r="K75" s="3" t="s">
        <v>185</v>
      </c>
      <c r="L75" s="2" t="s">
        <v>17</v>
      </c>
      <c r="M75" s="2" t="s">
        <v>186</v>
      </c>
      <c r="N75" s="3">
        <v>15</v>
      </c>
      <c r="O75" s="3">
        <v>65</v>
      </c>
      <c r="P75" s="3" t="s">
        <v>185</v>
      </c>
      <c r="Q75" s="3" t="s">
        <v>601</v>
      </c>
      <c r="R75" s="22">
        <v>102.57</v>
      </c>
      <c r="S75" s="3">
        <v>0</v>
      </c>
      <c r="T75" s="22">
        <v>102.57</v>
      </c>
      <c r="U75" s="22">
        <f t="shared" ref="U75:U78" si="9">T75*I75</f>
        <v>512.84999999999991</v>
      </c>
      <c r="V75" s="22" t="s">
        <v>602</v>
      </c>
      <c r="W75" s="3" t="s">
        <v>603</v>
      </c>
      <c r="X75" s="22" t="s">
        <v>604</v>
      </c>
      <c r="Y75" s="3"/>
    </row>
    <row r="76" spans="1:25" ht="12" thickBot="1" x14ac:dyDescent="0.25">
      <c r="A76" s="1">
        <v>70</v>
      </c>
      <c r="B76" s="118" t="s">
        <v>187</v>
      </c>
      <c r="C76" s="2">
        <v>44710</v>
      </c>
      <c r="D76" s="2" t="s">
        <v>16</v>
      </c>
      <c r="E76" s="4">
        <v>10</v>
      </c>
      <c r="F76" s="2">
        <v>0</v>
      </c>
      <c r="G76" s="4">
        <v>10</v>
      </c>
      <c r="H76" s="3">
        <v>0</v>
      </c>
      <c r="I76" s="5">
        <f t="shared" si="8"/>
        <v>10</v>
      </c>
      <c r="J76" s="3" t="s">
        <v>678</v>
      </c>
      <c r="K76" s="23">
        <v>4000000</v>
      </c>
      <c r="L76" s="2" t="s">
        <v>17</v>
      </c>
      <c r="M76" s="2" t="s">
        <v>188</v>
      </c>
      <c r="N76" s="3">
        <v>9</v>
      </c>
      <c r="O76" s="3">
        <v>269</v>
      </c>
      <c r="P76" s="3">
        <v>5330010000000</v>
      </c>
      <c r="Q76" s="3" t="s">
        <v>601</v>
      </c>
      <c r="R76" s="22">
        <v>187</v>
      </c>
      <c r="S76" s="3">
        <v>0</v>
      </c>
      <c r="T76" s="22">
        <v>187</v>
      </c>
      <c r="U76" s="22">
        <f t="shared" si="9"/>
        <v>1870</v>
      </c>
      <c r="V76" s="22" t="s">
        <v>602</v>
      </c>
      <c r="W76" s="3" t="s">
        <v>603</v>
      </c>
      <c r="X76" s="22" t="s">
        <v>604</v>
      </c>
      <c r="Y76" s="3"/>
    </row>
    <row r="77" spans="1:25" ht="12" thickBot="1" x14ac:dyDescent="0.25">
      <c r="A77" s="1">
        <v>71</v>
      </c>
      <c r="B77" s="118" t="s">
        <v>189</v>
      </c>
      <c r="C77" s="2">
        <v>44710</v>
      </c>
      <c r="D77" s="2" t="s">
        <v>16</v>
      </c>
      <c r="E77" s="4">
        <v>10</v>
      </c>
      <c r="F77" s="2">
        <v>0</v>
      </c>
      <c r="G77" s="4">
        <v>10</v>
      </c>
      <c r="H77" s="3">
        <v>0</v>
      </c>
      <c r="I77" s="5">
        <f t="shared" si="8"/>
        <v>10</v>
      </c>
      <c r="J77" s="3" t="s">
        <v>679</v>
      </c>
      <c r="K77" s="23">
        <v>4000000</v>
      </c>
      <c r="L77" s="2" t="s">
        <v>17</v>
      </c>
      <c r="M77" s="2" t="s">
        <v>190</v>
      </c>
      <c r="N77" s="3">
        <v>12</v>
      </c>
      <c r="O77" s="3">
        <v>239</v>
      </c>
      <c r="P77" s="3">
        <v>4025270</v>
      </c>
      <c r="Q77" s="3" t="s">
        <v>601</v>
      </c>
      <c r="R77" s="22">
        <v>104.59</v>
      </c>
      <c r="S77" s="3">
        <v>0</v>
      </c>
      <c r="T77" s="22">
        <v>104.59</v>
      </c>
      <c r="U77" s="22">
        <f t="shared" si="9"/>
        <v>1045.9000000000001</v>
      </c>
      <c r="V77" s="22" t="s">
        <v>602</v>
      </c>
      <c r="W77" s="3" t="s">
        <v>603</v>
      </c>
      <c r="X77" s="22" t="s">
        <v>604</v>
      </c>
      <c r="Y77" s="3"/>
    </row>
    <row r="78" spans="1:25" ht="12" thickBot="1" x14ac:dyDescent="0.25">
      <c r="A78" s="1">
        <v>72</v>
      </c>
      <c r="B78" s="118" t="s">
        <v>191</v>
      </c>
      <c r="C78" s="2">
        <v>44710</v>
      </c>
      <c r="D78" s="2" t="s">
        <v>16</v>
      </c>
      <c r="E78" s="4">
        <v>60</v>
      </c>
      <c r="F78" s="2">
        <v>28</v>
      </c>
      <c r="G78" s="4">
        <v>60</v>
      </c>
      <c r="H78" s="3">
        <v>28</v>
      </c>
      <c r="I78" s="5">
        <f t="shared" si="8"/>
        <v>88</v>
      </c>
      <c r="J78" s="3" t="s">
        <v>680</v>
      </c>
      <c r="K78" s="3">
        <v>994002</v>
      </c>
      <c r="L78" s="2" t="s">
        <v>17</v>
      </c>
      <c r="M78" s="2" t="s">
        <v>192</v>
      </c>
      <c r="N78" s="3">
        <v>3</v>
      </c>
      <c r="O78" s="3">
        <v>209</v>
      </c>
      <c r="P78" s="3">
        <v>994002</v>
      </c>
      <c r="Q78" s="3" t="s">
        <v>601</v>
      </c>
      <c r="R78" s="22">
        <v>163.41</v>
      </c>
      <c r="S78" s="3">
        <v>0</v>
      </c>
      <c r="T78" s="22">
        <v>163.41</v>
      </c>
      <c r="U78" s="22">
        <f t="shared" si="9"/>
        <v>14380.08</v>
      </c>
      <c r="V78" s="22" t="s">
        <v>602</v>
      </c>
      <c r="W78" s="3" t="s">
        <v>603</v>
      </c>
      <c r="X78" s="22" t="s">
        <v>604</v>
      </c>
      <c r="Y78" s="3"/>
    </row>
    <row r="79" spans="1:25" ht="12" thickBot="1" x14ac:dyDescent="0.25">
      <c r="A79" s="1">
        <v>73</v>
      </c>
      <c r="B79" s="118" t="s">
        <v>193</v>
      </c>
      <c r="C79" s="2">
        <v>44710</v>
      </c>
      <c r="D79" s="2" t="s">
        <v>16</v>
      </c>
      <c r="E79" s="4">
        <v>0</v>
      </c>
      <c r="F79" s="2">
        <v>0</v>
      </c>
      <c r="G79" s="4">
        <v>0</v>
      </c>
      <c r="H79" s="3">
        <v>0</v>
      </c>
      <c r="I79" s="5">
        <f t="shared" si="8"/>
        <v>0</v>
      </c>
      <c r="J79" s="3" t="s">
        <v>681</v>
      </c>
      <c r="K79" s="3" t="s">
        <v>194</v>
      </c>
      <c r="L79" s="2" t="s">
        <v>17</v>
      </c>
      <c r="M79" s="2" t="s">
        <v>195</v>
      </c>
      <c r="N79" s="3">
        <v>4</v>
      </c>
      <c r="O79" s="3"/>
      <c r="P79" s="3"/>
      <c r="Q79" s="3"/>
      <c r="R79" s="22"/>
      <c r="S79" s="3"/>
      <c r="T79" s="22"/>
      <c r="U79" s="22"/>
      <c r="V79" s="22"/>
      <c r="W79" s="3"/>
      <c r="X79" s="22"/>
      <c r="Y79" s="3"/>
    </row>
    <row r="80" spans="1:25" ht="12" thickBot="1" x14ac:dyDescent="0.25">
      <c r="A80" s="1">
        <v>74</v>
      </c>
      <c r="B80" s="118" t="s">
        <v>196</v>
      </c>
      <c r="C80" s="2">
        <v>44710</v>
      </c>
      <c r="D80" s="2" t="s">
        <v>16</v>
      </c>
      <c r="E80" s="4">
        <v>0</v>
      </c>
      <c r="F80" s="2">
        <v>0</v>
      </c>
      <c r="G80" s="4">
        <v>0</v>
      </c>
      <c r="H80" s="3">
        <v>0</v>
      </c>
      <c r="I80" s="5">
        <f t="shared" si="8"/>
        <v>0</v>
      </c>
      <c r="J80" s="3" t="s">
        <v>682</v>
      </c>
      <c r="K80" s="3" t="s">
        <v>197</v>
      </c>
      <c r="L80" s="2" t="s">
        <v>17</v>
      </c>
      <c r="M80" s="2" t="s">
        <v>195</v>
      </c>
      <c r="N80" s="3">
        <v>12</v>
      </c>
      <c r="O80" s="3"/>
      <c r="P80" s="3"/>
      <c r="Q80" s="3"/>
      <c r="R80" s="22"/>
      <c r="S80" s="3"/>
      <c r="T80" s="22"/>
      <c r="U80" s="22"/>
      <c r="V80" s="22"/>
      <c r="W80" s="3"/>
      <c r="X80" s="22"/>
      <c r="Y80" s="3"/>
    </row>
    <row r="81" spans="1:25" ht="12" thickBot="1" x14ac:dyDescent="0.25">
      <c r="A81" s="1">
        <v>75</v>
      </c>
      <c r="B81" s="118" t="s">
        <v>198</v>
      </c>
      <c r="C81" s="2">
        <v>44710</v>
      </c>
      <c r="D81" s="2" t="s">
        <v>16</v>
      </c>
      <c r="E81" s="4">
        <v>8</v>
      </c>
      <c r="F81" s="2">
        <v>0</v>
      </c>
      <c r="G81" s="4">
        <v>8</v>
      </c>
      <c r="H81" s="3">
        <v>0</v>
      </c>
      <c r="I81" s="5">
        <f t="shared" si="8"/>
        <v>8</v>
      </c>
      <c r="J81" s="3" t="s">
        <v>683</v>
      </c>
      <c r="K81" s="3">
        <v>218127</v>
      </c>
      <c r="L81" s="2" t="s">
        <v>17</v>
      </c>
      <c r="M81" s="2" t="s">
        <v>199</v>
      </c>
      <c r="N81" s="3">
        <v>32</v>
      </c>
      <c r="O81" s="3">
        <v>269</v>
      </c>
      <c r="P81" s="3">
        <v>218127</v>
      </c>
      <c r="Q81" s="3" t="s">
        <v>601</v>
      </c>
      <c r="R81" s="22">
        <v>723.31</v>
      </c>
      <c r="S81" s="3">
        <v>0</v>
      </c>
      <c r="T81" s="22">
        <v>723.31</v>
      </c>
      <c r="U81" s="22">
        <f>T81*I81</f>
        <v>5786.48</v>
      </c>
      <c r="V81" s="22" t="s">
        <v>602</v>
      </c>
      <c r="W81" s="3" t="s">
        <v>603</v>
      </c>
      <c r="X81" s="22" t="s">
        <v>604</v>
      </c>
      <c r="Y81" s="3" t="s">
        <v>848</v>
      </c>
    </row>
    <row r="82" spans="1:25" ht="12" thickBot="1" x14ac:dyDescent="0.25">
      <c r="A82" s="1">
        <v>76</v>
      </c>
      <c r="B82" s="118" t="s">
        <v>200</v>
      </c>
      <c r="C82" s="2">
        <v>44710</v>
      </c>
      <c r="D82" s="2" t="s">
        <v>16</v>
      </c>
      <c r="E82" s="4">
        <v>0</v>
      </c>
      <c r="F82" s="2">
        <v>0</v>
      </c>
      <c r="G82" s="4">
        <v>0</v>
      </c>
      <c r="H82" s="3">
        <v>0</v>
      </c>
      <c r="I82" s="5">
        <f t="shared" si="8"/>
        <v>0</v>
      </c>
      <c r="J82" s="3" t="s">
        <v>684</v>
      </c>
      <c r="K82" s="3">
        <v>203403</v>
      </c>
      <c r="L82" s="2" t="s">
        <v>17</v>
      </c>
      <c r="M82" s="2" t="s">
        <v>199</v>
      </c>
      <c r="N82" s="3">
        <v>39</v>
      </c>
      <c r="O82" s="3"/>
      <c r="P82" s="3"/>
      <c r="Q82" s="3"/>
      <c r="R82" s="22"/>
      <c r="S82" s="3"/>
      <c r="T82" s="22"/>
      <c r="U82" s="22"/>
      <c r="V82" s="22"/>
      <c r="W82" s="3"/>
      <c r="X82" s="22"/>
      <c r="Y82" s="3"/>
    </row>
    <row r="83" spans="1:25" ht="12" thickBot="1" x14ac:dyDescent="0.25">
      <c r="A83" s="1">
        <v>77</v>
      </c>
      <c r="B83" s="118" t="s">
        <v>201</v>
      </c>
      <c r="C83" s="2">
        <v>44710</v>
      </c>
      <c r="D83" s="2" t="s">
        <v>16</v>
      </c>
      <c r="E83" s="4">
        <v>0</v>
      </c>
      <c r="F83" s="2">
        <v>0</v>
      </c>
      <c r="G83" s="4">
        <v>0</v>
      </c>
      <c r="H83" s="3">
        <v>0</v>
      </c>
      <c r="I83" s="5">
        <f t="shared" si="8"/>
        <v>0</v>
      </c>
      <c r="J83" s="3" t="s">
        <v>685</v>
      </c>
      <c r="K83" s="3">
        <v>136905</v>
      </c>
      <c r="L83" s="2" t="s">
        <v>17</v>
      </c>
      <c r="M83" s="2" t="s">
        <v>75</v>
      </c>
      <c r="N83" s="3">
        <v>15</v>
      </c>
      <c r="O83" s="3"/>
      <c r="P83" s="3"/>
      <c r="Q83" s="3"/>
      <c r="R83" s="22"/>
      <c r="S83" s="3"/>
      <c r="T83" s="22"/>
      <c r="U83" s="22"/>
      <c r="V83" s="22"/>
      <c r="W83" s="3"/>
      <c r="X83" s="22"/>
      <c r="Y83" s="3"/>
    </row>
    <row r="84" spans="1:25" ht="12" thickBot="1" x14ac:dyDescent="0.25">
      <c r="A84" s="1">
        <v>78</v>
      </c>
      <c r="B84" s="118" t="s">
        <v>202</v>
      </c>
      <c r="C84" s="2">
        <v>44710</v>
      </c>
      <c r="D84" s="2" t="s">
        <v>16</v>
      </c>
      <c r="E84" s="4">
        <v>10</v>
      </c>
      <c r="F84" s="2">
        <v>0</v>
      </c>
      <c r="G84" s="4">
        <v>10</v>
      </c>
      <c r="H84" s="3">
        <v>0</v>
      </c>
      <c r="I84" s="5">
        <f t="shared" si="8"/>
        <v>10</v>
      </c>
      <c r="J84" s="3" t="s">
        <v>419</v>
      </c>
      <c r="K84" s="3" t="s">
        <v>203</v>
      </c>
      <c r="L84" s="2" t="s">
        <v>17</v>
      </c>
      <c r="M84" s="2" t="s">
        <v>204</v>
      </c>
      <c r="N84" s="3">
        <v>19</v>
      </c>
      <c r="O84" s="3">
        <v>209</v>
      </c>
      <c r="P84" s="3" t="s">
        <v>686</v>
      </c>
      <c r="Q84" s="3" t="s">
        <v>601</v>
      </c>
      <c r="R84" s="22">
        <v>447.04</v>
      </c>
      <c r="S84" s="3">
        <v>0</v>
      </c>
      <c r="T84" s="22">
        <v>447.04</v>
      </c>
      <c r="U84" s="22">
        <f>T84*I84</f>
        <v>4470.4000000000005</v>
      </c>
      <c r="V84" s="22" t="s">
        <v>602</v>
      </c>
      <c r="W84" s="3" t="s">
        <v>603</v>
      </c>
      <c r="X84" s="22" t="s">
        <v>604</v>
      </c>
      <c r="Y84" s="3"/>
    </row>
    <row r="85" spans="1:25" ht="12" thickBot="1" x14ac:dyDescent="0.25">
      <c r="A85" s="1">
        <v>79</v>
      </c>
      <c r="B85" s="118" t="s">
        <v>205</v>
      </c>
      <c r="C85" s="2">
        <v>44710</v>
      </c>
      <c r="D85" s="2" t="s">
        <v>16</v>
      </c>
      <c r="E85" s="4">
        <v>0</v>
      </c>
      <c r="F85" s="2">
        <v>0</v>
      </c>
      <c r="G85" s="4">
        <v>0</v>
      </c>
      <c r="H85" s="3">
        <v>0</v>
      </c>
      <c r="I85" s="5">
        <f t="shared" si="8"/>
        <v>0</v>
      </c>
      <c r="J85" s="3" t="s">
        <v>687</v>
      </c>
      <c r="K85" s="3" t="s">
        <v>206</v>
      </c>
      <c r="L85" s="2" t="s">
        <v>17</v>
      </c>
      <c r="M85" s="2" t="s">
        <v>41</v>
      </c>
      <c r="N85" s="3">
        <v>5</v>
      </c>
      <c r="O85" s="3"/>
      <c r="P85" s="3"/>
      <c r="Q85" s="3"/>
      <c r="R85" s="22"/>
      <c r="S85" s="3"/>
      <c r="T85" s="22"/>
      <c r="U85" s="22"/>
      <c r="V85" s="22"/>
      <c r="W85" s="3"/>
      <c r="X85" s="22"/>
      <c r="Y85" s="3"/>
    </row>
    <row r="86" spans="1:25" ht="12" thickBot="1" x14ac:dyDescent="0.25">
      <c r="A86" s="1">
        <v>80</v>
      </c>
      <c r="B86" s="118" t="s">
        <v>208</v>
      </c>
      <c r="C86" s="2">
        <v>44710</v>
      </c>
      <c r="D86" s="2" t="s">
        <v>16</v>
      </c>
      <c r="E86" s="4">
        <v>2</v>
      </c>
      <c r="F86" s="2">
        <v>0</v>
      </c>
      <c r="G86" s="4">
        <v>2</v>
      </c>
      <c r="H86" s="3">
        <v>0</v>
      </c>
      <c r="I86" s="5">
        <f t="shared" si="8"/>
        <v>2</v>
      </c>
      <c r="J86" s="3" t="s">
        <v>688</v>
      </c>
      <c r="K86" s="3">
        <v>135234</v>
      </c>
      <c r="L86" s="2" t="s">
        <v>17</v>
      </c>
      <c r="M86" s="2" t="s">
        <v>209</v>
      </c>
      <c r="N86" s="3">
        <v>18</v>
      </c>
      <c r="O86" s="3">
        <v>239</v>
      </c>
      <c r="P86" s="3">
        <v>135234</v>
      </c>
      <c r="Q86" s="3" t="s">
        <v>601</v>
      </c>
      <c r="R86" s="22">
        <v>2082.35</v>
      </c>
      <c r="S86" s="3">
        <v>0</v>
      </c>
      <c r="T86" s="22">
        <v>2082.35</v>
      </c>
      <c r="U86" s="22">
        <f t="shared" ref="U86:U93" si="10">T86*I86</f>
        <v>4164.7</v>
      </c>
      <c r="V86" s="22" t="s">
        <v>602</v>
      </c>
      <c r="W86" s="3" t="s">
        <v>603</v>
      </c>
      <c r="X86" s="22" t="s">
        <v>604</v>
      </c>
      <c r="Y86" s="3"/>
    </row>
    <row r="87" spans="1:25" ht="12" thickBot="1" x14ac:dyDescent="0.25">
      <c r="A87" s="1">
        <v>81</v>
      </c>
      <c r="B87" s="118" t="s">
        <v>210</v>
      </c>
      <c r="C87" s="2">
        <v>44710</v>
      </c>
      <c r="D87" s="2" t="s">
        <v>16</v>
      </c>
      <c r="E87" s="4">
        <v>0</v>
      </c>
      <c r="F87" s="2">
        <v>5</v>
      </c>
      <c r="G87" s="4">
        <v>0</v>
      </c>
      <c r="H87" s="3">
        <v>5</v>
      </c>
      <c r="I87" s="5">
        <f t="shared" si="8"/>
        <v>5</v>
      </c>
      <c r="J87" s="3" t="s">
        <v>689</v>
      </c>
      <c r="K87" s="3">
        <v>125740</v>
      </c>
      <c r="L87" s="2" t="s">
        <v>17</v>
      </c>
      <c r="M87" s="2" t="s">
        <v>139</v>
      </c>
      <c r="N87" s="3">
        <v>6</v>
      </c>
      <c r="O87" s="3">
        <v>209</v>
      </c>
      <c r="P87" s="3">
        <v>125740</v>
      </c>
      <c r="Q87" s="3" t="s">
        <v>601</v>
      </c>
      <c r="R87" s="22">
        <v>107.84</v>
      </c>
      <c r="S87" s="3">
        <v>0</v>
      </c>
      <c r="T87" s="22">
        <v>107.84</v>
      </c>
      <c r="U87" s="22">
        <f t="shared" si="10"/>
        <v>539.20000000000005</v>
      </c>
      <c r="V87" s="22" t="s">
        <v>602</v>
      </c>
      <c r="W87" s="3" t="s">
        <v>603</v>
      </c>
      <c r="X87" s="22" t="s">
        <v>604</v>
      </c>
      <c r="Y87" s="3"/>
    </row>
    <row r="88" spans="1:25" ht="12" thickBot="1" x14ac:dyDescent="0.25">
      <c r="A88" s="1">
        <v>82</v>
      </c>
      <c r="B88" s="118" t="s">
        <v>211</v>
      </c>
      <c r="C88" s="2">
        <v>44710</v>
      </c>
      <c r="D88" s="2" t="s">
        <v>16</v>
      </c>
      <c r="E88" s="4">
        <v>1</v>
      </c>
      <c r="F88" s="2">
        <v>0</v>
      </c>
      <c r="G88" s="4">
        <v>1</v>
      </c>
      <c r="H88" s="3">
        <v>0</v>
      </c>
      <c r="I88" s="5">
        <f t="shared" si="8"/>
        <v>1</v>
      </c>
      <c r="J88" s="3" t="s">
        <v>419</v>
      </c>
      <c r="K88" s="3" t="s">
        <v>212</v>
      </c>
      <c r="L88" s="2" t="s">
        <v>17</v>
      </c>
      <c r="M88" s="2" t="s">
        <v>213</v>
      </c>
      <c r="N88" s="3">
        <v>55</v>
      </c>
      <c r="O88" s="3">
        <v>329</v>
      </c>
      <c r="P88" s="3" t="s">
        <v>690</v>
      </c>
      <c r="Q88" s="3" t="s">
        <v>601</v>
      </c>
      <c r="R88" s="22">
        <v>1002.76</v>
      </c>
      <c r="S88" s="3">
        <v>0</v>
      </c>
      <c r="T88" s="22">
        <v>1002.76</v>
      </c>
      <c r="U88" s="22">
        <f t="shared" si="10"/>
        <v>1002.76</v>
      </c>
      <c r="V88" s="22" t="s">
        <v>602</v>
      </c>
      <c r="W88" s="3" t="s">
        <v>603</v>
      </c>
      <c r="X88" s="22" t="s">
        <v>604</v>
      </c>
      <c r="Y88" s="3"/>
    </row>
    <row r="89" spans="1:25" ht="12" thickBot="1" x14ac:dyDescent="0.25">
      <c r="A89" s="1">
        <v>83</v>
      </c>
      <c r="B89" s="118" t="s">
        <v>214</v>
      </c>
      <c r="C89" s="2">
        <v>44710</v>
      </c>
      <c r="D89" s="2" t="s">
        <v>16</v>
      </c>
      <c r="E89" s="4">
        <v>1</v>
      </c>
      <c r="F89" s="2">
        <v>0</v>
      </c>
      <c r="G89" s="4">
        <v>1</v>
      </c>
      <c r="H89" s="3">
        <v>0</v>
      </c>
      <c r="I89" s="5">
        <f t="shared" si="8"/>
        <v>1</v>
      </c>
      <c r="J89" s="3" t="s">
        <v>691</v>
      </c>
      <c r="K89" s="3" t="s">
        <v>215</v>
      </c>
      <c r="L89" s="2" t="s">
        <v>17</v>
      </c>
      <c r="M89" s="2" t="s">
        <v>216</v>
      </c>
      <c r="N89" s="3">
        <v>56</v>
      </c>
      <c r="O89" s="3">
        <v>329</v>
      </c>
      <c r="P89" s="3">
        <v>136484</v>
      </c>
      <c r="Q89" s="3" t="s">
        <v>601</v>
      </c>
      <c r="R89" s="22">
        <v>771.32</v>
      </c>
      <c r="S89" s="3">
        <v>0</v>
      </c>
      <c r="T89" s="22">
        <v>771.32</v>
      </c>
      <c r="U89" s="22">
        <f t="shared" si="10"/>
        <v>771.32</v>
      </c>
      <c r="V89" s="22" t="s">
        <v>602</v>
      </c>
      <c r="W89" s="3" t="s">
        <v>603</v>
      </c>
      <c r="X89" s="22" t="s">
        <v>604</v>
      </c>
      <c r="Y89" s="3"/>
    </row>
    <row r="90" spans="1:25" ht="12" thickBot="1" x14ac:dyDescent="0.25">
      <c r="A90" s="1">
        <v>84</v>
      </c>
      <c r="B90" s="118" t="s">
        <v>217</v>
      </c>
      <c r="C90" s="2">
        <v>44710</v>
      </c>
      <c r="D90" s="2" t="s">
        <v>16</v>
      </c>
      <c r="E90" s="4">
        <v>1</v>
      </c>
      <c r="F90" s="2">
        <v>0</v>
      </c>
      <c r="G90" s="4">
        <v>1</v>
      </c>
      <c r="H90" s="3">
        <v>0</v>
      </c>
      <c r="I90" s="5">
        <f t="shared" si="8"/>
        <v>1</v>
      </c>
      <c r="J90" s="3" t="s">
        <v>692</v>
      </c>
      <c r="K90" s="3">
        <v>135235</v>
      </c>
      <c r="L90" s="2" t="s">
        <v>17</v>
      </c>
      <c r="M90" s="2" t="s">
        <v>102</v>
      </c>
      <c r="N90" s="3">
        <v>31</v>
      </c>
      <c r="O90" s="3">
        <v>239</v>
      </c>
      <c r="P90" s="3">
        <v>135235</v>
      </c>
      <c r="Q90" s="3" t="s">
        <v>601</v>
      </c>
      <c r="R90" s="22">
        <v>1850.97</v>
      </c>
      <c r="S90" s="3">
        <v>0</v>
      </c>
      <c r="T90" s="22">
        <v>1850.97</v>
      </c>
      <c r="U90" s="22">
        <f t="shared" si="10"/>
        <v>1850.97</v>
      </c>
      <c r="V90" s="22" t="s">
        <v>602</v>
      </c>
      <c r="W90" s="3" t="s">
        <v>603</v>
      </c>
      <c r="X90" s="22" t="s">
        <v>604</v>
      </c>
      <c r="Y90" s="3"/>
    </row>
    <row r="91" spans="1:25" ht="12" thickBot="1" x14ac:dyDescent="0.25">
      <c r="A91" s="1">
        <v>85</v>
      </c>
      <c r="B91" s="118" t="s">
        <v>218</v>
      </c>
      <c r="C91" s="2">
        <v>44710</v>
      </c>
      <c r="D91" s="2" t="s">
        <v>16</v>
      </c>
      <c r="E91" s="4">
        <v>1</v>
      </c>
      <c r="F91" s="2">
        <v>0</v>
      </c>
      <c r="G91" s="4">
        <v>1</v>
      </c>
      <c r="H91" s="3">
        <v>0</v>
      </c>
      <c r="I91" s="5">
        <f t="shared" si="8"/>
        <v>1</v>
      </c>
      <c r="J91" s="3" t="s">
        <v>693</v>
      </c>
      <c r="K91" s="3" t="s">
        <v>219</v>
      </c>
      <c r="L91" s="2" t="s">
        <v>17</v>
      </c>
      <c r="M91" s="2" t="s">
        <v>220</v>
      </c>
      <c r="N91" s="3">
        <v>12</v>
      </c>
      <c r="O91" s="3">
        <v>239</v>
      </c>
      <c r="P91" s="3" t="s">
        <v>219</v>
      </c>
      <c r="Q91" s="3" t="s">
        <v>601</v>
      </c>
      <c r="R91" s="22">
        <v>1773.85</v>
      </c>
      <c r="S91" s="3">
        <v>0</v>
      </c>
      <c r="T91" s="22">
        <v>1773.85</v>
      </c>
      <c r="U91" s="22">
        <f t="shared" si="10"/>
        <v>1773.85</v>
      </c>
      <c r="V91" s="22" t="s">
        <v>602</v>
      </c>
      <c r="W91" s="3" t="s">
        <v>603</v>
      </c>
      <c r="X91" s="22" t="s">
        <v>604</v>
      </c>
      <c r="Y91" s="3"/>
    </row>
    <row r="92" spans="1:25" ht="12" thickBot="1" x14ac:dyDescent="0.25">
      <c r="A92" s="1">
        <v>86</v>
      </c>
      <c r="B92" s="118" t="s">
        <v>221</v>
      </c>
      <c r="C92" s="2">
        <v>44710</v>
      </c>
      <c r="D92" s="2" t="s">
        <v>16</v>
      </c>
      <c r="E92" s="4">
        <v>1</v>
      </c>
      <c r="F92" s="2">
        <v>0</v>
      </c>
      <c r="G92" s="4">
        <v>1</v>
      </c>
      <c r="H92" s="3">
        <v>0</v>
      </c>
      <c r="I92" s="5">
        <f t="shared" si="8"/>
        <v>1</v>
      </c>
      <c r="J92" s="3" t="s">
        <v>695</v>
      </c>
      <c r="K92" s="3" t="s">
        <v>222</v>
      </c>
      <c r="L92" s="2" t="s">
        <v>17</v>
      </c>
      <c r="M92" s="2" t="s">
        <v>220</v>
      </c>
      <c r="N92" s="3">
        <v>13</v>
      </c>
      <c r="O92" s="3">
        <v>239</v>
      </c>
      <c r="P92" s="3" t="s">
        <v>694</v>
      </c>
      <c r="Q92" s="3" t="s">
        <v>601</v>
      </c>
      <c r="R92" s="22">
        <v>1773.85</v>
      </c>
      <c r="S92" s="3">
        <v>0</v>
      </c>
      <c r="T92" s="22">
        <v>1773.85</v>
      </c>
      <c r="U92" s="22">
        <f t="shared" si="10"/>
        <v>1773.85</v>
      </c>
      <c r="V92" s="22" t="s">
        <v>602</v>
      </c>
      <c r="W92" s="3" t="s">
        <v>603</v>
      </c>
      <c r="X92" s="22" t="s">
        <v>604</v>
      </c>
      <c r="Y92" s="3"/>
    </row>
    <row r="93" spans="1:25" ht="12" thickBot="1" x14ac:dyDescent="0.25">
      <c r="A93" s="1">
        <v>87</v>
      </c>
      <c r="B93" s="118" t="s">
        <v>223</v>
      </c>
      <c r="C93" s="2">
        <v>44710</v>
      </c>
      <c r="D93" s="2" t="s">
        <v>16</v>
      </c>
      <c r="E93" s="4">
        <v>1</v>
      </c>
      <c r="F93" s="2">
        <v>0</v>
      </c>
      <c r="G93" s="4">
        <v>1</v>
      </c>
      <c r="H93" s="3">
        <v>0</v>
      </c>
      <c r="I93" s="5">
        <f t="shared" si="8"/>
        <v>1</v>
      </c>
      <c r="J93" s="3" t="s">
        <v>697</v>
      </c>
      <c r="K93" s="3" t="s">
        <v>224</v>
      </c>
      <c r="L93" s="2" t="s">
        <v>17</v>
      </c>
      <c r="M93" s="2" t="s">
        <v>220</v>
      </c>
      <c r="N93" s="3">
        <v>16</v>
      </c>
      <c r="O93" s="3">
        <v>239</v>
      </c>
      <c r="P93" s="3" t="s">
        <v>696</v>
      </c>
      <c r="Q93" s="3" t="s">
        <v>601</v>
      </c>
      <c r="R93" s="22">
        <v>616.99</v>
      </c>
      <c r="S93" s="3">
        <v>0</v>
      </c>
      <c r="T93" s="22">
        <v>616.99</v>
      </c>
      <c r="U93" s="22">
        <f t="shared" si="10"/>
        <v>616.99</v>
      </c>
      <c r="V93" s="22" t="s">
        <v>602</v>
      </c>
      <c r="W93" s="3" t="s">
        <v>603</v>
      </c>
      <c r="X93" s="22" t="s">
        <v>604</v>
      </c>
      <c r="Y93" s="3"/>
    </row>
    <row r="94" spans="1:25" ht="12" thickBot="1" x14ac:dyDescent="0.25">
      <c r="A94" s="1">
        <v>88</v>
      </c>
      <c r="B94" s="118" t="s">
        <v>225</v>
      </c>
      <c r="C94" s="2">
        <v>44710</v>
      </c>
      <c r="D94" s="2" t="s">
        <v>16</v>
      </c>
      <c r="E94" s="4">
        <v>0</v>
      </c>
      <c r="F94" s="2">
        <v>0</v>
      </c>
      <c r="G94" s="4">
        <v>0</v>
      </c>
      <c r="H94" s="3">
        <v>0</v>
      </c>
      <c r="I94" s="5">
        <f t="shared" si="8"/>
        <v>0</v>
      </c>
      <c r="J94" s="3" t="s">
        <v>698</v>
      </c>
      <c r="K94" s="3" t="s">
        <v>226</v>
      </c>
      <c r="L94" s="2" t="s">
        <v>17</v>
      </c>
      <c r="M94" s="2" t="s">
        <v>152</v>
      </c>
      <c r="N94" s="3">
        <v>5</v>
      </c>
      <c r="O94" s="3"/>
      <c r="P94" s="3"/>
      <c r="Q94" s="3"/>
      <c r="R94" s="22"/>
      <c r="S94" s="3"/>
      <c r="T94" s="22"/>
      <c r="U94" s="22"/>
      <c r="V94" s="22"/>
      <c r="W94" s="3"/>
      <c r="X94" s="22"/>
      <c r="Y94" s="3"/>
    </row>
    <row r="95" spans="1:25" ht="12" thickBot="1" x14ac:dyDescent="0.25">
      <c r="A95" s="1">
        <v>89</v>
      </c>
      <c r="B95" s="118" t="s">
        <v>227</v>
      </c>
      <c r="C95" s="2">
        <v>44710</v>
      </c>
      <c r="D95" s="2" t="s">
        <v>16</v>
      </c>
      <c r="E95" s="4">
        <v>1</v>
      </c>
      <c r="F95" s="2">
        <v>0</v>
      </c>
      <c r="G95" s="4">
        <v>1</v>
      </c>
      <c r="H95" s="3">
        <v>0</v>
      </c>
      <c r="I95" s="5">
        <f t="shared" si="8"/>
        <v>1</v>
      </c>
      <c r="J95" s="3" t="s">
        <v>700</v>
      </c>
      <c r="K95" s="3" t="s">
        <v>228</v>
      </c>
      <c r="L95" s="2" t="s">
        <v>17</v>
      </c>
      <c r="M95" s="2" t="s">
        <v>229</v>
      </c>
      <c r="N95" s="3">
        <v>26</v>
      </c>
      <c r="O95" s="3">
        <v>389</v>
      </c>
      <c r="P95" s="3" t="s">
        <v>699</v>
      </c>
      <c r="Q95" s="3" t="s">
        <v>601</v>
      </c>
      <c r="R95" s="22">
        <v>13050.76</v>
      </c>
      <c r="S95" s="3">
        <v>0</v>
      </c>
      <c r="T95" s="22">
        <v>13050.76</v>
      </c>
      <c r="U95" s="22">
        <f t="shared" ref="U95:U98" si="11">T95*I95</f>
        <v>13050.76</v>
      </c>
      <c r="V95" s="22" t="s">
        <v>602</v>
      </c>
      <c r="W95" s="3" t="s">
        <v>603</v>
      </c>
      <c r="X95" s="22" t="s">
        <v>604</v>
      </c>
      <c r="Y95" s="3"/>
    </row>
    <row r="96" spans="1:25" ht="12" thickBot="1" x14ac:dyDescent="0.25">
      <c r="A96" s="1">
        <v>90</v>
      </c>
      <c r="B96" s="118" t="s">
        <v>230</v>
      </c>
      <c r="C96" s="2">
        <v>44710</v>
      </c>
      <c r="D96" s="2" t="s">
        <v>16</v>
      </c>
      <c r="E96" s="4">
        <v>1</v>
      </c>
      <c r="F96" s="2">
        <v>0</v>
      </c>
      <c r="G96" s="4">
        <v>1</v>
      </c>
      <c r="H96" s="3">
        <v>0</v>
      </c>
      <c r="I96" s="5">
        <f t="shared" si="8"/>
        <v>1</v>
      </c>
      <c r="J96" s="3" t="s">
        <v>701</v>
      </c>
      <c r="K96" s="3">
        <v>135399</v>
      </c>
      <c r="L96" s="2" t="s">
        <v>17</v>
      </c>
      <c r="M96" s="2" t="s">
        <v>229</v>
      </c>
      <c r="N96" s="3">
        <v>27</v>
      </c>
      <c r="O96" s="3">
        <v>389</v>
      </c>
      <c r="P96" s="3">
        <v>135399</v>
      </c>
      <c r="Q96" s="3" t="s">
        <v>601</v>
      </c>
      <c r="R96" s="22">
        <v>21582.6</v>
      </c>
      <c r="S96" s="3">
        <v>0</v>
      </c>
      <c r="T96" s="22">
        <v>21582.6</v>
      </c>
      <c r="U96" s="22">
        <f t="shared" si="11"/>
        <v>21582.6</v>
      </c>
      <c r="V96" s="22" t="s">
        <v>602</v>
      </c>
      <c r="W96" s="3" t="s">
        <v>603</v>
      </c>
      <c r="X96" s="22" t="s">
        <v>604</v>
      </c>
      <c r="Y96" s="3"/>
    </row>
    <row r="97" spans="1:25" ht="12" thickBot="1" x14ac:dyDescent="0.25">
      <c r="A97" s="1">
        <v>91</v>
      </c>
      <c r="B97" s="118" t="s">
        <v>231</v>
      </c>
      <c r="C97" s="2">
        <v>44710</v>
      </c>
      <c r="D97" s="2" t="s">
        <v>16</v>
      </c>
      <c r="E97" s="4">
        <v>1</v>
      </c>
      <c r="F97" s="2">
        <v>0</v>
      </c>
      <c r="G97" s="4">
        <v>1</v>
      </c>
      <c r="H97" s="3">
        <v>0</v>
      </c>
      <c r="I97" s="5">
        <f t="shared" si="8"/>
        <v>1</v>
      </c>
      <c r="J97" s="3" t="s">
        <v>703</v>
      </c>
      <c r="K97" s="3" t="s">
        <v>232</v>
      </c>
      <c r="L97" s="2" t="s">
        <v>17</v>
      </c>
      <c r="M97" s="2" t="s">
        <v>229</v>
      </c>
      <c r="N97" s="3">
        <v>28</v>
      </c>
      <c r="O97" s="3">
        <v>329</v>
      </c>
      <c r="P97" s="3" t="s">
        <v>702</v>
      </c>
      <c r="Q97" s="3" t="s">
        <v>601</v>
      </c>
      <c r="R97" s="22">
        <v>1010.49</v>
      </c>
      <c r="S97" s="3">
        <v>0</v>
      </c>
      <c r="T97" s="22">
        <v>1010.49</v>
      </c>
      <c r="U97" s="22">
        <f t="shared" si="11"/>
        <v>1010.49</v>
      </c>
      <c r="V97" s="22" t="s">
        <v>602</v>
      </c>
      <c r="W97" s="3" t="s">
        <v>603</v>
      </c>
      <c r="X97" s="22" t="s">
        <v>604</v>
      </c>
      <c r="Y97" s="3"/>
    </row>
    <row r="98" spans="1:25" ht="12" thickBot="1" x14ac:dyDescent="0.25">
      <c r="A98" s="1">
        <v>92</v>
      </c>
      <c r="B98" s="118" t="s">
        <v>233</v>
      </c>
      <c r="C98" s="2">
        <v>44710</v>
      </c>
      <c r="D98" s="2" t="s">
        <v>16</v>
      </c>
      <c r="E98" s="4">
        <v>1</v>
      </c>
      <c r="F98" s="2">
        <v>0</v>
      </c>
      <c r="G98" s="4">
        <v>1</v>
      </c>
      <c r="H98" s="3">
        <v>0</v>
      </c>
      <c r="I98" s="5">
        <f t="shared" si="8"/>
        <v>1</v>
      </c>
      <c r="J98" s="3" t="s">
        <v>704</v>
      </c>
      <c r="K98" s="3">
        <v>136485</v>
      </c>
      <c r="L98" s="2" t="s">
        <v>17</v>
      </c>
      <c r="M98" s="2" t="s">
        <v>216</v>
      </c>
      <c r="N98" s="3">
        <v>55</v>
      </c>
      <c r="O98" s="3">
        <v>329</v>
      </c>
      <c r="P98" s="3">
        <v>136485</v>
      </c>
      <c r="Q98" s="3" t="s">
        <v>601</v>
      </c>
      <c r="R98" s="22">
        <v>1835.84</v>
      </c>
      <c r="S98" s="3">
        <v>0</v>
      </c>
      <c r="T98" s="22">
        <v>1835.84</v>
      </c>
      <c r="U98" s="22">
        <f t="shared" si="11"/>
        <v>1835.84</v>
      </c>
      <c r="V98" s="22" t="s">
        <v>602</v>
      </c>
      <c r="W98" s="3" t="s">
        <v>603</v>
      </c>
      <c r="X98" s="22" t="s">
        <v>604</v>
      </c>
      <c r="Y98" s="3"/>
    </row>
    <row r="99" spans="1:25" ht="12" thickBot="1" x14ac:dyDescent="0.25">
      <c r="A99" s="1">
        <v>93</v>
      </c>
      <c r="B99" s="118" t="s">
        <v>234</v>
      </c>
      <c r="C99" s="2">
        <v>44710</v>
      </c>
      <c r="D99" s="2" t="s">
        <v>16</v>
      </c>
      <c r="E99" s="4">
        <v>1</v>
      </c>
      <c r="F99" s="2">
        <v>0</v>
      </c>
      <c r="G99" s="4">
        <v>1</v>
      </c>
      <c r="H99" s="3">
        <v>0</v>
      </c>
      <c r="I99" s="5">
        <f t="shared" si="8"/>
        <v>1</v>
      </c>
      <c r="J99" s="3" t="s">
        <v>419</v>
      </c>
      <c r="K99" s="3" t="s">
        <v>235</v>
      </c>
      <c r="L99" s="2" t="s">
        <v>17</v>
      </c>
      <c r="M99" s="2" t="s">
        <v>236</v>
      </c>
      <c r="N99" s="3">
        <v>1</v>
      </c>
      <c r="O99" s="3"/>
      <c r="P99" s="3"/>
      <c r="Q99" s="3"/>
      <c r="R99" s="22"/>
      <c r="S99" s="3"/>
      <c r="T99" s="22"/>
      <c r="U99" s="22"/>
      <c r="V99" s="22"/>
      <c r="W99" s="3"/>
      <c r="X99" s="22"/>
      <c r="Y99" s="3"/>
    </row>
    <row r="100" spans="1:25" ht="12" thickBot="1" x14ac:dyDescent="0.25">
      <c r="A100" s="1">
        <v>94</v>
      </c>
      <c r="B100" s="118" t="s">
        <v>237</v>
      </c>
      <c r="C100" s="2">
        <v>44710</v>
      </c>
      <c r="D100" s="2" t="s">
        <v>16</v>
      </c>
      <c r="E100" s="4">
        <v>1</v>
      </c>
      <c r="F100" s="2">
        <v>0</v>
      </c>
      <c r="G100" s="4">
        <v>1</v>
      </c>
      <c r="H100" s="3">
        <v>0</v>
      </c>
      <c r="I100" s="5">
        <f t="shared" si="8"/>
        <v>1</v>
      </c>
      <c r="J100" s="3" t="s">
        <v>705</v>
      </c>
      <c r="K100" s="3" t="s">
        <v>238</v>
      </c>
      <c r="L100" s="2" t="s">
        <v>17</v>
      </c>
      <c r="M100" s="2" t="s">
        <v>239</v>
      </c>
      <c r="N100" s="3">
        <v>81</v>
      </c>
      <c r="O100" s="3">
        <v>329</v>
      </c>
      <c r="P100" s="3" t="s">
        <v>238</v>
      </c>
      <c r="Q100" s="3" t="s">
        <v>601</v>
      </c>
      <c r="R100" s="22">
        <v>250.78</v>
      </c>
      <c r="S100" s="3">
        <v>0</v>
      </c>
      <c r="T100" s="22">
        <v>250.78</v>
      </c>
      <c r="U100" s="22">
        <f t="shared" ref="U100:U101" si="12">T100*I100</f>
        <v>250.78</v>
      </c>
      <c r="V100" s="22" t="s">
        <v>602</v>
      </c>
      <c r="W100" s="3" t="s">
        <v>603</v>
      </c>
      <c r="X100" s="22" t="s">
        <v>604</v>
      </c>
      <c r="Y100" s="3"/>
    </row>
    <row r="101" spans="1:25" ht="12" thickBot="1" x14ac:dyDescent="0.25">
      <c r="A101" s="1">
        <v>95</v>
      </c>
      <c r="B101" s="118" t="s">
        <v>240</v>
      </c>
      <c r="C101" s="2">
        <v>44710</v>
      </c>
      <c r="D101" s="2" t="s">
        <v>16</v>
      </c>
      <c r="E101" s="4">
        <v>0</v>
      </c>
      <c r="F101" s="2">
        <v>5</v>
      </c>
      <c r="G101" s="4">
        <v>0</v>
      </c>
      <c r="H101" s="3">
        <v>5</v>
      </c>
      <c r="I101" s="5">
        <f t="shared" si="8"/>
        <v>5</v>
      </c>
      <c r="J101" s="3" t="s">
        <v>706</v>
      </c>
      <c r="K101" s="3" t="s">
        <v>241</v>
      </c>
      <c r="L101" s="2" t="s">
        <v>17</v>
      </c>
      <c r="M101" s="2" t="s">
        <v>242</v>
      </c>
      <c r="N101" s="3">
        <v>27</v>
      </c>
      <c r="O101" s="3">
        <v>239</v>
      </c>
      <c r="P101" s="3">
        <v>8223018</v>
      </c>
      <c r="Q101" s="3" t="s">
        <v>601</v>
      </c>
      <c r="R101" s="22">
        <v>294.64999999999998</v>
      </c>
      <c r="S101" s="3">
        <v>0</v>
      </c>
      <c r="T101" s="22">
        <v>294.64999999999998</v>
      </c>
      <c r="U101" s="22">
        <f t="shared" si="12"/>
        <v>1473.25</v>
      </c>
      <c r="V101" s="22" t="s">
        <v>602</v>
      </c>
      <c r="W101" s="3" t="s">
        <v>603</v>
      </c>
      <c r="X101" s="22" t="s">
        <v>604</v>
      </c>
      <c r="Y101" s="3"/>
    </row>
    <row r="102" spans="1:25" ht="12" thickBot="1" x14ac:dyDescent="0.25">
      <c r="A102" s="1">
        <v>96</v>
      </c>
      <c r="B102" s="118" t="s">
        <v>243</v>
      </c>
      <c r="C102" s="2">
        <v>44710</v>
      </c>
      <c r="D102" s="2" t="s">
        <v>16</v>
      </c>
      <c r="E102" s="4">
        <v>0</v>
      </c>
      <c r="F102" s="4">
        <v>0</v>
      </c>
      <c r="G102" s="4">
        <v>0</v>
      </c>
      <c r="H102" s="5">
        <v>0</v>
      </c>
      <c r="I102" s="5">
        <f t="shared" si="8"/>
        <v>0</v>
      </c>
      <c r="J102" s="3" t="s">
        <v>707</v>
      </c>
      <c r="K102" s="23">
        <v>4000000</v>
      </c>
      <c r="L102" s="2" t="s">
        <v>17</v>
      </c>
      <c r="M102" s="2" t="s">
        <v>244</v>
      </c>
      <c r="N102" s="3">
        <v>9</v>
      </c>
      <c r="O102" s="3"/>
      <c r="P102" s="3"/>
      <c r="Q102" s="3"/>
      <c r="R102" s="22"/>
      <c r="S102" s="3"/>
      <c r="T102" s="22"/>
      <c r="U102" s="22"/>
      <c r="V102" s="22"/>
      <c r="W102" s="3"/>
      <c r="X102" s="22"/>
      <c r="Y102" s="3"/>
    </row>
    <row r="103" spans="1:25" ht="12" thickBot="1" x14ac:dyDescent="0.25">
      <c r="A103" s="1">
        <v>97</v>
      </c>
      <c r="B103" s="118" t="s">
        <v>245</v>
      </c>
      <c r="C103" s="2">
        <v>44710</v>
      </c>
      <c r="D103" s="2" t="s">
        <v>16</v>
      </c>
      <c r="E103" s="4">
        <v>0</v>
      </c>
      <c r="F103" s="2">
        <v>0</v>
      </c>
      <c r="G103" s="4">
        <v>0</v>
      </c>
      <c r="H103" s="3">
        <v>0</v>
      </c>
      <c r="I103" s="5">
        <f t="shared" si="8"/>
        <v>0</v>
      </c>
      <c r="J103" s="3" t="s">
        <v>708</v>
      </c>
      <c r="K103" s="23">
        <v>4000000</v>
      </c>
      <c r="L103" s="2" t="s">
        <v>17</v>
      </c>
      <c r="M103" s="2" t="s">
        <v>246</v>
      </c>
      <c r="N103" s="3">
        <v>11</v>
      </c>
      <c r="O103" s="3"/>
      <c r="P103" s="3"/>
      <c r="Q103" s="3"/>
      <c r="R103" s="22"/>
      <c r="S103" s="3"/>
      <c r="T103" s="22"/>
      <c r="U103" s="22"/>
      <c r="V103" s="22"/>
      <c r="W103" s="3"/>
      <c r="X103" s="22"/>
      <c r="Y103" s="3"/>
    </row>
    <row r="104" spans="1:25" ht="12" thickBot="1" x14ac:dyDescent="0.25">
      <c r="A104" s="1">
        <v>98</v>
      </c>
      <c r="B104" s="118" t="s">
        <v>247</v>
      </c>
      <c r="C104" s="2">
        <v>44710</v>
      </c>
      <c r="D104" s="2" t="s">
        <v>16</v>
      </c>
      <c r="E104" s="4">
        <v>2</v>
      </c>
      <c r="F104" s="2">
        <v>0</v>
      </c>
      <c r="G104" s="4">
        <v>2</v>
      </c>
      <c r="H104" s="3">
        <v>0</v>
      </c>
      <c r="I104" s="5">
        <f t="shared" si="8"/>
        <v>2</v>
      </c>
      <c r="J104" s="3" t="s">
        <v>709</v>
      </c>
      <c r="K104" s="23">
        <v>4000000</v>
      </c>
      <c r="L104" s="2" t="s">
        <v>17</v>
      </c>
      <c r="M104" s="2" t="s">
        <v>190</v>
      </c>
      <c r="N104" s="3">
        <v>1</v>
      </c>
      <c r="O104" s="3">
        <v>209</v>
      </c>
      <c r="P104" s="3">
        <v>3926518</v>
      </c>
      <c r="Q104" s="3" t="s">
        <v>601</v>
      </c>
      <c r="R104" s="22">
        <v>1494.26</v>
      </c>
      <c r="S104" s="3">
        <v>0</v>
      </c>
      <c r="T104" s="22">
        <v>1494.26</v>
      </c>
      <c r="U104" s="22">
        <f t="shared" ref="U104:U117" si="13">T104*I104</f>
        <v>2988.52</v>
      </c>
      <c r="V104" s="22" t="s">
        <v>602</v>
      </c>
      <c r="W104" s="3" t="s">
        <v>603</v>
      </c>
      <c r="X104" s="22" t="s">
        <v>604</v>
      </c>
      <c r="Y104" s="3"/>
    </row>
    <row r="105" spans="1:25" ht="12" thickBot="1" x14ac:dyDescent="0.25">
      <c r="A105" s="1">
        <v>99</v>
      </c>
      <c r="B105" s="118" t="s">
        <v>248</v>
      </c>
      <c r="C105" s="2">
        <v>44710</v>
      </c>
      <c r="D105" s="2" t="s">
        <v>16</v>
      </c>
      <c r="E105" s="4">
        <v>2</v>
      </c>
      <c r="F105" s="2">
        <v>0</v>
      </c>
      <c r="G105" s="4">
        <v>2</v>
      </c>
      <c r="H105" s="3">
        <v>0</v>
      </c>
      <c r="I105" s="5">
        <f t="shared" si="8"/>
        <v>2</v>
      </c>
      <c r="J105" s="3" t="s">
        <v>710</v>
      </c>
      <c r="K105" s="23">
        <v>4000000</v>
      </c>
      <c r="L105" s="2" t="s">
        <v>17</v>
      </c>
      <c r="M105" s="2" t="s">
        <v>190</v>
      </c>
      <c r="N105" s="3">
        <v>2</v>
      </c>
      <c r="O105" s="3">
        <v>209</v>
      </c>
      <c r="P105" s="3">
        <v>5330020000000</v>
      </c>
      <c r="Q105" s="3" t="s">
        <v>601</v>
      </c>
      <c r="R105" s="22">
        <v>249.94</v>
      </c>
      <c r="S105" s="3">
        <v>0</v>
      </c>
      <c r="T105" s="22">
        <v>249.94</v>
      </c>
      <c r="U105" s="22">
        <f t="shared" si="13"/>
        <v>499.88</v>
      </c>
      <c r="V105" s="22" t="s">
        <v>602</v>
      </c>
      <c r="W105" s="3" t="s">
        <v>603</v>
      </c>
      <c r="X105" s="22" t="s">
        <v>604</v>
      </c>
      <c r="Y105" s="3"/>
    </row>
    <row r="106" spans="1:25" ht="12" thickBot="1" x14ac:dyDescent="0.25">
      <c r="A106" s="1">
        <v>100</v>
      </c>
      <c r="B106" s="118" t="s">
        <v>249</v>
      </c>
      <c r="C106" s="2">
        <v>44710</v>
      </c>
      <c r="D106" s="2" t="s">
        <v>16</v>
      </c>
      <c r="E106" s="4">
        <v>1</v>
      </c>
      <c r="F106" s="2">
        <v>0</v>
      </c>
      <c r="G106" s="4">
        <v>1</v>
      </c>
      <c r="H106" s="3">
        <v>0</v>
      </c>
      <c r="I106" s="5">
        <f t="shared" si="8"/>
        <v>1</v>
      </c>
      <c r="J106" s="3" t="s">
        <v>712</v>
      </c>
      <c r="K106" s="23">
        <v>4000000</v>
      </c>
      <c r="L106" s="2" t="s">
        <v>17</v>
      </c>
      <c r="M106" s="2" t="s">
        <v>250</v>
      </c>
      <c r="N106" s="3">
        <v>1</v>
      </c>
      <c r="O106" s="3">
        <v>209</v>
      </c>
      <c r="P106" s="3" t="s">
        <v>711</v>
      </c>
      <c r="Q106" s="3" t="s">
        <v>601</v>
      </c>
      <c r="R106" s="22">
        <v>3839.54</v>
      </c>
      <c r="S106" s="3">
        <v>0</v>
      </c>
      <c r="T106" s="22">
        <v>3839.54</v>
      </c>
      <c r="U106" s="22">
        <f t="shared" si="13"/>
        <v>3839.54</v>
      </c>
      <c r="V106" s="22" t="s">
        <v>602</v>
      </c>
      <c r="W106" s="3" t="s">
        <v>603</v>
      </c>
      <c r="X106" s="22" t="s">
        <v>604</v>
      </c>
      <c r="Y106" s="3"/>
    </row>
    <row r="107" spans="1:25" ht="12" thickBot="1" x14ac:dyDescent="0.25">
      <c r="A107" s="1">
        <v>101</v>
      </c>
      <c r="B107" s="118" t="s">
        <v>251</v>
      </c>
      <c r="C107" s="2">
        <v>44710</v>
      </c>
      <c r="D107" s="2" t="s">
        <v>16</v>
      </c>
      <c r="E107" s="4">
        <v>1</v>
      </c>
      <c r="F107" s="2">
        <v>0</v>
      </c>
      <c r="G107" s="4">
        <v>1</v>
      </c>
      <c r="H107" s="3">
        <v>0</v>
      </c>
      <c r="I107" s="5">
        <f t="shared" si="8"/>
        <v>1</v>
      </c>
      <c r="J107" s="3" t="s">
        <v>713</v>
      </c>
      <c r="K107" s="23">
        <v>400000000</v>
      </c>
      <c r="L107" s="2" t="s">
        <v>17</v>
      </c>
      <c r="M107" s="2" t="s">
        <v>250</v>
      </c>
      <c r="N107" s="3">
        <v>7</v>
      </c>
      <c r="O107" s="3">
        <v>209</v>
      </c>
      <c r="P107" s="3">
        <v>217285</v>
      </c>
      <c r="Q107" s="3" t="s">
        <v>601</v>
      </c>
      <c r="R107" s="22">
        <v>251.23</v>
      </c>
      <c r="S107" s="3">
        <v>0</v>
      </c>
      <c r="T107" s="22">
        <v>251.23</v>
      </c>
      <c r="U107" s="22">
        <f t="shared" si="13"/>
        <v>251.23</v>
      </c>
      <c r="V107" s="22" t="s">
        <v>602</v>
      </c>
      <c r="W107" s="3" t="s">
        <v>603</v>
      </c>
      <c r="X107" s="22" t="s">
        <v>604</v>
      </c>
      <c r="Y107" s="3"/>
    </row>
    <row r="108" spans="1:25" ht="12" thickBot="1" x14ac:dyDescent="0.25">
      <c r="A108" s="1">
        <v>102</v>
      </c>
      <c r="B108" s="118" t="s">
        <v>252</v>
      </c>
      <c r="C108" s="2">
        <v>44710</v>
      </c>
      <c r="D108" s="2" t="s">
        <v>16</v>
      </c>
      <c r="E108" s="4">
        <v>2</v>
      </c>
      <c r="F108" s="2">
        <v>0</v>
      </c>
      <c r="G108" s="4">
        <v>2</v>
      </c>
      <c r="H108" s="3">
        <v>0</v>
      </c>
      <c r="I108" s="5">
        <f t="shared" si="8"/>
        <v>2</v>
      </c>
      <c r="J108" s="3" t="s">
        <v>714</v>
      </c>
      <c r="K108" s="3" t="s">
        <v>253</v>
      </c>
      <c r="L108" s="2" t="s">
        <v>17</v>
      </c>
      <c r="M108" s="2" t="s">
        <v>63</v>
      </c>
      <c r="N108" s="3">
        <v>5</v>
      </c>
      <c r="O108" s="3">
        <v>299</v>
      </c>
      <c r="P108" s="3">
        <v>136752</v>
      </c>
      <c r="Q108" s="3" t="s">
        <v>601</v>
      </c>
      <c r="R108" s="22">
        <v>919.03</v>
      </c>
      <c r="S108" s="3">
        <v>0</v>
      </c>
      <c r="T108" s="22">
        <v>919.03</v>
      </c>
      <c r="U108" s="22">
        <f t="shared" si="13"/>
        <v>1838.06</v>
      </c>
      <c r="V108" s="22" t="s">
        <v>602</v>
      </c>
      <c r="W108" s="3" t="s">
        <v>603</v>
      </c>
      <c r="X108" s="22" t="s">
        <v>604</v>
      </c>
      <c r="Y108" s="3" t="s">
        <v>849</v>
      </c>
    </row>
    <row r="109" spans="1:25" ht="12" thickBot="1" x14ac:dyDescent="0.25">
      <c r="A109" s="1">
        <v>103</v>
      </c>
      <c r="B109" s="118" t="s">
        <v>254</v>
      </c>
      <c r="C109" s="2">
        <v>44710</v>
      </c>
      <c r="D109" s="2" t="s">
        <v>16</v>
      </c>
      <c r="E109" s="4">
        <v>2</v>
      </c>
      <c r="F109" s="2">
        <v>0</v>
      </c>
      <c r="G109" s="4">
        <v>2</v>
      </c>
      <c r="H109" s="3">
        <v>0</v>
      </c>
      <c r="I109" s="5">
        <f t="shared" si="8"/>
        <v>2</v>
      </c>
      <c r="J109" s="3" t="s">
        <v>715</v>
      </c>
      <c r="K109" s="3" t="s">
        <v>255</v>
      </c>
      <c r="L109" s="2" t="s">
        <v>17</v>
      </c>
      <c r="M109" s="2" t="s">
        <v>186</v>
      </c>
      <c r="N109" s="3">
        <v>11</v>
      </c>
      <c r="O109" s="3">
        <v>65</v>
      </c>
      <c r="P109" s="3">
        <v>219180</v>
      </c>
      <c r="Q109" s="3" t="s">
        <v>601</v>
      </c>
      <c r="R109" s="22">
        <v>125</v>
      </c>
      <c r="S109" s="3">
        <v>0</v>
      </c>
      <c r="T109" s="22">
        <v>125</v>
      </c>
      <c r="U109" s="22">
        <f t="shared" si="13"/>
        <v>250</v>
      </c>
      <c r="V109" s="22" t="s">
        <v>602</v>
      </c>
      <c r="W109" s="3" t="s">
        <v>603</v>
      </c>
      <c r="X109" s="22" t="s">
        <v>604</v>
      </c>
      <c r="Y109" s="3"/>
    </row>
    <row r="110" spans="1:25" ht="12" thickBot="1" x14ac:dyDescent="0.25">
      <c r="A110" s="1">
        <v>104</v>
      </c>
      <c r="B110" s="118" t="s">
        <v>256</v>
      </c>
      <c r="C110" s="2">
        <v>44710</v>
      </c>
      <c r="D110" s="2" t="s">
        <v>16</v>
      </c>
      <c r="E110" s="4">
        <v>1</v>
      </c>
      <c r="F110" s="2">
        <v>0</v>
      </c>
      <c r="G110" s="4">
        <v>1</v>
      </c>
      <c r="H110" s="3">
        <v>0</v>
      </c>
      <c r="I110" s="5">
        <f t="shared" si="8"/>
        <v>1</v>
      </c>
      <c r="J110" s="3" t="s">
        <v>716</v>
      </c>
      <c r="K110" s="23">
        <v>4000000</v>
      </c>
      <c r="L110" s="2" t="s">
        <v>17</v>
      </c>
      <c r="M110" s="2" t="s">
        <v>250</v>
      </c>
      <c r="N110" s="3">
        <v>9</v>
      </c>
      <c r="O110" s="3">
        <v>209</v>
      </c>
      <c r="P110" s="3">
        <v>5330010000000</v>
      </c>
      <c r="Q110" s="3" t="s">
        <v>601</v>
      </c>
      <c r="R110" s="22">
        <v>250.11</v>
      </c>
      <c r="S110" s="3">
        <v>0</v>
      </c>
      <c r="T110" s="22">
        <v>250.11</v>
      </c>
      <c r="U110" s="22">
        <f t="shared" si="13"/>
        <v>250.11</v>
      </c>
      <c r="V110" s="22" t="s">
        <v>602</v>
      </c>
      <c r="W110" s="3" t="s">
        <v>603</v>
      </c>
      <c r="X110" s="22" t="s">
        <v>604</v>
      </c>
      <c r="Y110" s="3"/>
    </row>
    <row r="111" spans="1:25" ht="12" thickBot="1" x14ac:dyDescent="0.25">
      <c r="A111" s="1">
        <v>105</v>
      </c>
      <c r="B111" s="118" t="s">
        <v>257</v>
      </c>
      <c r="C111" s="2">
        <v>44710</v>
      </c>
      <c r="D111" s="2" t="s">
        <v>16</v>
      </c>
      <c r="E111" s="4">
        <v>1</v>
      </c>
      <c r="F111" s="2">
        <v>0</v>
      </c>
      <c r="G111" s="4">
        <v>1</v>
      </c>
      <c r="H111" s="3">
        <v>0</v>
      </c>
      <c r="I111" s="5">
        <f t="shared" si="8"/>
        <v>1</v>
      </c>
      <c r="J111" s="3" t="s">
        <v>720</v>
      </c>
      <c r="K111" s="3" t="s">
        <v>258</v>
      </c>
      <c r="L111" s="2" t="s">
        <v>17</v>
      </c>
      <c r="M111" s="2" t="s">
        <v>139</v>
      </c>
      <c r="N111" s="3">
        <v>3</v>
      </c>
      <c r="O111" s="3">
        <v>264</v>
      </c>
      <c r="P111" s="3" t="s">
        <v>258</v>
      </c>
      <c r="Q111" s="3" t="s">
        <v>601</v>
      </c>
      <c r="R111" s="22">
        <v>9259.6</v>
      </c>
      <c r="S111" s="3">
        <v>0</v>
      </c>
      <c r="T111" s="22">
        <v>9259.6</v>
      </c>
      <c r="U111" s="22">
        <f t="shared" si="13"/>
        <v>9259.6</v>
      </c>
      <c r="V111" s="22" t="s">
        <v>602</v>
      </c>
      <c r="W111" s="3" t="s">
        <v>603</v>
      </c>
      <c r="X111" s="22" t="s">
        <v>604</v>
      </c>
      <c r="Y111" s="3"/>
    </row>
    <row r="112" spans="1:25" ht="12" thickBot="1" x14ac:dyDescent="0.25">
      <c r="A112" s="1">
        <v>106</v>
      </c>
      <c r="B112" s="118" t="s">
        <v>259</v>
      </c>
      <c r="C112" s="2">
        <v>44710</v>
      </c>
      <c r="D112" s="2" t="s">
        <v>16</v>
      </c>
      <c r="E112" s="4">
        <v>1</v>
      </c>
      <c r="F112" s="2">
        <v>0</v>
      </c>
      <c r="G112" s="4">
        <v>1</v>
      </c>
      <c r="H112" s="3">
        <v>0</v>
      </c>
      <c r="I112" s="5">
        <f t="shared" si="8"/>
        <v>1</v>
      </c>
      <c r="J112" s="3" t="s">
        <v>721</v>
      </c>
      <c r="K112" s="3" t="s">
        <v>260</v>
      </c>
      <c r="L112" s="2" t="s">
        <v>17</v>
      </c>
      <c r="M112" s="2" t="s">
        <v>139</v>
      </c>
      <c r="N112" s="3">
        <v>17</v>
      </c>
      <c r="O112" s="3">
        <v>209</v>
      </c>
      <c r="P112" s="3" t="s">
        <v>719</v>
      </c>
      <c r="Q112" s="3" t="s">
        <v>601</v>
      </c>
      <c r="R112" s="22">
        <v>252.31</v>
      </c>
      <c r="S112" s="3">
        <v>0</v>
      </c>
      <c r="T112" s="22">
        <v>252.31</v>
      </c>
      <c r="U112" s="22">
        <f t="shared" si="13"/>
        <v>252.31</v>
      </c>
      <c r="V112" s="22" t="s">
        <v>602</v>
      </c>
      <c r="W112" s="3" t="s">
        <v>603</v>
      </c>
      <c r="X112" s="22" t="s">
        <v>604</v>
      </c>
      <c r="Y112" s="3"/>
    </row>
    <row r="113" spans="1:25" ht="12" thickBot="1" x14ac:dyDescent="0.25">
      <c r="A113" s="1">
        <v>107</v>
      </c>
      <c r="B113" s="118" t="s">
        <v>261</v>
      </c>
      <c r="C113" s="2">
        <v>44710</v>
      </c>
      <c r="D113" s="2" t="s">
        <v>16</v>
      </c>
      <c r="E113" s="4">
        <v>1</v>
      </c>
      <c r="F113" s="2">
        <v>0</v>
      </c>
      <c r="G113" s="4">
        <v>1</v>
      </c>
      <c r="H113" s="3">
        <v>0</v>
      </c>
      <c r="I113" s="5">
        <f t="shared" si="8"/>
        <v>1</v>
      </c>
      <c r="J113" s="3" t="s">
        <v>722</v>
      </c>
      <c r="K113" s="3" t="s">
        <v>262</v>
      </c>
      <c r="L113" s="2" t="s">
        <v>17</v>
      </c>
      <c r="M113" s="2" t="s">
        <v>139</v>
      </c>
      <c r="N113" s="3">
        <v>19</v>
      </c>
      <c r="O113" s="3">
        <v>209</v>
      </c>
      <c r="P113" s="3" t="s">
        <v>262</v>
      </c>
      <c r="Q113" s="3" t="s">
        <v>601</v>
      </c>
      <c r="R113" s="22">
        <v>332.78</v>
      </c>
      <c r="S113" s="3">
        <v>0</v>
      </c>
      <c r="T113" s="22">
        <v>332.78</v>
      </c>
      <c r="U113" s="22">
        <f t="shared" si="13"/>
        <v>332.78</v>
      </c>
      <c r="V113" s="22" t="s">
        <v>602</v>
      </c>
      <c r="W113" s="3" t="s">
        <v>603</v>
      </c>
      <c r="X113" s="22" t="s">
        <v>604</v>
      </c>
      <c r="Y113" s="3"/>
    </row>
    <row r="114" spans="1:25" ht="12" thickBot="1" x14ac:dyDescent="0.25">
      <c r="A114" s="1">
        <v>108</v>
      </c>
      <c r="B114" s="118" t="s">
        <v>263</v>
      </c>
      <c r="C114" s="2">
        <v>44710</v>
      </c>
      <c r="D114" s="2" t="s">
        <v>16</v>
      </c>
      <c r="E114" s="4">
        <v>1</v>
      </c>
      <c r="F114" s="2">
        <v>0</v>
      </c>
      <c r="G114" s="4">
        <v>1</v>
      </c>
      <c r="H114" s="3">
        <v>0</v>
      </c>
      <c r="I114" s="5">
        <f t="shared" si="8"/>
        <v>1</v>
      </c>
      <c r="J114" s="3" t="s">
        <v>723</v>
      </c>
      <c r="K114" s="23">
        <v>4000000</v>
      </c>
      <c r="L114" s="2" t="s">
        <v>17</v>
      </c>
      <c r="M114" s="2" t="s">
        <v>264</v>
      </c>
      <c r="N114" s="3">
        <v>10</v>
      </c>
      <c r="O114" s="3">
        <v>209</v>
      </c>
      <c r="P114" s="3">
        <v>214173</v>
      </c>
      <c r="Q114" s="3" t="s">
        <v>601</v>
      </c>
      <c r="R114" s="22">
        <v>250.12</v>
      </c>
      <c r="S114" s="3">
        <v>0</v>
      </c>
      <c r="T114" s="22">
        <v>250.12</v>
      </c>
      <c r="U114" s="22">
        <f t="shared" si="13"/>
        <v>250.12</v>
      </c>
      <c r="V114" s="22" t="s">
        <v>602</v>
      </c>
      <c r="W114" s="3" t="s">
        <v>603</v>
      </c>
      <c r="X114" s="22" t="s">
        <v>604</v>
      </c>
      <c r="Y114" s="3"/>
    </row>
    <row r="115" spans="1:25" ht="12" thickBot="1" x14ac:dyDescent="0.25">
      <c r="A115" s="1">
        <v>109</v>
      </c>
      <c r="B115" s="118" t="s">
        <v>265</v>
      </c>
      <c r="C115" s="2">
        <v>44710</v>
      </c>
      <c r="D115" s="2" t="s">
        <v>16</v>
      </c>
      <c r="E115" s="4">
        <v>1</v>
      </c>
      <c r="F115" s="2">
        <v>0</v>
      </c>
      <c r="G115" s="4">
        <v>1</v>
      </c>
      <c r="H115" s="3">
        <v>0</v>
      </c>
      <c r="I115" s="5">
        <f t="shared" si="8"/>
        <v>1</v>
      </c>
      <c r="J115" s="3" t="s">
        <v>725</v>
      </c>
      <c r="K115" s="23">
        <v>4000000</v>
      </c>
      <c r="L115" s="2" t="s">
        <v>17</v>
      </c>
      <c r="M115" s="2" t="s">
        <v>266</v>
      </c>
      <c r="N115" s="3">
        <v>1</v>
      </c>
      <c r="O115" s="3">
        <v>209</v>
      </c>
      <c r="P115" s="3">
        <v>216399</v>
      </c>
      <c r="Q115" s="3" t="s">
        <v>601</v>
      </c>
      <c r="R115" s="22">
        <v>1276.99</v>
      </c>
      <c r="S115" s="3">
        <v>0</v>
      </c>
      <c r="T115" s="22">
        <v>1276.99</v>
      </c>
      <c r="U115" s="22">
        <f t="shared" si="13"/>
        <v>1276.99</v>
      </c>
      <c r="V115" s="22" t="s">
        <v>602</v>
      </c>
      <c r="W115" s="3" t="s">
        <v>603</v>
      </c>
      <c r="X115" s="22" t="s">
        <v>604</v>
      </c>
      <c r="Y115" s="3"/>
    </row>
    <row r="116" spans="1:25" ht="12" thickBot="1" x14ac:dyDescent="0.25">
      <c r="A116" s="1">
        <v>110</v>
      </c>
      <c r="B116" s="118" t="s">
        <v>267</v>
      </c>
      <c r="C116" s="2">
        <v>44710</v>
      </c>
      <c r="D116" s="2" t="s">
        <v>16</v>
      </c>
      <c r="E116" s="4">
        <v>1</v>
      </c>
      <c r="F116" s="2">
        <v>0</v>
      </c>
      <c r="G116" s="4">
        <v>1</v>
      </c>
      <c r="H116" s="3">
        <v>0</v>
      </c>
      <c r="I116" s="5">
        <f t="shared" si="8"/>
        <v>1</v>
      </c>
      <c r="J116" s="3" t="s">
        <v>726</v>
      </c>
      <c r="K116" s="3" t="s">
        <v>268</v>
      </c>
      <c r="L116" s="2" t="s">
        <v>17</v>
      </c>
      <c r="M116" s="2" t="s">
        <v>115</v>
      </c>
      <c r="N116" s="3">
        <v>37</v>
      </c>
      <c r="O116" s="3">
        <v>291</v>
      </c>
      <c r="P116" s="3" t="s">
        <v>724</v>
      </c>
      <c r="Q116" s="3" t="s">
        <v>601</v>
      </c>
      <c r="R116" s="22">
        <v>250.32</v>
      </c>
      <c r="S116" s="3">
        <v>0</v>
      </c>
      <c r="T116" s="22">
        <v>250.32</v>
      </c>
      <c r="U116" s="22">
        <f t="shared" si="13"/>
        <v>250.32</v>
      </c>
      <c r="V116" s="22" t="s">
        <v>602</v>
      </c>
      <c r="W116" s="3" t="s">
        <v>603</v>
      </c>
      <c r="X116" s="22" t="s">
        <v>604</v>
      </c>
      <c r="Y116" s="3"/>
    </row>
    <row r="117" spans="1:25" ht="12" thickBot="1" x14ac:dyDescent="0.25">
      <c r="A117" s="1">
        <v>111</v>
      </c>
      <c r="B117" s="118" t="s">
        <v>269</v>
      </c>
      <c r="C117" s="2">
        <v>44710</v>
      </c>
      <c r="D117" s="2" t="s">
        <v>16</v>
      </c>
      <c r="E117" s="4">
        <v>1</v>
      </c>
      <c r="F117" s="2">
        <v>0</v>
      </c>
      <c r="G117" s="4">
        <v>1</v>
      </c>
      <c r="H117" s="3">
        <v>0</v>
      </c>
      <c r="I117" s="5">
        <f t="shared" si="8"/>
        <v>1</v>
      </c>
      <c r="J117" s="3" t="s">
        <v>727</v>
      </c>
      <c r="K117" s="23">
        <v>4000000</v>
      </c>
      <c r="L117" s="2" t="s">
        <v>17</v>
      </c>
      <c r="M117" s="2" t="s">
        <v>190</v>
      </c>
      <c r="N117" s="3">
        <v>81</v>
      </c>
      <c r="O117" s="3">
        <v>269</v>
      </c>
      <c r="P117" s="3">
        <v>216401</v>
      </c>
      <c r="Q117" s="3" t="s">
        <v>601</v>
      </c>
      <c r="R117" s="22">
        <v>645.54</v>
      </c>
      <c r="S117" s="3">
        <v>0</v>
      </c>
      <c r="T117" s="22">
        <v>645.54</v>
      </c>
      <c r="U117" s="22">
        <f t="shared" si="13"/>
        <v>645.54</v>
      </c>
      <c r="V117" s="22" t="s">
        <v>602</v>
      </c>
      <c r="W117" s="3" t="s">
        <v>603</v>
      </c>
      <c r="X117" s="22" t="s">
        <v>604</v>
      </c>
      <c r="Y117" s="3"/>
    </row>
    <row r="118" spans="1:25" ht="12" thickBot="1" x14ac:dyDescent="0.25">
      <c r="A118" s="1">
        <v>112</v>
      </c>
      <c r="B118" s="118" t="s">
        <v>270</v>
      </c>
      <c r="C118" s="2">
        <v>44710</v>
      </c>
      <c r="D118" s="2" t="s">
        <v>16</v>
      </c>
      <c r="E118" s="4">
        <v>0</v>
      </c>
      <c r="F118" s="2">
        <v>0</v>
      </c>
      <c r="G118" s="4">
        <v>0</v>
      </c>
      <c r="H118" s="3">
        <v>0</v>
      </c>
      <c r="I118" s="5">
        <f t="shared" si="8"/>
        <v>0</v>
      </c>
      <c r="J118" s="3" t="s">
        <v>728</v>
      </c>
      <c r="K118" s="3" t="s">
        <v>271</v>
      </c>
      <c r="L118" s="2" t="s">
        <v>17</v>
      </c>
      <c r="M118" s="2" t="s">
        <v>63</v>
      </c>
      <c r="N118" s="3">
        <v>12</v>
      </c>
      <c r="O118" s="3"/>
      <c r="P118" s="3"/>
      <c r="Q118" s="3"/>
      <c r="R118" s="22"/>
      <c r="S118" s="3"/>
      <c r="T118" s="22"/>
      <c r="U118" s="22"/>
      <c r="V118" s="22"/>
      <c r="W118" s="3"/>
      <c r="X118" s="22"/>
      <c r="Y118" s="3"/>
    </row>
    <row r="119" spans="1:25" ht="12" thickBot="1" x14ac:dyDescent="0.25">
      <c r="A119" s="1">
        <v>113</v>
      </c>
      <c r="B119" s="118" t="s">
        <v>272</v>
      </c>
      <c r="C119" s="2">
        <v>44710</v>
      </c>
      <c r="D119" s="2" t="s">
        <v>16</v>
      </c>
      <c r="E119" s="4">
        <v>1</v>
      </c>
      <c r="F119" s="4">
        <v>0</v>
      </c>
      <c r="G119" s="4">
        <v>1</v>
      </c>
      <c r="H119" s="5">
        <v>0</v>
      </c>
      <c r="I119" s="5">
        <f t="shared" si="8"/>
        <v>1</v>
      </c>
      <c r="J119" s="3" t="s">
        <v>729</v>
      </c>
      <c r="K119" s="3">
        <v>143066</v>
      </c>
      <c r="L119" s="2" t="s">
        <v>17</v>
      </c>
      <c r="M119" s="2" t="s">
        <v>273</v>
      </c>
      <c r="N119" s="3">
        <v>18</v>
      </c>
      <c r="O119" s="3">
        <v>239</v>
      </c>
      <c r="P119" s="3">
        <v>5340010000000</v>
      </c>
      <c r="Q119" s="3" t="s">
        <v>601</v>
      </c>
      <c r="R119" s="22">
        <v>1185.72</v>
      </c>
      <c r="S119" s="3">
        <v>0</v>
      </c>
      <c r="T119" s="22">
        <v>1185.72</v>
      </c>
      <c r="U119" s="22">
        <f>T119*I119</f>
        <v>1185.72</v>
      </c>
      <c r="V119" s="22" t="s">
        <v>602</v>
      </c>
      <c r="W119" s="3" t="s">
        <v>603</v>
      </c>
      <c r="X119" s="22" t="s">
        <v>604</v>
      </c>
      <c r="Y119" s="3"/>
    </row>
    <row r="120" spans="1:25" ht="12" thickBot="1" x14ac:dyDescent="0.25">
      <c r="A120" s="1">
        <v>114</v>
      </c>
      <c r="B120" s="118" t="s">
        <v>274</v>
      </c>
      <c r="C120" s="2">
        <v>44710</v>
      </c>
      <c r="D120" s="2" t="s">
        <v>16</v>
      </c>
      <c r="E120" s="4">
        <v>0</v>
      </c>
      <c r="F120" s="4">
        <v>0</v>
      </c>
      <c r="G120" s="4">
        <v>0</v>
      </c>
      <c r="H120" s="5">
        <v>0</v>
      </c>
      <c r="I120" s="5">
        <f t="shared" si="8"/>
        <v>0</v>
      </c>
      <c r="J120" s="3" t="s">
        <v>730</v>
      </c>
      <c r="K120" s="3" t="s">
        <v>275</v>
      </c>
      <c r="L120" s="2" t="s">
        <v>17</v>
      </c>
      <c r="M120" s="2" t="s">
        <v>276</v>
      </c>
      <c r="N120" s="3">
        <v>11</v>
      </c>
      <c r="O120" s="3"/>
      <c r="P120" s="3"/>
      <c r="Q120" s="3"/>
      <c r="R120" s="22"/>
      <c r="S120" s="3"/>
      <c r="T120" s="22"/>
      <c r="U120" s="22"/>
      <c r="V120" s="22"/>
      <c r="W120" s="3"/>
      <c r="X120" s="22"/>
      <c r="Y120" s="3"/>
    </row>
    <row r="121" spans="1:25" ht="12" thickBot="1" x14ac:dyDescent="0.25">
      <c r="A121" s="1">
        <v>115</v>
      </c>
      <c r="B121" s="118" t="s">
        <v>278</v>
      </c>
      <c r="C121" s="2">
        <v>44710</v>
      </c>
      <c r="D121" s="2" t="s">
        <v>16</v>
      </c>
      <c r="E121" s="4">
        <v>10</v>
      </c>
      <c r="F121" s="4">
        <v>0</v>
      </c>
      <c r="G121" s="4">
        <v>10</v>
      </c>
      <c r="H121" s="5">
        <v>0</v>
      </c>
      <c r="I121" s="5">
        <f t="shared" si="8"/>
        <v>10</v>
      </c>
      <c r="J121" s="3" t="s">
        <v>731</v>
      </c>
      <c r="K121" s="3" t="s">
        <v>279</v>
      </c>
      <c r="L121" s="2" t="s">
        <v>17</v>
      </c>
      <c r="M121" s="2" t="s">
        <v>280</v>
      </c>
      <c r="N121" s="3">
        <v>15</v>
      </c>
      <c r="O121" s="3"/>
      <c r="P121" s="3"/>
      <c r="Q121" s="3"/>
      <c r="R121" s="22"/>
      <c r="S121" s="3"/>
      <c r="T121" s="22"/>
      <c r="U121" s="22"/>
      <c r="V121" s="22"/>
      <c r="W121" s="3"/>
      <c r="X121" s="22"/>
      <c r="Y121" s="3"/>
    </row>
    <row r="122" spans="1:25" ht="12" thickBot="1" x14ac:dyDescent="0.25">
      <c r="A122" s="1">
        <v>116</v>
      </c>
      <c r="B122" s="118" t="s">
        <v>281</v>
      </c>
      <c r="C122" s="2">
        <v>44710</v>
      </c>
      <c r="D122" s="2" t="s">
        <v>16</v>
      </c>
      <c r="E122" s="4">
        <v>1</v>
      </c>
      <c r="F122" s="2">
        <v>0</v>
      </c>
      <c r="G122" s="4">
        <v>1</v>
      </c>
      <c r="H122" s="5">
        <v>0</v>
      </c>
      <c r="I122" s="5">
        <f t="shared" si="8"/>
        <v>1</v>
      </c>
      <c r="J122" s="3" t="s">
        <v>732</v>
      </c>
      <c r="K122" s="3" t="s">
        <v>282</v>
      </c>
      <c r="L122" s="2" t="s">
        <v>17</v>
      </c>
      <c r="M122" s="2" t="s">
        <v>283</v>
      </c>
      <c r="N122" s="3">
        <v>14</v>
      </c>
      <c r="O122" s="3">
        <v>209</v>
      </c>
      <c r="P122" s="3" t="s">
        <v>282</v>
      </c>
      <c r="Q122" s="3" t="s">
        <v>601</v>
      </c>
      <c r="R122" s="22">
        <v>250.98</v>
      </c>
      <c r="S122" s="3">
        <v>0</v>
      </c>
      <c r="T122" s="22">
        <v>250.98</v>
      </c>
      <c r="U122" s="22">
        <f t="shared" ref="U122:U127" si="14">T122*I122</f>
        <v>250.98</v>
      </c>
      <c r="V122" s="22" t="s">
        <v>602</v>
      </c>
      <c r="W122" s="3" t="s">
        <v>603</v>
      </c>
      <c r="X122" s="22" t="s">
        <v>604</v>
      </c>
      <c r="Y122" s="3"/>
    </row>
    <row r="123" spans="1:25" ht="12" thickBot="1" x14ac:dyDescent="0.25">
      <c r="A123" s="1">
        <v>117</v>
      </c>
      <c r="B123" s="118" t="s">
        <v>284</v>
      </c>
      <c r="C123" s="2">
        <v>44710</v>
      </c>
      <c r="D123" s="2" t="s">
        <v>16</v>
      </c>
      <c r="E123" s="4">
        <v>1</v>
      </c>
      <c r="F123" s="2">
        <v>1</v>
      </c>
      <c r="G123" s="4">
        <v>1</v>
      </c>
      <c r="H123" s="5">
        <v>1</v>
      </c>
      <c r="I123" s="5">
        <f t="shared" si="8"/>
        <v>2</v>
      </c>
      <c r="J123" s="3" t="s">
        <v>733</v>
      </c>
      <c r="K123" s="3">
        <v>135362</v>
      </c>
      <c r="L123" s="2" t="s">
        <v>17</v>
      </c>
      <c r="M123" s="2" t="s">
        <v>285</v>
      </c>
      <c r="N123" s="3">
        <v>13</v>
      </c>
      <c r="O123" s="3">
        <v>209</v>
      </c>
      <c r="P123" s="3">
        <v>135362</v>
      </c>
      <c r="Q123" s="3" t="s">
        <v>601</v>
      </c>
      <c r="R123" s="22">
        <v>1308.21</v>
      </c>
      <c r="S123" s="3">
        <v>0</v>
      </c>
      <c r="T123" s="22">
        <v>1308.21</v>
      </c>
      <c r="U123" s="22">
        <f t="shared" si="14"/>
        <v>2616.42</v>
      </c>
      <c r="V123" s="22" t="s">
        <v>602</v>
      </c>
      <c r="W123" s="3" t="s">
        <v>603</v>
      </c>
      <c r="X123" s="22" t="s">
        <v>604</v>
      </c>
      <c r="Y123" s="3"/>
    </row>
    <row r="124" spans="1:25" ht="12" thickBot="1" x14ac:dyDescent="0.25">
      <c r="A124" s="1">
        <v>118</v>
      </c>
      <c r="B124" s="120" t="s">
        <v>286</v>
      </c>
      <c r="C124" s="2">
        <v>44710</v>
      </c>
      <c r="D124" s="2" t="s">
        <v>16</v>
      </c>
      <c r="E124" s="4">
        <v>1</v>
      </c>
      <c r="F124" s="4">
        <v>0</v>
      </c>
      <c r="G124" s="4">
        <v>1</v>
      </c>
      <c r="H124" s="5">
        <v>0</v>
      </c>
      <c r="I124" s="5">
        <f t="shared" si="8"/>
        <v>1</v>
      </c>
      <c r="J124" s="2" t="s">
        <v>735</v>
      </c>
      <c r="K124" s="2">
        <v>129979</v>
      </c>
      <c r="L124" s="2" t="s">
        <v>17</v>
      </c>
      <c r="M124" s="2" t="s">
        <v>250</v>
      </c>
      <c r="N124" s="2">
        <v>135</v>
      </c>
      <c r="O124" s="3">
        <v>239</v>
      </c>
      <c r="P124" s="3">
        <v>129979</v>
      </c>
      <c r="Q124" s="3" t="s">
        <v>601</v>
      </c>
      <c r="R124" s="22">
        <v>2853.59</v>
      </c>
      <c r="S124" s="3">
        <v>0</v>
      </c>
      <c r="T124" s="24">
        <v>2853.59</v>
      </c>
      <c r="U124" s="22">
        <f t="shared" si="14"/>
        <v>2853.59</v>
      </c>
      <c r="V124" s="22" t="s">
        <v>602</v>
      </c>
      <c r="W124" s="3" t="s">
        <v>603</v>
      </c>
      <c r="X124" s="22" t="s">
        <v>604</v>
      </c>
      <c r="Y124" s="3"/>
    </row>
    <row r="125" spans="1:25" ht="12" thickBot="1" x14ac:dyDescent="0.25">
      <c r="A125" s="1">
        <v>119</v>
      </c>
      <c r="B125" s="120" t="s">
        <v>287</v>
      </c>
      <c r="C125" s="2">
        <v>44710</v>
      </c>
      <c r="D125" s="2" t="s">
        <v>16</v>
      </c>
      <c r="E125" s="4">
        <v>1</v>
      </c>
      <c r="F125" s="4">
        <v>0</v>
      </c>
      <c r="G125" s="4">
        <v>1</v>
      </c>
      <c r="H125" s="5">
        <v>0</v>
      </c>
      <c r="I125" s="5">
        <f t="shared" si="8"/>
        <v>1</v>
      </c>
      <c r="J125" s="2" t="s">
        <v>736</v>
      </c>
      <c r="K125" s="25">
        <v>4000000</v>
      </c>
      <c r="L125" s="2" t="s">
        <v>17</v>
      </c>
      <c r="M125" s="2" t="s">
        <v>288</v>
      </c>
      <c r="N125" s="2">
        <v>121</v>
      </c>
      <c r="O125" s="3">
        <v>209</v>
      </c>
      <c r="P125" s="3" t="s">
        <v>734</v>
      </c>
      <c r="Q125" s="3" t="s">
        <v>601</v>
      </c>
      <c r="R125" s="22">
        <v>8691.9599999999991</v>
      </c>
      <c r="S125" s="3">
        <v>0</v>
      </c>
      <c r="T125" s="24">
        <v>8691.9599999999991</v>
      </c>
      <c r="U125" s="22">
        <f t="shared" si="14"/>
        <v>8691.9599999999991</v>
      </c>
      <c r="V125" s="22" t="s">
        <v>602</v>
      </c>
      <c r="W125" s="3" t="s">
        <v>603</v>
      </c>
      <c r="X125" s="22" t="s">
        <v>604</v>
      </c>
      <c r="Y125" s="3"/>
    </row>
    <row r="126" spans="1:25" ht="12" thickBot="1" x14ac:dyDescent="0.25">
      <c r="A126" s="1">
        <v>120</v>
      </c>
      <c r="B126" s="120" t="s">
        <v>289</v>
      </c>
      <c r="C126" s="2">
        <v>44710</v>
      </c>
      <c r="D126" s="2" t="s">
        <v>16</v>
      </c>
      <c r="E126" s="4">
        <v>1</v>
      </c>
      <c r="F126" s="4">
        <v>0</v>
      </c>
      <c r="G126" s="4">
        <v>1</v>
      </c>
      <c r="H126" s="5">
        <v>0</v>
      </c>
      <c r="I126" s="5">
        <f t="shared" si="8"/>
        <v>1</v>
      </c>
      <c r="J126" s="2" t="s">
        <v>737</v>
      </c>
      <c r="K126" s="25">
        <v>4000000</v>
      </c>
      <c r="L126" s="2" t="s">
        <v>17</v>
      </c>
      <c r="M126" s="2" t="s">
        <v>288</v>
      </c>
      <c r="N126" s="2">
        <v>122</v>
      </c>
      <c r="O126" s="3">
        <v>209</v>
      </c>
      <c r="P126" s="3">
        <v>3911941</v>
      </c>
      <c r="Q126" s="3" t="s">
        <v>601</v>
      </c>
      <c r="R126" s="22">
        <v>250.32</v>
      </c>
      <c r="S126" s="3">
        <v>0</v>
      </c>
      <c r="T126" s="24">
        <v>250.32</v>
      </c>
      <c r="U126" s="22">
        <f t="shared" si="14"/>
        <v>250.32</v>
      </c>
      <c r="V126" s="22" t="s">
        <v>602</v>
      </c>
      <c r="W126" s="3" t="s">
        <v>603</v>
      </c>
      <c r="X126" s="22" t="s">
        <v>604</v>
      </c>
      <c r="Y126" s="3"/>
    </row>
    <row r="127" spans="1:25" ht="12" thickBot="1" x14ac:dyDescent="0.25">
      <c r="A127" s="1">
        <v>121</v>
      </c>
      <c r="B127" s="120" t="s">
        <v>290</v>
      </c>
      <c r="C127" s="2">
        <v>44710</v>
      </c>
      <c r="D127" s="2" t="s">
        <v>16</v>
      </c>
      <c r="E127" s="4">
        <v>0</v>
      </c>
      <c r="F127" s="4">
        <v>2</v>
      </c>
      <c r="G127" s="4">
        <v>0</v>
      </c>
      <c r="H127" s="5">
        <v>2</v>
      </c>
      <c r="I127" s="5">
        <f t="shared" si="8"/>
        <v>2</v>
      </c>
      <c r="J127" s="2" t="s">
        <v>740</v>
      </c>
      <c r="K127" s="2">
        <v>131501</v>
      </c>
      <c r="L127" s="2" t="s">
        <v>17</v>
      </c>
      <c r="M127" s="2" t="s">
        <v>291</v>
      </c>
      <c r="N127" s="2">
        <v>39</v>
      </c>
      <c r="O127" s="3">
        <v>239</v>
      </c>
      <c r="P127" s="3">
        <v>131501</v>
      </c>
      <c r="Q127" s="3" t="s">
        <v>601</v>
      </c>
      <c r="R127" s="22">
        <v>2154.4299999999998</v>
      </c>
      <c r="S127" s="3">
        <v>0</v>
      </c>
      <c r="T127" s="24">
        <v>2154.4299999999998</v>
      </c>
      <c r="U127" s="22">
        <f t="shared" si="14"/>
        <v>4308.8599999999997</v>
      </c>
      <c r="V127" s="22" t="s">
        <v>602</v>
      </c>
      <c r="W127" s="3" t="s">
        <v>603</v>
      </c>
      <c r="X127" s="22" t="s">
        <v>604</v>
      </c>
      <c r="Y127" s="3"/>
    </row>
    <row r="128" spans="1:25" ht="12" thickBot="1" x14ac:dyDescent="0.25">
      <c r="A128" s="1">
        <v>122</v>
      </c>
      <c r="B128" s="120" t="s">
        <v>292</v>
      </c>
      <c r="C128" s="2">
        <v>44710</v>
      </c>
      <c r="D128" s="2" t="s">
        <v>16</v>
      </c>
      <c r="E128" s="4">
        <v>0</v>
      </c>
      <c r="F128" s="2">
        <v>0</v>
      </c>
      <c r="G128" s="4">
        <v>0</v>
      </c>
      <c r="H128" s="5">
        <v>0</v>
      </c>
      <c r="I128" s="5">
        <f t="shared" si="8"/>
        <v>0</v>
      </c>
      <c r="J128" s="2" t="s">
        <v>742</v>
      </c>
      <c r="K128" s="2">
        <v>135475</v>
      </c>
      <c r="L128" s="2" t="s">
        <v>17</v>
      </c>
      <c r="M128" s="2" t="s">
        <v>209</v>
      </c>
      <c r="N128" s="2">
        <v>9</v>
      </c>
      <c r="O128" s="3"/>
      <c r="P128" s="3"/>
      <c r="Q128" s="2"/>
      <c r="R128" s="22"/>
      <c r="S128" s="3"/>
      <c r="T128" s="24"/>
      <c r="U128" s="22"/>
      <c r="V128" s="22"/>
      <c r="W128" s="3"/>
      <c r="X128" s="22"/>
      <c r="Y128" s="3"/>
    </row>
    <row r="129" spans="1:25" ht="12" thickBot="1" x14ac:dyDescent="0.25">
      <c r="A129" s="1">
        <v>123</v>
      </c>
      <c r="B129" s="120" t="s">
        <v>293</v>
      </c>
      <c r="C129" s="2">
        <v>44710</v>
      </c>
      <c r="D129" s="2" t="s">
        <v>16</v>
      </c>
      <c r="E129" s="4">
        <v>18</v>
      </c>
      <c r="F129" s="2">
        <v>0</v>
      </c>
      <c r="G129" s="4">
        <v>18</v>
      </c>
      <c r="H129" s="5">
        <v>0</v>
      </c>
      <c r="I129" s="5">
        <f t="shared" si="8"/>
        <v>18</v>
      </c>
      <c r="J129" s="2" t="s">
        <v>744</v>
      </c>
      <c r="K129" s="25">
        <v>10000000</v>
      </c>
      <c r="L129" s="2" t="s">
        <v>17</v>
      </c>
      <c r="M129" s="2" t="s">
        <v>220</v>
      </c>
      <c r="N129" s="2">
        <v>5</v>
      </c>
      <c r="O129" s="3">
        <v>239</v>
      </c>
      <c r="P129" s="3">
        <v>12</v>
      </c>
      <c r="Q129" s="3" t="s">
        <v>601</v>
      </c>
      <c r="R129" s="22">
        <v>315.83999999999997</v>
      </c>
      <c r="S129" s="3">
        <v>0</v>
      </c>
      <c r="T129" s="24">
        <v>315.83999999999997</v>
      </c>
      <c r="U129" s="22">
        <f t="shared" ref="U129:U131" si="15">T129*I129</f>
        <v>5685.12</v>
      </c>
      <c r="V129" s="22" t="s">
        <v>602</v>
      </c>
      <c r="W129" s="3" t="s">
        <v>603</v>
      </c>
      <c r="X129" s="22" t="s">
        <v>604</v>
      </c>
      <c r="Y129" s="3"/>
    </row>
    <row r="130" spans="1:25" ht="12" thickBot="1" x14ac:dyDescent="0.25">
      <c r="A130" s="1">
        <v>124</v>
      </c>
      <c r="B130" s="120" t="s">
        <v>294</v>
      </c>
      <c r="C130" s="2">
        <v>44710</v>
      </c>
      <c r="D130" s="2" t="s">
        <v>16</v>
      </c>
      <c r="E130" s="4">
        <v>18</v>
      </c>
      <c r="F130" s="2">
        <v>0</v>
      </c>
      <c r="G130" s="4">
        <v>18</v>
      </c>
      <c r="H130" s="5">
        <v>0</v>
      </c>
      <c r="I130" s="5">
        <f t="shared" si="8"/>
        <v>18</v>
      </c>
      <c r="J130" s="2" t="s">
        <v>745</v>
      </c>
      <c r="K130" s="25">
        <v>10000000</v>
      </c>
      <c r="L130" s="2" t="s">
        <v>17</v>
      </c>
      <c r="M130" s="2" t="s">
        <v>220</v>
      </c>
      <c r="N130" s="2">
        <v>6</v>
      </c>
      <c r="O130" s="3">
        <v>239</v>
      </c>
      <c r="P130" s="3" t="s">
        <v>741</v>
      </c>
      <c r="Q130" s="3" t="s">
        <v>601</v>
      </c>
      <c r="R130" s="22">
        <v>315.83999999999997</v>
      </c>
      <c r="S130" s="3">
        <v>0</v>
      </c>
      <c r="T130" s="24">
        <v>315.83999999999997</v>
      </c>
      <c r="U130" s="22">
        <f t="shared" si="15"/>
        <v>5685.12</v>
      </c>
      <c r="V130" s="22" t="s">
        <v>602</v>
      </c>
      <c r="W130" s="3" t="s">
        <v>603</v>
      </c>
      <c r="X130" s="22" t="s">
        <v>604</v>
      </c>
      <c r="Y130" s="3"/>
    </row>
    <row r="131" spans="1:25" ht="12" thickBot="1" x14ac:dyDescent="0.25">
      <c r="A131" s="1">
        <v>125</v>
      </c>
      <c r="B131" s="120" t="s">
        <v>295</v>
      </c>
      <c r="C131" s="2">
        <v>44710</v>
      </c>
      <c r="D131" s="2" t="s">
        <v>16</v>
      </c>
      <c r="E131" s="4">
        <v>2</v>
      </c>
      <c r="F131" s="2">
        <v>0</v>
      </c>
      <c r="G131" s="4">
        <v>2</v>
      </c>
      <c r="H131" s="5">
        <v>0</v>
      </c>
      <c r="I131" s="5">
        <f t="shared" si="8"/>
        <v>2</v>
      </c>
      <c r="J131" s="2" t="s">
        <v>850</v>
      </c>
      <c r="K131" s="2">
        <v>216885</v>
      </c>
      <c r="L131" s="2" t="s">
        <v>17</v>
      </c>
      <c r="M131" s="2" t="s">
        <v>91</v>
      </c>
      <c r="N131" s="2">
        <v>16</v>
      </c>
      <c r="O131" s="3">
        <v>415</v>
      </c>
      <c r="P131" s="3" t="s">
        <v>743</v>
      </c>
      <c r="Q131" s="3" t="s">
        <v>601</v>
      </c>
      <c r="R131" s="22">
        <v>3903.09</v>
      </c>
      <c r="S131" s="3">
        <v>0</v>
      </c>
      <c r="T131" s="24">
        <v>3903.09</v>
      </c>
      <c r="U131" s="22">
        <f t="shared" si="15"/>
        <v>7806.18</v>
      </c>
      <c r="V131" s="22" t="s">
        <v>602</v>
      </c>
      <c r="W131" s="3" t="s">
        <v>603</v>
      </c>
      <c r="X131" s="22" t="s">
        <v>604</v>
      </c>
      <c r="Y131" s="3"/>
    </row>
    <row r="132" spans="1:25" ht="12" thickBot="1" x14ac:dyDescent="0.25">
      <c r="A132" s="1">
        <v>126</v>
      </c>
      <c r="B132" s="120" t="s">
        <v>296</v>
      </c>
      <c r="C132" s="2">
        <v>44710</v>
      </c>
      <c r="D132" s="2" t="s">
        <v>16</v>
      </c>
      <c r="E132" s="4">
        <v>0</v>
      </c>
      <c r="F132" s="2">
        <v>0</v>
      </c>
      <c r="G132" s="4">
        <v>0</v>
      </c>
      <c r="H132" s="5">
        <v>0</v>
      </c>
      <c r="I132" s="5">
        <f t="shared" si="8"/>
        <v>0</v>
      </c>
      <c r="J132" s="3" t="s">
        <v>419</v>
      </c>
      <c r="K132" s="2">
        <v>142036</v>
      </c>
      <c r="L132" s="2" t="s">
        <v>17</v>
      </c>
      <c r="M132" s="2" t="s">
        <v>266</v>
      </c>
      <c r="N132" s="2">
        <v>5</v>
      </c>
      <c r="O132" s="3"/>
      <c r="P132" s="3"/>
      <c r="Q132" s="2"/>
      <c r="R132" s="22"/>
      <c r="S132" s="3"/>
      <c r="T132" s="24"/>
      <c r="U132" s="22"/>
      <c r="V132" s="22"/>
      <c r="W132" s="3"/>
      <c r="X132" s="22"/>
      <c r="Y132" s="3"/>
    </row>
    <row r="133" spans="1:25" ht="12" thickBot="1" x14ac:dyDescent="0.25">
      <c r="A133" s="1">
        <v>127</v>
      </c>
      <c r="B133" s="120" t="s">
        <v>297</v>
      </c>
      <c r="C133" s="2">
        <v>44710</v>
      </c>
      <c r="D133" s="2" t="s">
        <v>16</v>
      </c>
      <c r="E133" s="4">
        <v>26</v>
      </c>
      <c r="F133" s="2">
        <v>44</v>
      </c>
      <c r="G133" s="4">
        <v>26</v>
      </c>
      <c r="H133" s="5">
        <v>0</v>
      </c>
      <c r="I133" s="5">
        <f t="shared" si="8"/>
        <v>70</v>
      </c>
      <c r="J133" s="2" t="s">
        <v>748</v>
      </c>
      <c r="K133" s="2" t="s">
        <v>298</v>
      </c>
      <c r="L133" s="2" t="s">
        <v>17</v>
      </c>
      <c r="M133" s="2" t="s">
        <v>299</v>
      </c>
      <c r="N133" s="2">
        <v>9</v>
      </c>
      <c r="O133" s="3">
        <v>224</v>
      </c>
      <c r="P133" s="3" t="s">
        <v>746</v>
      </c>
      <c r="Q133" s="3" t="s">
        <v>601</v>
      </c>
      <c r="R133" s="22">
        <v>1650.46</v>
      </c>
      <c r="S133" s="3">
        <v>0</v>
      </c>
      <c r="T133" s="24">
        <v>1650.46</v>
      </c>
      <c r="U133" s="22">
        <f>T133*I133</f>
        <v>115532.2</v>
      </c>
      <c r="V133" s="22" t="s">
        <v>602</v>
      </c>
      <c r="W133" s="3" t="s">
        <v>603</v>
      </c>
      <c r="X133" s="22" t="s">
        <v>604</v>
      </c>
      <c r="Y133" s="3"/>
    </row>
    <row r="134" spans="1:25" ht="12" thickBot="1" x14ac:dyDescent="0.25">
      <c r="A134" s="1">
        <v>128</v>
      </c>
      <c r="B134" s="120" t="s">
        <v>300</v>
      </c>
      <c r="C134" s="2">
        <v>44710</v>
      </c>
      <c r="D134" s="2" t="s">
        <v>16</v>
      </c>
      <c r="E134" s="2">
        <v>0</v>
      </c>
      <c r="F134" s="4">
        <v>0</v>
      </c>
      <c r="G134" s="2">
        <v>0</v>
      </c>
      <c r="H134" s="5">
        <v>0</v>
      </c>
      <c r="I134" s="5">
        <f t="shared" si="8"/>
        <v>0</v>
      </c>
      <c r="J134" s="3" t="s">
        <v>419</v>
      </c>
      <c r="K134" s="25">
        <v>20000000</v>
      </c>
      <c r="L134" s="2" t="s">
        <v>17</v>
      </c>
      <c r="M134" s="2" t="s">
        <v>301</v>
      </c>
      <c r="N134" s="2">
        <v>4</v>
      </c>
      <c r="O134" s="3"/>
      <c r="P134" s="3"/>
      <c r="Q134" s="2"/>
      <c r="R134" s="22"/>
      <c r="S134" s="3"/>
      <c r="T134" s="24"/>
      <c r="U134" s="22"/>
      <c r="V134" s="22"/>
      <c r="W134" s="3"/>
      <c r="X134" s="22"/>
      <c r="Y134" s="3"/>
    </row>
    <row r="135" spans="1:25" ht="12" thickBot="1" x14ac:dyDescent="0.25">
      <c r="A135" s="1">
        <v>129</v>
      </c>
      <c r="B135" s="120" t="s">
        <v>302</v>
      </c>
      <c r="C135" s="2">
        <v>44710</v>
      </c>
      <c r="D135" s="2" t="s">
        <v>16</v>
      </c>
      <c r="E135" s="2">
        <v>5</v>
      </c>
      <c r="F135" s="4">
        <v>0</v>
      </c>
      <c r="G135" s="2">
        <v>5</v>
      </c>
      <c r="H135" s="5">
        <v>0</v>
      </c>
      <c r="I135" s="5">
        <f t="shared" si="8"/>
        <v>5</v>
      </c>
      <c r="J135" s="2" t="s">
        <v>749</v>
      </c>
      <c r="K135" s="2">
        <v>218490</v>
      </c>
      <c r="L135" s="2" t="s">
        <v>17</v>
      </c>
      <c r="M135" s="2" t="s">
        <v>303</v>
      </c>
      <c r="N135" s="2">
        <v>1</v>
      </c>
      <c r="O135" s="3">
        <v>224</v>
      </c>
      <c r="P135" s="3">
        <v>218490</v>
      </c>
      <c r="Q135" s="3" t="s">
        <v>601</v>
      </c>
      <c r="R135" s="22">
        <v>141.57</v>
      </c>
      <c r="S135" s="3">
        <v>0</v>
      </c>
      <c r="T135" s="24">
        <v>141.57</v>
      </c>
      <c r="U135" s="22">
        <f>T135*I135</f>
        <v>707.84999999999991</v>
      </c>
      <c r="V135" s="22" t="s">
        <v>602</v>
      </c>
      <c r="W135" s="3" t="s">
        <v>603</v>
      </c>
      <c r="X135" s="22" t="s">
        <v>604</v>
      </c>
      <c r="Y135" s="3"/>
    </row>
    <row r="136" spans="1:25" ht="12" thickBot="1" x14ac:dyDescent="0.25">
      <c r="A136" s="1">
        <v>130</v>
      </c>
      <c r="B136" s="120" t="s">
        <v>304</v>
      </c>
      <c r="C136" s="2">
        <v>44710</v>
      </c>
      <c r="D136" s="2" t="s">
        <v>16</v>
      </c>
      <c r="E136" s="2">
        <v>0</v>
      </c>
      <c r="F136" s="4">
        <v>0</v>
      </c>
      <c r="G136" s="2">
        <v>0</v>
      </c>
      <c r="H136" s="5">
        <v>0</v>
      </c>
      <c r="I136" s="5">
        <f t="shared" ref="I136:I199" si="16">+E136+F136</f>
        <v>0</v>
      </c>
      <c r="J136" s="2" t="s">
        <v>750</v>
      </c>
      <c r="K136" s="2" t="s">
        <v>305</v>
      </c>
      <c r="L136" s="2" t="s">
        <v>17</v>
      </c>
      <c r="M136" s="2" t="s">
        <v>303</v>
      </c>
      <c r="N136" s="2">
        <v>4</v>
      </c>
      <c r="O136" s="3"/>
      <c r="P136" s="3"/>
      <c r="Q136" s="2"/>
      <c r="R136" s="22"/>
      <c r="S136" s="3"/>
      <c r="T136" s="24"/>
      <c r="U136" s="22"/>
      <c r="V136" s="22"/>
      <c r="W136" s="3"/>
      <c r="X136" s="22"/>
      <c r="Y136" s="3"/>
    </row>
    <row r="137" spans="1:25" ht="12" thickBot="1" x14ac:dyDescent="0.25">
      <c r="A137" s="1">
        <v>131</v>
      </c>
      <c r="B137" s="120" t="s">
        <v>306</v>
      </c>
      <c r="C137" s="2">
        <v>44710</v>
      </c>
      <c r="D137" s="2" t="s">
        <v>16</v>
      </c>
      <c r="E137" s="2">
        <v>10</v>
      </c>
      <c r="F137" s="4">
        <v>4</v>
      </c>
      <c r="G137" s="2">
        <v>10</v>
      </c>
      <c r="H137" s="5">
        <v>4</v>
      </c>
      <c r="I137" s="5">
        <f t="shared" si="16"/>
        <v>14</v>
      </c>
      <c r="J137" s="2" t="s">
        <v>751</v>
      </c>
      <c r="K137" s="2">
        <v>136670</v>
      </c>
      <c r="L137" s="2" t="s">
        <v>17</v>
      </c>
      <c r="M137" s="2" t="s">
        <v>220</v>
      </c>
      <c r="N137" s="2">
        <v>19</v>
      </c>
      <c r="O137" s="3">
        <v>65</v>
      </c>
      <c r="P137" s="3">
        <v>136670</v>
      </c>
      <c r="Q137" s="3" t="s">
        <v>601</v>
      </c>
      <c r="R137" s="22">
        <v>353</v>
      </c>
      <c r="S137" s="3">
        <v>0</v>
      </c>
      <c r="T137" s="24">
        <v>353</v>
      </c>
      <c r="U137" s="22">
        <f t="shared" ref="U137:U140" si="17">T137*I137</f>
        <v>4942</v>
      </c>
      <c r="V137" s="22" t="s">
        <v>602</v>
      </c>
      <c r="W137" s="3" t="s">
        <v>603</v>
      </c>
      <c r="X137" s="22" t="s">
        <v>604</v>
      </c>
      <c r="Y137" s="3"/>
    </row>
    <row r="138" spans="1:25" ht="12" thickBot="1" x14ac:dyDescent="0.25">
      <c r="A138" s="1">
        <v>132</v>
      </c>
      <c r="B138" s="120" t="s">
        <v>307</v>
      </c>
      <c r="C138" s="2">
        <v>44710</v>
      </c>
      <c r="D138" s="2" t="s">
        <v>16</v>
      </c>
      <c r="E138" s="2">
        <v>10</v>
      </c>
      <c r="F138" s="4">
        <v>4</v>
      </c>
      <c r="G138" s="2">
        <v>10</v>
      </c>
      <c r="H138" s="5">
        <v>4</v>
      </c>
      <c r="I138" s="5">
        <f t="shared" si="16"/>
        <v>14</v>
      </c>
      <c r="J138" s="2" t="s">
        <v>752</v>
      </c>
      <c r="K138" s="2">
        <v>136671</v>
      </c>
      <c r="L138" s="2" t="s">
        <v>17</v>
      </c>
      <c r="M138" s="2" t="s">
        <v>220</v>
      </c>
      <c r="N138" s="2">
        <v>18</v>
      </c>
      <c r="O138" s="3">
        <v>65</v>
      </c>
      <c r="P138" s="3">
        <v>12503747</v>
      </c>
      <c r="Q138" s="3" t="s">
        <v>601</v>
      </c>
      <c r="R138" s="22">
        <v>353</v>
      </c>
      <c r="S138" s="3">
        <v>0</v>
      </c>
      <c r="T138" s="24">
        <v>353</v>
      </c>
      <c r="U138" s="22">
        <f t="shared" si="17"/>
        <v>4942</v>
      </c>
      <c r="V138" s="22" t="s">
        <v>602</v>
      </c>
      <c r="W138" s="3" t="s">
        <v>603</v>
      </c>
      <c r="X138" s="22" t="s">
        <v>604</v>
      </c>
      <c r="Y138" s="3"/>
    </row>
    <row r="139" spans="1:25" ht="12" thickBot="1" x14ac:dyDescent="0.25">
      <c r="A139" s="1">
        <v>133</v>
      </c>
      <c r="B139" s="120" t="s">
        <v>308</v>
      </c>
      <c r="C139" s="2">
        <v>44710</v>
      </c>
      <c r="D139" s="2" t="s">
        <v>16</v>
      </c>
      <c r="E139" s="2">
        <v>0</v>
      </c>
      <c r="F139" s="4">
        <v>40</v>
      </c>
      <c r="G139" s="2">
        <v>0</v>
      </c>
      <c r="H139" s="5">
        <v>8</v>
      </c>
      <c r="I139" s="5">
        <f t="shared" si="16"/>
        <v>40</v>
      </c>
      <c r="J139" s="2" t="s">
        <v>753</v>
      </c>
      <c r="K139" s="2" t="s">
        <v>309</v>
      </c>
      <c r="L139" s="2" t="s">
        <v>17</v>
      </c>
      <c r="M139" s="2" t="s">
        <v>310</v>
      </c>
      <c r="N139" s="2">
        <v>30</v>
      </c>
      <c r="O139" s="3">
        <v>239</v>
      </c>
      <c r="P139" s="3">
        <v>4700950301</v>
      </c>
      <c r="Q139" s="3" t="s">
        <v>601</v>
      </c>
      <c r="R139" s="22">
        <v>56.53</v>
      </c>
      <c r="S139" s="3">
        <v>0</v>
      </c>
      <c r="T139" s="24">
        <v>56.53</v>
      </c>
      <c r="U139" s="22">
        <f t="shared" si="17"/>
        <v>2261.1999999999998</v>
      </c>
      <c r="V139" s="22" t="s">
        <v>602</v>
      </c>
      <c r="W139" s="3" t="s">
        <v>603</v>
      </c>
      <c r="X139" s="22" t="s">
        <v>604</v>
      </c>
      <c r="Y139" s="3"/>
    </row>
    <row r="140" spans="1:25" ht="12" thickBot="1" x14ac:dyDescent="0.25">
      <c r="A140" s="1">
        <v>134</v>
      </c>
      <c r="B140" s="120" t="s">
        <v>311</v>
      </c>
      <c r="C140" s="2">
        <v>44710</v>
      </c>
      <c r="D140" s="2" t="s">
        <v>16</v>
      </c>
      <c r="E140" s="2">
        <v>0</v>
      </c>
      <c r="F140" s="4">
        <v>40</v>
      </c>
      <c r="G140" s="2">
        <v>0</v>
      </c>
      <c r="H140" s="4">
        <v>10</v>
      </c>
      <c r="I140" s="5">
        <f t="shared" si="16"/>
        <v>40</v>
      </c>
      <c r="J140" s="2" t="s">
        <v>755</v>
      </c>
      <c r="K140" s="2">
        <v>1741</v>
      </c>
      <c r="L140" s="2" t="s">
        <v>17</v>
      </c>
      <c r="M140" s="2" t="s">
        <v>190</v>
      </c>
      <c r="N140" s="2">
        <v>96</v>
      </c>
      <c r="O140" s="3">
        <v>209</v>
      </c>
      <c r="P140" s="3">
        <v>1741</v>
      </c>
      <c r="Q140" s="3" t="s">
        <v>601</v>
      </c>
      <c r="R140" s="22">
        <v>202.12</v>
      </c>
      <c r="S140" s="3">
        <v>0</v>
      </c>
      <c r="T140" s="24">
        <v>202.12</v>
      </c>
      <c r="U140" s="22">
        <f t="shared" si="17"/>
        <v>8084.8</v>
      </c>
      <c r="V140" s="22" t="s">
        <v>602</v>
      </c>
      <c r="W140" s="3" t="s">
        <v>603</v>
      </c>
      <c r="X140" s="22" t="s">
        <v>604</v>
      </c>
      <c r="Y140" s="3"/>
    </row>
    <row r="141" spans="1:25" ht="12" thickBot="1" x14ac:dyDescent="0.25">
      <c r="A141" s="1">
        <v>135</v>
      </c>
      <c r="B141" s="120" t="s">
        <v>312</v>
      </c>
      <c r="C141" s="2">
        <v>44710</v>
      </c>
      <c r="D141" s="2" t="s">
        <v>16</v>
      </c>
      <c r="E141" s="2">
        <v>200</v>
      </c>
      <c r="F141" s="4">
        <v>0</v>
      </c>
      <c r="G141" s="2">
        <v>200</v>
      </c>
      <c r="H141" s="5">
        <v>0</v>
      </c>
      <c r="I141" s="5">
        <f t="shared" si="16"/>
        <v>200</v>
      </c>
      <c r="J141" s="2" t="s">
        <v>756</v>
      </c>
      <c r="K141" s="2" t="s">
        <v>313</v>
      </c>
      <c r="L141" s="2" t="s">
        <v>17</v>
      </c>
      <c r="M141" s="2">
        <v>2651</v>
      </c>
      <c r="N141" s="2">
        <v>5</v>
      </c>
      <c r="O141" s="3"/>
      <c r="P141" s="3"/>
      <c r="Q141" s="2"/>
      <c r="R141" s="22"/>
      <c r="S141" s="3"/>
      <c r="T141" s="24"/>
      <c r="U141" s="22"/>
      <c r="V141" s="22"/>
      <c r="W141" s="3"/>
      <c r="X141" s="22"/>
      <c r="Y141" s="3"/>
    </row>
    <row r="142" spans="1:25" ht="12" thickBot="1" x14ac:dyDescent="0.25">
      <c r="A142" s="1">
        <v>136</v>
      </c>
      <c r="B142" s="120" t="s">
        <v>314</v>
      </c>
      <c r="C142" s="2">
        <v>44710</v>
      </c>
      <c r="D142" s="2" t="s">
        <v>16</v>
      </c>
      <c r="E142" s="2">
        <v>150</v>
      </c>
      <c r="F142" s="4">
        <v>0</v>
      </c>
      <c r="G142" s="2">
        <v>150</v>
      </c>
      <c r="H142" s="5">
        <v>0</v>
      </c>
      <c r="I142" s="5">
        <f t="shared" si="16"/>
        <v>150</v>
      </c>
      <c r="J142" s="2" t="s">
        <v>757</v>
      </c>
      <c r="K142" s="2">
        <v>208950</v>
      </c>
      <c r="L142" s="2" t="s">
        <v>17</v>
      </c>
      <c r="M142" s="2" t="s">
        <v>315</v>
      </c>
      <c r="N142" s="2">
        <v>1.6</v>
      </c>
      <c r="O142" s="3">
        <v>239</v>
      </c>
      <c r="P142" s="3" t="s">
        <v>754</v>
      </c>
      <c r="Q142" s="3" t="s">
        <v>601</v>
      </c>
      <c r="R142" s="22">
        <v>51.24</v>
      </c>
      <c r="S142" s="3">
        <v>0</v>
      </c>
      <c r="T142" s="24">
        <v>51.24</v>
      </c>
      <c r="U142" s="22">
        <f>T142*I142</f>
        <v>7686</v>
      </c>
      <c r="V142" s="22" t="s">
        <v>602</v>
      </c>
      <c r="W142" s="3" t="s">
        <v>603</v>
      </c>
      <c r="X142" s="22" t="s">
        <v>604</v>
      </c>
      <c r="Y142" s="3"/>
    </row>
    <row r="143" spans="1:25" ht="12" thickBot="1" x14ac:dyDescent="0.25">
      <c r="A143" s="1">
        <v>137</v>
      </c>
      <c r="B143" s="120" t="s">
        <v>316</v>
      </c>
      <c r="C143" s="2">
        <v>44710</v>
      </c>
      <c r="D143" s="2" t="s">
        <v>16</v>
      </c>
      <c r="E143" s="2">
        <v>80</v>
      </c>
      <c r="F143" s="4">
        <v>0</v>
      </c>
      <c r="G143" s="2">
        <v>80</v>
      </c>
      <c r="H143" s="5">
        <v>0</v>
      </c>
      <c r="I143" s="5">
        <f t="shared" si="16"/>
        <v>80</v>
      </c>
      <c r="J143" s="2" t="s">
        <v>758</v>
      </c>
      <c r="K143" s="2">
        <v>479729</v>
      </c>
      <c r="L143" s="2" t="s">
        <v>17</v>
      </c>
      <c r="M143" s="2" t="s">
        <v>317</v>
      </c>
      <c r="N143" s="2">
        <v>3</v>
      </c>
      <c r="O143" s="3"/>
      <c r="P143" s="3"/>
      <c r="Q143" s="2"/>
      <c r="R143" s="22"/>
      <c r="S143" s="3"/>
      <c r="T143" s="24"/>
      <c r="U143" s="22"/>
      <c r="V143" s="22"/>
      <c r="W143" s="3"/>
      <c r="X143" s="22"/>
      <c r="Y143" s="3"/>
    </row>
    <row r="144" spans="1:25" ht="12" thickBot="1" x14ac:dyDescent="0.25">
      <c r="A144" s="1">
        <v>138</v>
      </c>
      <c r="B144" s="120" t="s">
        <v>318</v>
      </c>
      <c r="C144" s="2">
        <v>44710</v>
      </c>
      <c r="D144" s="2" t="s">
        <v>16</v>
      </c>
      <c r="E144" s="2">
        <v>50</v>
      </c>
      <c r="F144" s="4">
        <v>0</v>
      </c>
      <c r="G144" s="2">
        <v>50</v>
      </c>
      <c r="H144" s="5">
        <v>0</v>
      </c>
      <c r="I144" s="5">
        <f t="shared" si="16"/>
        <v>50</v>
      </c>
      <c r="J144" s="2" t="s">
        <v>759</v>
      </c>
      <c r="K144" s="2" t="s">
        <v>319</v>
      </c>
      <c r="L144" s="2" t="s">
        <v>17</v>
      </c>
      <c r="M144" s="2" t="s">
        <v>320</v>
      </c>
      <c r="N144" s="2">
        <v>48</v>
      </c>
      <c r="O144" s="3">
        <v>209</v>
      </c>
      <c r="P144" s="3" t="s">
        <v>319</v>
      </c>
      <c r="Q144" s="3" t="s">
        <v>601</v>
      </c>
      <c r="R144" s="22">
        <v>93.71</v>
      </c>
      <c r="S144" s="3">
        <v>0</v>
      </c>
      <c r="T144" s="24">
        <v>93.71</v>
      </c>
      <c r="U144" s="22">
        <f>T144*I144</f>
        <v>4685.5</v>
      </c>
      <c r="V144" s="22" t="s">
        <v>602</v>
      </c>
      <c r="W144" s="3" t="s">
        <v>603</v>
      </c>
      <c r="X144" s="22" t="s">
        <v>604</v>
      </c>
      <c r="Y144" s="3"/>
    </row>
    <row r="145" spans="1:25" ht="12" thickBot="1" x14ac:dyDescent="0.25">
      <c r="A145" s="1">
        <v>139</v>
      </c>
      <c r="B145" s="120" t="s">
        <v>321</v>
      </c>
      <c r="C145" s="2">
        <v>44710</v>
      </c>
      <c r="D145" s="2" t="s">
        <v>16</v>
      </c>
      <c r="E145" s="2">
        <v>100</v>
      </c>
      <c r="F145" s="4">
        <v>0</v>
      </c>
      <c r="G145" s="2">
        <v>100</v>
      </c>
      <c r="H145" s="5">
        <v>0</v>
      </c>
      <c r="I145" s="5">
        <f t="shared" si="16"/>
        <v>100</v>
      </c>
      <c r="J145" s="2" t="s">
        <v>761</v>
      </c>
      <c r="K145" s="2" t="s">
        <v>322</v>
      </c>
      <c r="L145" s="2" t="s">
        <v>17</v>
      </c>
      <c r="M145" s="2" t="s">
        <v>323</v>
      </c>
      <c r="N145" s="2">
        <v>6</v>
      </c>
      <c r="O145" s="3"/>
      <c r="P145" s="3"/>
      <c r="Q145" s="2"/>
      <c r="R145" s="22"/>
      <c r="S145" s="3"/>
      <c r="T145" s="24"/>
      <c r="U145" s="22"/>
      <c r="V145" s="22"/>
      <c r="W145" s="3"/>
      <c r="X145" s="22"/>
      <c r="Y145" s="3"/>
    </row>
    <row r="146" spans="1:25" ht="12" thickBot="1" x14ac:dyDescent="0.25">
      <c r="A146" s="1">
        <v>140</v>
      </c>
      <c r="B146" s="120" t="s">
        <v>325</v>
      </c>
      <c r="C146" s="2">
        <v>44710</v>
      </c>
      <c r="D146" s="2" t="s">
        <v>16</v>
      </c>
      <c r="E146" s="2">
        <v>6</v>
      </c>
      <c r="F146" s="4">
        <v>1</v>
      </c>
      <c r="G146" s="2">
        <v>6</v>
      </c>
      <c r="H146" s="5">
        <v>1</v>
      </c>
      <c r="I146" s="5">
        <f t="shared" si="16"/>
        <v>7</v>
      </c>
      <c r="J146" s="2" t="s">
        <v>763</v>
      </c>
      <c r="K146" s="2">
        <v>216202</v>
      </c>
      <c r="L146" s="2" t="s">
        <v>17</v>
      </c>
      <c r="M146" s="2" t="s">
        <v>195</v>
      </c>
      <c r="N146" s="2">
        <v>1</v>
      </c>
      <c r="O146" s="3"/>
      <c r="P146" s="3"/>
      <c r="Q146" s="2"/>
      <c r="R146" s="22"/>
      <c r="S146" s="3"/>
      <c r="T146" s="24"/>
      <c r="U146" s="22"/>
      <c r="V146" s="22"/>
      <c r="W146" s="3"/>
      <c r="X146" s="22"/>
      <c r="Y146" s="3"/>
    </row>
    <row r="147" spans="1:25" ht="23.25" thickBot="1" x14ac:dyDescent="0.25">
      <c r="A147" s="1">
        <v>141</v>
      </c>
      <c r="B147" s="120" t="s">
        <v>326</v>
      </c>
      <c r="C147" s="2">
        <v>44710</v>
      </c>
      <c r="D147" s="2" t="s">
        <v>16</v>
      </c>
      <c r="E147" s="4">
        <v>20</v>
      </c>
      <c r="F147" s="4">
        <v>40</v>
      </c>
      <c r="G147" s="4">
        <v>20</v>
      </c>
      <c r="H147" s="5">
        <v>2</v>
      </c>
      <c r="I147" s="5">
        <f t="shared" si="16"/>
        <v>60</v>
      </c>
      <c r="J147" s="2" t="s">
        <v>768</v>
      </c>
      <c r="K147" s="2" t="s">
        <v>327</v>
      </c>
      <c r="L147" s="2" t="s">
        <v>17</v>
      </c>
      <c r="M147" s="2" t="s">
        <v>328</v>
      </c>
      <c r="N147" s="2">
        <v>43</v>
      </c>
      <c r="O147" s="3">
        <v>239</v>
      </c>
      <c r="P147" s="3" t="s">
        <v>760</v>
      </c>
      <c r="Q147" s="3" t="s">
        <v>601</v>
      </c>
      <c r="R147" s="22">
        <v>29.72</v>
      </c>
      <c r="S147" s="3">
        <v>0</v>
      </c>
      <c r="T147" s="24">
        <v>29.72</v>
      </c>
      <c r="U147" s="22">
        <f t="shared" ref="U147:U151" si="18">T147*I147</f>
        <v>1783.1999999999998</v>
      </c>
      <c r="V147" s="22" t="s">
        <v>602</v>
      </c>
      <c r="W147" s="3" t="s">
        <v>603</v>
      </c>
      <c r="X147" s="22" t="s">
        <v>604</v>
      </c>
      <c r="Y147" s="3"/>
    </row>
    <row r="148" spans="1:25" ht="23.25" thickBot="1" x14ac:dyDescent="0.25">
      <c r="A148" s="1">
        <v>142</v>
      </c>
      <c r="B148" s="120" t="s">
        <v>329</v>
      </c>
      <c r="C148" s="2">
        <v>44710</v>
      </c>
      <c r="D148" s="2" t="s">
        <v>16</v>
      </c>
      <c r="E148" s="4">
        <v>20</v>
      </c>
      <c r="F148" s="4">
        <v>40</v>
      </c>
      <c r="G148" s="4">
        <v>20</v>
      </c>
      <c r="H148" s="5">
        <v>8</v>
      </c>
      <c r="I148" s="5">
        <f t="shared" si="16"/>
        <v>60</v>
      </c>
      <c r="J148" s="2" t="s">
        <v>769</v>
      </c>
      <c r="K148" s="2" t="s">
        <v>330</v>
      </c>
      <c r="L148" s="2" t="s">
        <v>17</v>
      </c>
      <c r="M148" s="2" t="s">
        <v>331</v>
      </c>
      <c r="N148" s="2">
        <v>6</v>
      </c>
      <c r="O148" s="3">
        <v>239</v>
      </c>
      <c r="P148" s="3" t="s">
        <v>762</v>
      </c>
      <c r="Q148" s="3" t="s">
        <v>601</v>
      </c>
      <c r="R148" s="22">
        <v>43.74</v>
      </c>
      <c r="S148" s="3">
        <v>0</v>
      </c>
      <c r="T148" s="24">
        <v>43.74</v>
      </c>
      <c r="U148" s="22">
        <f t="shared" si="18"/>
        <v>2624.4</v>
      </c>
      <c r="V148" s="22" t="s">
        <v>602</v>
      </c>
      <c r="W148" s="3" t="s">
        <v>603</v>
      </c>
      <c r="X148" s="22" t="s">
        <v>604</v>
      </c>
      <c r="Y148" s="3"/>
    </row>
    <row r="149" spans="1:25" ht="12" thickBot="1" x14ac:dyDescent="0.25">
      <c r="A149" s="1">
        <v>143</v>
      </c>
      <c r="B149" s="120" t="s">
        <v>332</v>
      </c>
      <c r="C149" s="2">
        <v>44710</v>
      </c>
      <c r="D149" s="2" t="s">
        <v>16</v>
      </c>
      <c r="E149" s="4">
        <v>10</v>
      </c>
      <c r="F149" s="4">
        <v>28</v>
      </c>
      <c r="G149" s="4">
        <v>10</v>
      </c>
      <c r="H149" s="5">
        <v>22</v>
      </c>
      <c r="I149" s="5">
        <f t="shared" si="16"/>
        <v>38</v>
      </c>
      <c r="J149" s="2" t="s">
        <v>771</v>
      </c>
      <c r="K149" s="2" t="s">
        <v>333</v>
      </c>
      <c r="L149" s="2" t="s">
        <v>17</v>
      </c>
      <c r="M149" s="2" t="s">
        <v>334</v>
      </c>
      <c r="N149" s="2">
        <v>14</v>
      </c>
      <c r="O149" s="3">
        <v>65</v>
      </c>
      <c r="P149" s="3">
        <v>991245700</v>
      </c>
      <c r="Q149" s="3" t="s">
        <v>601</v>
      </c>
      <c r="R149" s="22">
        <v>152.78</v>
      </c>
      <c r="S149" s="3">
        <v>0</v>
      </c>
      <c r="T149" s="24">
        <v>152.78</v>
      </c>
      <c r="U149" s="22">
        <f t="shared" si="18"/>
        <v>5805.64</v>
      </c>
      <c r="V149" s="22" t="s">
        <v>602</v>
      </c>
      <c r="W149" s="3" t="s">
        <v>603</v>
      </c>
      <c r="X149" s="22" t="s">
        <v>604</v>
      </c>
      <c r="Y149" s="3"/>
    </row>
    <row r="150" spans="1:25" ht="12" thickBot="1" x14ac:dyDescent="0.25">
      <c r="A150" s="1">
        <v>144</v>
      </c>
      <c r="B150" s="120" t="s">
        <v>312</v>
      </c>
      <c r="C150" s="2">
        <v>44710</v>
      </c>
      <c r="D150" s="2" t="s">
        <v>16</v>
      </c>
      <c r="E150" s="4">
        <v>20</v>
      </c>
      <c r="F150" s="4">
        <v>28</v>
      </c>
      <c r="G150" s="4">
        <v>20</v>
      </c>
      <c r="H150" s="5">
        <v>27</v>
      </c>
      <c r="I150" s="5">
        <f t="shared" si="16"/>
        <v>48</v>
      </c>
      <c r="J150" s="2" t="s">
        <v>772</v>
      </c>
      <c r="K150" s="2" t="s">
        <v>335</v>
      </c>
      <c r="L150" s="2" t="s">
        <v>17</v>
      </c>
      <c r="M150" s="2" t="s">
        <v>336</v>
      </c>
      <c r="N150" s="2">
        <v>5</v>
      </c>
      <c r="O150" s="3">
        <v>270</v>
      </c>
      <c r="P150" s="3" t="s">
        <v>766</v>
      </c>
      <c r="Q150" s="3" t="s">
        <v>601</v>
      </c>
      <c r="R150" s="22">
        <v>115.62</v>
      </c>
      <c r="S150" s="3">
        <v>0</v>
      </c>
      <c r="T150" s="24">
        <v>115.62</v>
      </c>
      <c r="U150" s="22">
        <f t="shared" si="18"/>
        <v>5549.76</v>
      </c>
      <c r="V150" s="22" t="s">
        <v>602</v>
      </c>
      <c r="W150" s="3" t="s">
        <v>603</v>
      </c>
      <c r="X150" s="22" t="s">
        <v>604</v>
      </c>
      <c r="Y150" s="3"/>
    </row>
    <row r="151" spans="1:25" ht="23.25" thickBot="1" x14ac:dyDescent="0.25">
      <c r="A151" s="1">
        <v>145</v>
      </c>
      <c r="B151" s="120" t="s">
        <v>337</v>
      </c>
      <c r="C151" s="2">
        <v>44710</v>
      </c>
      <c r="D151" s="2" t="s">
        <v>16</v>
      </c>
      <c r="E151" s="4">
        <v>20</v>
      </c>
      <c r="F151" s="4">
        <v>28</v>
      </c>
      <c r="G151" s="4">
        <v>20</v>
      </c>
      <c r="H151" s="5">
        <v>28</v>
      </c>
      <c r="I151" s="5">
        <f t="shared" si="16"/>
        <v>48</v>
      </c>
      <c r="J151" s="2" t="s">
        <v>774</v>
      </c>
      <c r="K151" s="2" t="s">
        <v>338</v>
      </c>
      <c r="L151" s="2" t="s">
        <v>17</v>
      </c>
      <c r="M151" s="2" t="s">
        <v>339</v>
      </c>
      <c r="N151" s="2">
        <v>2</v>
      </c>
      <c r="O151" s="3">
        <v>209</v>
      </c>
      <c r="P151" s="3">
        <v>216185</v>
      </c>
      <c r="Q151" s="3" t="s">
        <v>601</v>
      </c>
      <c r="R151" s="22">
        <v>454.72</v>
      </c>
      <c r="S151" s="3">
        <v>0</v>
      </c>
      <c r="T151" s="24">
        <v>454.72</v>
      </c>
      <c r="U151" s="22">
        <f t="shared" si="18"/>
        <v>21826.560000000001</v>
      </c>
      <c r="V151" s="22" t="s">
        <v>602</v>
      </c>
      <c r="W151" s="3" t="s">
        <v>603</v>
      </c>
      <c r="X151" s="22" t="s">
        <v>604</v>
      </c>
      <c r="Y151" s="3"/>
    </row>
    <row r="152" spans="1:25" ht="12" thickBot="1" x14ac:dyDescent="0.25">
      <c r="A152" s="1">
        <v>146</v>
      </c>
      <c r="B152" s="120" t="s">
        <v>340</v>
      </c>
      <c r="C152" s="2">
        <v>44710</v>
      </c>
      <c r="D152" s="2" t="s">
        <v>16</v>
      </c>
      <c r="E152" s="4">
        <v>20</v>
      </c>
      <c r="F152" s="4">
        <v>28</v>
      </c>
      <c r="G152" s="4">
        <v>20</v>
      </c>
      <c r="H152" s="5">
        <v>28</v>
      </c>
      <c r="I152" s="5">
        <f t="shared" si="16"/>
        <v>48</v>
      </c>
      <c r="J152" s="2" t="s">
        <v>775</v>
      </c>
      <c r="K152" s="25">
        <v>30000000</v>
      </c>
      <c r="L152" s="2" t="s">
        <v>17</v>
      </c>
      <c r="M152" s="2" t="s">
        <v>18</v>
      </c>
      <c r="N152" s="2">
        <v>7</v>
      </c>
      <c r="O152" s="3"/>
      <c r="P152" s="3"/>
      <c r="Q152" s="2"/>
      <c r="R152" s="22"/>
      <c r="S152" s="3"/>
      <c r="T152" s="24"/>
      <c r="U152" s="22"/>
      <c r="V152" s="22"/>
      <c r="W152" s="3"/>
      <c r="X152" s="22"/>
      <c r="Y152" s="3"/>
    </row>
    <row r="153" spans="1:25" ht="23.25" thickBot="1" x14ac:dyDescent="0.25">
      <c r="A153" s="1">
        <v>147</v>
      </c>
      <c r="B153" s="120" t="s">
        <v>341</v>
      </c>
      <c r="C153" s="2">
        <v>44710</v>
      </c>
      <c r="D153" s="2" t="s">
        <v>16</v>
      </c>
      <c r="E153" s="4">
        <v>20</v>
      </c>
      <c r="F153" s="4">
        <v>28</v>
      </c>
      <c r="G153" s="4">
        <v>20</v>
      </c>
      <c r="H153" s="5">
        <v>23</v>
      </c>
      <c r="I153" s="5">
        <f t="shared" si="16"/>
        <v>48</v>
      </c>
      <c r="J153" s="2" t="s">
        <v>776</v>
      </c>
      <c r="K153" s="2" t="s">
        <v>342</v>
      </c>
      <c r="L153" s="2" t="s">
        <v>17</v>
      </c>
      <c r="M153" s="2" t="s">
        <v>343</v>
      </c>
      <c r="N153" s="2">
        <v>15</v>
      </c>
      <c r="O153" s="3">
        <v>239</v>
      </c>
      <c r="P153" s="3" t="s">
        <v>770</v>
      </c>
      <c r="Q153" s="3" t="s">
        <v>601</v>
      </c>
      <c r="R153" s="22">
        <v>53.13</v>
      </c>
      <c r="S153" s="3">
        <v>0</v>
      </c>
      <c r="T153" s="24">
        <v>53.13</v>
      </c>
      <c r="U153" s="22">
        <f t="shared" ref="U153:U155" si="19">T153*I153</f>
        <v>2550.2400000000002</v>
      </c>
      <c r="V153" s="22" t="s">
        <v>602</v>
      </c>
      <c r="W153" s="3" t="s">
        <v>603</v>
      </c>
      <c r="X153" s="22" t="s">
        <v>604</v>
      </c>
      <c r="Y153" s="3"/>
    </row>
    <row r="154" spans="1:25" ht="12" thickBot="1" x14ac:dyDescent="0.25">
      <c r="A154" s="1">
        <v>148</v>
      </c>
      <c r="B154" s="120" t="s">
        <v>344</v>
      </c>
      <c r="C154" s="2">
        <v>44710</v>
      </c>
      <c r="D154" s="2" t="s">
        <v>16</v>
      </c>
      <c r="E154" s="4">
        <v>20</v>
      </c>
      <c r="F154" s="4">
        <v>56</v>
      </c>
      <c r="G154" s="4">
        <v>20</v>
      </c>
      <c r="H154" s="5">
        <v>56</v>
      </c>
      <c r="I154" s="5">
        <f t="shared" si="16"/>
        <v>76</v>
      </c>
      <c r="J154" s="2" t="s">
        <v>778</v>
      </c>
      <c r="K154" s="2">
        <v>218102</v>
      </c>
      <c r="L154" s="2" t="s">
        <v>17</v>
      </c>
      <c r="M154" s="2" t="s">
        <v>345</v>
      </c>
      <c r="N154" s="2">
        <v>6</v>
      </c>
      <c r="O154" s="3">
        <v>244</v>
      </c>
      <c r="P154" s="3">
        <v>218102</v>
      </c>
      <c r="Q154" s="3" t="s">
        <v>601</v>
      </c>
      <c r="R154" s="22">
        <v>129.49</v>
      </c>
      <c r="S154" s="3">
        <v>0</v>
      </c>
      <c r="T154" s="24">
        <v>129.49</v>
      </c>
      <c r="U154" s="22">
        <f t="shared" si="19"/>
        <v>9841.2400000000016</v>
      </c>
      <c r="V154" s="22" t="s">
        <v>602</v>
      </c>
      <c r="W154" s="3" t="s">
        <v>603</v>
      </c>
      <c r="X154" s="22" t="s">
        <v>604</v>
      </c>
      <c r="Y154" s="3"/>
    </row>
    <row r="155" spans="1:25" ht="12" thickBot="1" x14ac:dyDescent="0.25">
      <c r="A155" s="1">
        <v>149</v>
      </c>
      <c r="B155" s="120" t="s">
        <v>346</v>
      </c>
      <c r="C155" s="2">
        <v>44710</v>
      </c>
      <c r="D155" s="2" t="s">
        <v>16</v>
      </c>
      <c r="E155" s="4">
        <v>20</v>
      </c>
      <c r="F155" s="4">
        <v>28</v>
      </c>
      <c r="G155" s="4">
        <v>20</v>
      </c>
      <c r="H155" s="5">
        <v>28</v>
      </c>
      <c r="I155" s="5">
        <f t="shared" si="16"/>
        <v>48</v>
      </c>
      <c r="J155" s="2" t="s">
        <v>779</v>
      </c>
      <c r="K155" s="2" t="s">
        <v>347</v>
      </c>
      <c r="L155" s="2" t="s">
        <v>17</v>
      </c>
      <c r="M155" s="2" t="s">
        <v>348</v>
      </c>
      <c r="N155" s="2">
        <v>32</v>
      </c>
      <c r="O155" s="3">
        <v>65</v>
      </c>
      <c r="P155" s="3" t="s">
        <v>773</v>
      </c>
      <c r="Q155" s="3" t="s">
        <v>601</v>
      </c>
      <c r="R155" s="22">
        <v>16.100000000000001</v>
      </c>
      <c r="S155" s="3">
        <v>0</v>
      </c>
      <c r="T155" s="24">
        <v>16.100000000000001</v>
      </c>
      <c r="U155" s="22">
        <f t="shared" si="19"/>
        <v>772.80000000000007</v>
      </c>
      <c r="V155" s="22" t="s">
        <v>602</v>
      </c>
      <c r="W155" s="3" t="s">
        <v>603</v>
      </c>
      <c r="X155" s="22" t="s">
        <v>604</v>
      </c>
      <c r="Y155" s="3"/>
    </row>
    <row r="156" spans="1:25" ht="12" thickBot="1" x14ac:dyDescent="0.25">
      <c r="A156" s="1">
        <v>150</v>
      </c>
      <c r="B156" s="120" t="s">
        <v>349</v>
      </c>
      <c r="C156" s="2">
        <v>44710</v>
      </c>
      <c r="D156" s="2" t="s">
        <v>16</v>
      </c>
      <c r="E156" s="4">
        <v>0</v>
      </c>
      <c r="F156" s="4">
        <v>28</v>
      </c>
      <c r="G156" s="4">
        <v>0</v>
      </c>
      <c r="H156" s="5">
        <v>25</v>
      </c>
      <c r="I156" s="5">
        <f t="shared" si="16"/>
        <v>28</v>
      </c>
      <c r="J156" s="2" t="s">
        <v>780</v>
      </c>
      <c r="K156" s="2" t="s">
        <v>350</v>
      </c>
      <c r="L156" s="2" t="s">
        <v>17</v>
      </c>
      <c r="M156" s="2" t="s">
        <v>351</v>
      </c>
      <c r="N156" s="2">
        <v>11</v>
      </c>
      <c r="O156" s="3"/>
      <c r="P156" s="3"/>
      <c r="Q156" s="2"/>
      <c r="R156" s="22"/>
      <c r="S156" s="3"/>
      <c r="T156" s="24"/>
      <c r="U156" s="22"/>
      <c r="V156" s="22"/>
      <c r="W156" s="3"/>
      <c r="X156" s="22"/>
      <c r="Y156" s="3"/>
    </row>
    <row r="157" spans="1:25" ht="12" thickBot="1" x14ac:dyDescent="0.25">
      <c r="A157" s="1">
        <v>151</v>
      </c>
      <c r="B157" s="120" t="s">
        <v>352</v>
      </c>
      <c r="C157" s="2">
        <v>44710</v>
      </c>
      <c r="D157" s="2" t="s">
        <v>16</v>
      </c>
      <c r="E157" s="4">
        <v>20</v>
      </c>
      <c r="F157" s="4">
        <v>4</v>
      </c>
      <c r="G157" s="4">
        <v>20</v>
      </c>
      <c r="H157" s="5">
        <v>4</v>
      </c>
      <c r="I157" s="5">
        <f t="shared" si="16"/>
        <v>24</v>
      </c>
      <c r="J157" s="2" t="s">
        <v>781</v>
      </c>
      <c r="K157" s="2">
        <v>217158</v>
      </c>
      <c r="L157" s="2" t="s">
        <v>17</v>
      </c>
      <c r="M157" s="2" t="s">
        <v>353</v>
      </c>
      <c r="N157" s="2">
        <v>4</v>
      </c>
      <c r="O157" s="3"/>
      <c r="P157" s="3"/>
      <c r="Q157" s="2"/>
      <c r="R157" s="22"/>
      <c r="S157" s="3"/>
      <c r="T157" s="24"/>
      <c r="U157" s="22"/>
      <c r="V157" s="22"/>
      <c r="W157" s="3"/>
      <c r="X157" s="22"/>
      <c r="Y157" s="3"/>
    </row>
    <row r="158" spans="1:25" ht="12" thickBot="1" x14ac:dyDescent="0.25">
      <c r="A158" s="1">
        <v>152</v>
      </c>
      <c r="B158" s="120" t="s">
        <v>354</v>
      </c>
      <c r="C158" s="2">
        <v>44710</v>
      </c>
      <c r="D158" s="2" t="s">
        <v>16</v>
      </c>
      <c r="E158" s="4">
        <v>10</v>
      </c>
      <c r="F158" s="4">
        <v>2</v>
      </c>
      <c r="G158" s="4">
        <v>10</v>
      </c>
      <c r="H158" s="5">
        <v>2</v>
      </c>
      <c r="I158" s="5">
        <f t="shared" si="16"/>
        <v>12</v>
      </c>
      <c r="J158" s="2" t="s">
        <v>783</v>
      </c>
      <c r="K158" s="2">
        <v>131107</v>
      </c>
      <c r="L158" s="2" t="s">
        <v>17</v>
      </c>
      <c r="M158" s="2" t="s">
        <v>355</v>
      </c>
      <c r="N158" s="2">
        <v>16</v>
      </c>
      <c r="O158" s="3">
        <v>224</v>
      </c>
      <c r="P158" s="3" t="s">
        <v>777</v>
      </c>
      <c r="Q158" s="3" t="s">
        <v>601</v>
      </c>
      <c r="R158" s="22">
        <v>4441.5600000000004</v>
      </c>
      <c r="S158" s="3">
        <v>0</v>
      </c>
      <c r="T158" s="24">
        <v>4441.5600000000004</v>
      </c>
      <c r="U158" s="22">
        <f t="shared" ref="U158:U159" si="20">T158*I158</f>
        <v>53298.720000000001</v>
      </c>
      <c r="V158" s="22" t="s">
        <v>602</v>
      </c>
      <c r="W158" s="3" t="s">
        <v>603</v>
      </c>
      <c r="X158" s="22" t="s">
        <v>604</v>
      </c>
      <c r="Y158" s="3"/>
    </row>
    <row r="159" spans="1:25" ht="12" thickBot="1" x14ac:dyDescent="0.25">
      <c r="A159" s="1">
        <v>153</v>
      </c>
      <c r="B159" s="120" t="s">
        <v>356</v>
      </c>
      <c r="C159" s="2">
        <v>44710</v>
      </c>
      <c r="D159" s="2" t="s">
        <v>16</v>
      </c>
      <c r="E159" s="4">
        <v>5</v>
      </c>
      <c r="F159" s="4">
        <v>20</v>
      </c>
      <c r="G159" s="4">
        <v>5</v>
      </c>
      <c r="H159" s="5">
        <v>20</v>
      </c>
      <c r="I159" s="5">
        <f t="shared" si="16"/>
        <v>25</v>
      </c>
      <c r="J159" s="2" t="s">
        <v>785</v>
      </c>
      <c r="K159" s="25">
        <v>10000000</v>
      </c>
      <c r="L159" s="2" t="s">
        <v>17</v>
      </c>
      <c r="M159" s="2" t="s">
        <v>81</v>
      </c>
      <c r="N159" s="2">
        <v>14</v>
      </c>
      <c r="O159" s="3">
        <v>299</v>
      </c>
      <c r="P159" s="3">
        <v>3670799</v>
      </c>
      <c r="Q159" s="3" t="s">
        <v>601</v>
      </c>
      <c r="R159" s="22">
        <v>527.28</v>
      </c>
      <c r="S159" s="3">
        <v>0</v>
      </c>
      <c r="T159" s="24">
        <v>527.28</v>
      </c>
      <c r="U159" s="22">
        <f t="shared" si="20"/>
        <v>13182</v>
      </c>
      <c r="V159" s="22" t="s">
        <v>602</v>
      </c>
      <c r="W159" s="3" t="s">
        <v>603</v>
      </c>
      <c r="X159" s="22" t="s">
        <v>604</v>
      </c>
      <c r="Y159" s="3"/>
    </row>
    <row r="160" spans="1:25" ht="23.25" thickBot="1" x14ac:dyDescent="0.25">
      <c r="A160" s="1">
        <v>154</v>
      </c>
      <c r="B160" s="120" t="s">
        <v>357</v>
      </c>
      <c r="C160" s="2">
        <v>44710</v>
      </c>
      <c r="D160" s="2" t="s">
        <v>16</v>
      </c>
      <c r="E160" s="4">
        <v>5</v>
      </c>
      <c r="F160" s="4">
        <v>14</v>
      </c>
      <c r="G160" s="4">
        <v>5</v>
      </c>
      <c r="H160" s="5">
        <v>14</v>
      </c>
      <c r="I160" s="5">
        <f t="shared" si="16"/>
        <v>19</v>
      </c>
      <c r="J160" s="2" t="s">
        <v>786</v>
      </c>
      <c r="K160" s="25">
        <v>9000000</v>
      </c>
      <c r="L160" s="2" t="s">
        <v>17</v>
      </c>
      <c r="M160" s="2" t="s">
        <v>358</v>
      </c>
      <c r="N160" s="2">
        <v>2</v>
      </c>
      <c r="O160" s="3"/>
      <c r="P160" s="3"/>
      <c r="Q160" s="2"/>
      <c r="R160" s="22"/>
      <c r="S160" s="3"/>
      <c r="T160" s="24"/>
      <c r="U160" s="22"/>
      <c r="V160" s="22"/>
      <c r="W160" s="3"/>
      <c r="X160" s="22"/>
      <c r="Y160" s="3"/>
    </row>
    <row r="161" spans="1:25" ht="45.75" thickBot="1" x14ac:dyDescent="0.25">
      <c r="A161" s="1">
        <v>155</v>
      </c>
      <c r="B161" s="120" t="s">
        <v>359</v>
      </c>
      <c r="C161" s="2">
        <v>44710</v>
      </c>
      <c r="D161" s="2" t="s">
        <v>16</v>
      </c>
      <c r="E161" s="4">
        <v>1</v>
      </c>
      <c r="F161" s="4">
        <v>2</v>
      </c>
      <c r="G161" s="4">
        <v>1</v>
      </c>
      <c r="H161" s="5">
        <v>2</v>
      </c>
      <c r="I161" s="5">
        <f t="shared" si="16"/>
        <v>3</v>
      </c>
      <c r="J161" s="2" t="s">
        <v>787</v>
      </c>
      <c r="K161" s="2" t="s">
        <v>360</v>
      </c>
      <c r="L161" s="2" t="s">
        <v>17</v>
      </c>
      <c r="M161" s="2" t="s">
        <v>190</v>
      </c>
      <c r="N161" s="2">
        <v>73</v>
      </c>
      <c r="O161" s="3">
        <v>65</v>
      </c>
      <c r="P161" s="3" t="s">
        <v>360</v>
      </c>
      <c r="Q161" s="3" t="s">
        <v>601</v>
      </c>
      <c r="R161" s="22">
        <v>12770.81</v>
      </c>
      <c r="S161" s="3">
        <v>0</v>
      </c>
      <c r="T161" s="24">
        <v>12770.81</v>
      </c>
      <c r="U161" s="22">
        <f t="shared" ref="U161:U172" si="21">T161*I161</f>
        <v>38312.43</v>
      </c>
      <c r="V161" s="22" t="s">
        <v>602</v>
      </c>
      <c r="W161" s="3" t="s">
        <v>603</v>
      </c>
      <c r="X161" s="22" t="s">
        <v>604</v>
      </c>
      <c r="Y161" s="3" t="s">
        <v>851</v>
      </c>
    </row>
    <row r="162" spans="1:25" ht="12" thickBot="1" x14ac:dyDescent="0.25">
      <c r="A162" s="1">
        <v>156</v>
      </c>
      <c r="B162" s="120" t="s">
        <v>361</v>
      </c>
      <c r="C162" s="2">
        <v>44710</v>
      </c>
      <c r="D162" s="2" t="s">
        <v>16</v>
      </c>
      <c r="E162" s="4">
        <v>5</v>
      </c>
      <c r="F162" s="4">
        <v>2</v>
      </c>
      <c r="G162" s="4">
        <v>5</v>
      </c>
      <c r="H162" s="5">
        <v>2</v>
      </c>
      <c r="I162" s="5">
        <f t="shared" si="16"/>
        <v>7</v>
      </c>
      <c r="J162" s="2" t="s">
        <v>789</v>
      </c>
      <c r="K162" s="2" t="s">
        <v>362</v>
      </c>
      <c r="L162" s="2" t="s">
        <v>17</v>
      </c>
      <c r="M162" s="2" t="s">
        <v>186</v>
      </c>
      <c r="N162" s="2">
        <v>25</v>
      </c>
      <c r="O162" s="3">
        <v>229</v>
      </c>
      <c r="P162" s="3" t="s">
        <v>782</v>
      </c>
      <c r="Q162" s="3" t="s">
        <v>601</v>
      </c>
      <c r="R162" s="22">
        <v>291.07</v>
      </c>
      <c r="S162" s="3">
        <v>0</v>
      </c>
      <c r="T162" s="24">
        <v>291.07</v>
      </c>
      <c r="U162" s="22">
        <f t="shared" si="21"/>
        <v>2037.49</v>
      </c>
      <c r="V162" s="22" t="s">
        <v>602</v>
      </c>
      <c r="W162" s="3" t="s">
        <v>603</v>
      </c>
      <c r="X162" s="22" t="s">
        <v>604</v>
      </c>
      <c r="Y162" s="3"/>
    </row>
    <row r="163" spans="1:25" ht="12" thickBot="1" x14ac:dyDescent="0.25">
      <c r="A163" s="1">
        <v>157</v>
      </c>
      <c r="B163" s="120" t="s">
        <v>363</v>
      </c>
      <c r="C163" s="2">
        <v>44710</v>
      </c>
      <c r="D163" s="2" t="s">
        <v>16</v>
      </c>
      <c r="E163" s="4">
        <v>5</v>
      </c>
      <c r="F163" s="4">
        <v>20</v>
      </c>
      <c r="G163" s="4">
        <v>5</v>
      </c>
      <c r="H163" s="5">
        <v>20</v>
      </c>
      <c r="I163" s="5">
        <f t="shared" si="16"/>
        <v>25</v>
      </c>
      <c r="J163" s="2" t="s">
        <v>791</v>
      </c>
      <c r="K163" s="2" t="s">
        <v>364</v>
      </c>
      <c r="L163" s="2" t="s">
        <v>17</v>
      </c>
      <c r="M163" s="2" t="s">
        <v>365</v>
      </c>
      <c r="N163" s="2">
        <v>7</v>
      </c>
      <c r="O163" s="3">
        <v>65</v>
      </c>
      <c r="P163" s="3" t="s">
        <v>784</v>
      </c>
      <c r="Q163" s="3" t="s">
        <v>601</v>
      </c>
      <c r="R163" s="22">
        <v>10.32</v>
      </c>
      <c r="S163" s="3">
        <v>0</v>
      </c>
      <c r="T163" s="24">
        <v>10.32</v>
      </c>
      <c r="U163" s="22">
        <f t="shared" si="21"/>
        <v>258</v>
      </c>
      <c r="V163" s="22" t="s">
        <v>602</v>
      </c>
      <c r="W163" s="3" t="s">
        <v>603</v>
      </c>
      <c r="X163" s="22" t="s">
        <v>604</v>
      </c>
      <c r="Y163" s="3"/>
    </row>
    <row r="164" spans="1:25" ht="12" thickBot="1" x14ac:dyDescent="0.25">
      <c r="A164" s="1">
        <v>158</v>
      </c>
      <c r="B164" s="120" t="s">
        <v>366</v>
      </c>
      <c r="C164" s="2">
        <v>44710</v>
      </c>
      <c r="D164" s="2" t="s">
        <v>16</v>
      </c>
      <c r="E164" s="4">
        <v>2</v>
      </c>
      <c r="F164" s="4">
        <v>10</v>
      </c>
      <c r="G164" s="4">
        <v>2</v>
      </c>
      <c r="H164" s="5">
        <v>10</v>
      </c>
      <c r="I164" s="5">
        <f t="shared" si="16"/>
        <v>12</v>
      </c>
      <c r="J164" s="2" t="s">
        <v>794</v>
      </c>
      <c r="K164" s="25">
        <v>80000000</v>
      </c>
      <c r="L164" s="2" t="s">
        <v>17</v>
      </c>
      <c r="M164" s="2" t="s">
        <v>367</v>
      </c>
      <c r="N164" s="2">
        <v>17</v>
      </c>
      <c r="O164" s="3">
        <v>221</v>
      </c>
      <c r="P164" s="3">
        <v>216632</v>
      </c>
      <c r="Q164" s="3" t="s">
        <v>601</v>
      </c>
      <c r="R164" s="22">
        <v>38.159999999999997</v>
      </c>
      <c r="S164" s="3">
        <v>0</v>
      </c>
      <c r="T164" s="24">
        <v>38.159999999999997</v>
      </c>
      <c r="U164" s="22">
        <f t="shared" si="21"/>
        <v>457.91999999999996</v>
      </c>
      <c r="V164" s="22" t="s">
        <v>602</v>
      </c>
      <c r="W164" s="3" t="s">
        <v>603</v>
      </c>
      <c r="X164" s="22" t="s">
        <v>604</v>
      </c>
      <c r="Y164" s="3"/>
    </row>
    <row r="165" spans="1:25" ht="12" thickBot="1" x14ac:dyDescent="0.25">
      <c r="A165" s="1">
        <v>159</v>
      </c>
      <c r="B165" s="120" t="s">
        <v>368</v>
      </c>
      <c r="C165" s="2">
        <v>44710</v>
      </c>
      <c r="D165" s="2" t="s">
        <v>16</v>
      </c>
      <c r="E165" s="4">
        <v>0</v>
      </c>
      <c r="F165" s="4">
        <v>5</v>
      </c>
      <c r="G165" s="4">
        <v>0</v>
      </c>
      <c r="H165" s="5">
        <v>5</v>
      </c>
      <c r="I165" s="5">
        <f t="shared" si="16"/>
        <v>5</v>
      </c>
      <c r="J165" s="2" t="s">
        <v>795</v>
      </c>
      <c r="K165" s="2">
        <v>676693</v>
      </c>
      <c r="L165" s="2" t="s">
        <v>17</v>
      </c>
      <c r="M165" s="2" t="s">
        <v>152</v>
      </c>
      <c r="N165" s="2">
        <v>18</v>
      </c>
      <c r="O165" s="3">
        <v>288</v>
      </c>
      <c r="P165" s="3">
        <v>676693</v>
      </c>
      <c r="Q165" s="3" t="s">
        <v>601</v>
      </c>
      <c r="R165" s="22">
        <v>935.18</v>
      </c>
      <c r="S165" s="3">
        <v>0</v>
      </c>
      <c r="T165" s="24">
        <v>935.18</v>
      </c>
      <c r="U165" s="22">
        <f t="shared" si="21"/>
        <v>4675.8999999999996</v>
      </c>
      <c r="V165" s="22" t="s">
        <v>602</v>
      </c>
      <c r="W165" s="3" t="s">
        <v>603</v>
      </c>
      <c r="X165" s="22" t="s">
        <v>604</v>
      </c>
      <c r="Y165" s="3"/>
    </row>
    <row r="166" spans="1:25" ht="23.25" thickBot="1" x14ac:dyDescent="0.25">
      <c r="A166" s="1">
        <v>160</v>
      </c>
      <c r="B166" s="120" t="s">
        <v>369</v>
      </c>
      <c r="C166" s="2">
        <v>44710</v>
      </c>
      <c r="D166" s="2" t="s">
        <v>16</v>
      </c>
      <c r="E166" s="4">
        <v>2</v>
      </c>
      <c r="F166" s="4">
        <v>5</v>
      </c>
      <c r="G166" s="4">
        <v>2</v>
      </c>
      <c r="H166" s="5">
        <v>5</v>
      </c>
      <c r="I166" s="5">
        <f t="shared" si="16"/>
        <v>7</v>
      </c>
      <c r="J166" s="2" t="s">
        <v>796</v>
      </c>
      <c r="K166" s="2">
        <v>136825</v>
      </c>
      <c r="L166" s="2" t="s">
        <v>17</v>
      </c>
      <c r="M166" s="2" t="s">
        <v>199</v>
      </c>
      <c r="N166" s="2">
        <v>37</v>
      </c>
      <c r="O166" s="3">
        <v>329</v>
      </c>
      <c r="P166" s="3" t="s">
        <v>788</v>
      </c>
      <c r="Q166" s="3" t="s">
        <v>601</v>
      </c>
      <c r="R166" s="22">
        <v>1025.1400000000001</v>
      </c>
      <c r="S166" s="3">
        <v>0</v>
      </c>
      <c r="T166" s="24">
        <v>1025.1400000000001</v>
      </c>
      <c r="U166" s="22">
        <f t="shared" si="21"/>
        <v>7175.9800000000005</v>
      </c>
      <c r="V166" s="22" t="s">
        <v>602</v>
      </c>
      <c r="W166" s="3" t="s">
        <v>603</v>
      </c>
      <c r="X166" s="22" t="s">
        <v>604</v>
      </c>
      <c r="Y166" s="3" t="s">
        <v>852</v>
      </c>
    </row>
    <row r="167" spans="1:25" ht="23.25" thickBot="1" x14ac:dyDescent="0.25">
      <c r="A167" s="1">
        <v>161</v>
      </c>
      <c r="B167" s="120" t="s">
        <v>370</v>
      </c>
      <c r="C167" s="2">
        <v>44710</v>
      </c>
      <c r="D167" s="2" t="s">
        <v>16</v>
      </c>
      <c r="E167" s="4">
        <v>6</v>
      </c>
      <c r="F167" s="4">
        <v>10</v>
      </c>
      <c r="G167" s="4">
        <v>6</v>
      </c>
      <c r="H167" s="5">
        <v>10</v>
      </c>
      <c r="I167" s="5">
        <f t="shared" si="16"/>
        <v>16</v>
      </c>
      <c r="J167" s="2" t="s">
        <v>797</v>
      </c>
      <c r="K167" s="2" t="s">
        <v>371</v>
      </c>
      <c r="L167" s="2" t="s">
        <v>17</v>
      </c>
      <c r="M167" s="2" t="s">
        <v>288</v>
      </c>
      <c r="N167" s="2">
        <v>111</v>
      </c>
      <c r="O167" s="3">
        <v>65</v>
      </c>
      <c r="P167" s="3" t="s">
        <v>790</v>
      </c>
      <c r="Q167" s="3" t="s">
        <v>601</v>
      </c>
      <c r="R167" s="22">
        <v>18.63</v>
      </c>
      <c r="S167" s="3">
        <v>0</v>
      </c>
      <c r="T167" s="24">
        <v>18.63</v>
      </c>
      <c r="U167" s="22">
        <f t="shared" si="21"/>
        <v>298.08</v>
      </c>
      <c r="V167" s="22" t="s">
        <v>602</v>
      </c>
      <c r="W167" s="3" t="s">
        <v>603</v>
      </c>
      <c r="X167" s="22" t="s">
        <v>604</v>
      </c>
      <c r="Y167" s="3"/>
    </row>
    <row r="168" spans="1:25" ht="12" thickBot="1" x14ac:dyDescent="0.25">
      <c r="A168" s="1">
        <v>162</v>
      </c>
      <c r="B168" s="120" t="s">
        <v>372</v>
      </c>
      <c r="C168" s="2">
        <v>44710</v>
      </c>
      <c r="D168" s="2" t="s">
        <v>16</v>
      </c>
      <c r="E168" s="4">
        <v>10</v>
      </c>
      <c r="F168" s="4">
        <v>10</v>
      </c>
      <c r="G168" s="4">
        <v>10</v>
      </c>
      <c r="H168" s="5">
        <v>10</v>
      </c>
      <c r="I168" s="5">
        <f t="shared" si="16"/>
        <v>20</v>
      </c>
      <c r="J168" s="2" t="s">
        <v>792</v>
      </c>
      <c r="K168" s="2" t="s">
        <v>373</v>
      </c>
      <c r="L168" s="2" t="s">
        <v>17</v>
      </c>
      <c r="M168" s="2" t="s">
        <v>250</v>
      </c>
      <c r="N168" s="2">
        <v>141</v>
      </c>
      <c r="O168" s="3">
        <v>65</v>
      </c>
      <c r="P168" s="3" t="s">
        <v>792</v>
      </c>
      <c r="Q168" s="3" t="s">
        <v>601</v>
      </c>
      <c r="R168" s="22">
        <v>63.44</v>
      </c>
      <c r="S168" s="3">
        <v>0</v>
      </c>
      <c r="T168" s="24">
        <v>63.44</v>
      </c>
      <c r="U168" s="22">
        <f t="shared" si="21"/>
        <v>1268.8</v>
      </c>
      <c r="V168" s="22" t="s">
        <v>602</v>
      </c>
      <c r="W168" s="3" t="s">
        <v>603</v>
      </c>
      <c r="X168" s="22" t="s">
        <v>604</v>
      </c>
      <c r="Y168" s="3"/>
    </row>
    <row r="169" spans="1:25" ht="23.25" thickBot="1" x14ac:dyDescent="0.25">
      <c r="A169" s="1">
        <v>163</v>
      </c>
      <c r="B169" s="120" t="s">
        <v>374</v>
      </c>
      <c r="C169" s="2">
        <v>44710</v>
      </c>
      <c r="D169" s="2" t="s">
        <v>16</v>
      </c>
      <c r="E169" s="4">
        <v>2</v>
      </c>
      <c r="F169" s="4">
        <v>10</v>
      </c>
      <c r="G169" s="4">
        <v>2</v>
      </c>
      <c r="H169" s="5">
        <v>10</v>
      </c>
      <c r="I169" s="5">
        <f t="shared" si="16"/>
        <v>12</v>
      </c>
      <c r="J169" s="2" t="s">
        <v>799</v>
      </c>
      <c r="K169" s="2">
        <v>131546</v>
      </c>
      <c r="L169" s="2" t="s">
        <v>17</v>
      </c>
      <c r="M169" s="2" t="s">
        <v>375</v>
      </c>
      <c r="N169" s="2">
        <v>5</v>
      </c>
      <c r="O169" s="3">
        <v>239</v>
      </c>
      <c r="P169" s="3">
        <v>131546</v>
      </c>
      <c r="Q169" s="3" t="s">
        <v>601</v>
      </c>
      <c r="R169" s="22">
        <v>276.49</v>
      </c>
      <c r="S169" s="3">
        <v>0</v>
      </c>
      <c r="T169" s="24">
        <v>276.49</v>
      </c>
      <c r="U169" s="22">
        <f t="shared" si="21"/>
        <v>3317.88</v>
      </c>
      <c r="V169" s="22" t="s">
        <v>602</v>
      </c>
      <c r="W169" s="3" t="s">
        <v>603</v>
      </c>
      <c r="X169" s="22" t="s">
        <v>604</v>
      </c>
      <c r="Y169" s="3"/>
    </row>
    <row r="170" spans="1:25" ht="23.25" thickBot="1" x14ac:dyDescent="0.25">
      <c r="A170" s="1">
        <v>164</v>
      </c>
      <c r="B170" s="120" t="s">
        <v>376</v>
      </c>
      <c r="C170" s="2">
        <v>44710</v>
      </c>
      <c r="D170" s="2" t="s">
        <v>16</v>
      </c>
      <c r="E170" s="4">
        <v>2</v>
      </c>
      <c r="F170" s="4">
        <v>10</v>
      </c>
      <c r="G170" s="4">
        <v>2</v>
      </c>
      <c r="H170" s="5">
        <v>10</v>
      </c>
      <c r="I170" s="5">
        <f t="shared" si="16"/>
        <v>12</v>
      </c>
      <c r="J170" s="2" t="s">
        <v>801</v>
      </c>
      <c r="K170" s="2">
        <v>217066</v>
      </c>
      <c r="L170" s="2" t="s">
        <v>17</v>
      </c>
      <c r="M170" s="2" t="s">
        <v>375</v>
      </c>
      <c r="N170" s="2">
        <v>6</v>
      </c>
      <c r="O170" s="3">
        <v>209</v>
      </c>
      <c r="P170" s="3">
        <v>136857</v>
      </c>
      <c r="Q170" s="3" t="s">
        <v>601</v>
      </c>
      <c r="R170" s="22">
        <v>20.84</v>
      </c>
      <c r="S170" s="3">
        <v>0</v>
      </c>
      <c r="T170" s="24">
        <v>20.84</v>
      </c>
      <c r="U170" s="22">
        <f t="shared" si="21"/>
        <v>250.07999999999998</v>
      </c>
      <c r="V170" s="22" t="s">
        <v>602</v>
      </c>
      <c r="W170" s="3" t="s">
        <v>603</v>
      </c>
      <c r="X170" s="22" t="s">
        <v>604</v>
      </c>
      <c r="Y170" s="3"/>
    </row>
    <row r="171" spans="1:25" ht="23.25" thickBot="1" x14ac:dyDescent="0.25">
      <c r="A171" s="1">
        <v>165</v>
      </c>
      <c r="B171" s="120" t="s">
        <v>377</v>
      </c>
      <c r="C171" s="2">
        <v>44710</v>
      </c>
      <c r="D171" s="2" t="s">
        <v>16</v>
      </c>
      <c r="E171" s="4">
        <v>2</v>
      </c>
      <c r="F171" s="4">
        <v>10</v>
      </c>
      <c r="G171" s="4">
        <v>2</v>
      </c>
      <c r="H171" s="5">
        <v>10</v>
      </c>
      <c r="I171" s="5">
        <f t="shared" si="16"/>
        <v>12</v>
      </c>
      <c r="J171" s="2" t="s">
        <v>802</v>
      </c>
      <c r="K171" s="2">
        <v>217029</v>
      </c>
      <c r="L171" s="2" t="s">
        <v>17</v>
      </c>
      <c r="M171" s="2" t="s">
        <v>375</v>
      </c>
      <c r="N171" s="2">
        <v>7</v>
      </c>
      <c r="O171" s="3">
        <v>65</v>
      </c>
      <c r="P171" s="3">
        <v>217029</v>
      </c>
      <c r="Q171" s="3" t="s">
        <v>601</v>
      </c>
      <c r="R171" s="22">
        <v>20.85</v>
      </c>
      <c r="S171" s="3">
        <v>0</v>
      </c>
      <c r="T171" s="24">
        <v>20.85</v>
      </c>
      <c r="U171" s="22">
        <f t="shared" si="21"/>
        <v>250.20000000000002</v>
      </c>
      <c r="V171" s="22" t="s">
        <v>602</v>
      </c>
      <c r="W171" s="3" t="s">
        <v>603</v>
      </c>
      <c r="X171" s="22" t="s">
        <v>604</v>
      </c>
      <c r="Y171" s="3"/>
    </row>
    <row r="172" spans="1:25" ht="23.25" thickBot="1" x14ac:dyDescent="0.25">
      <c r="A172" s="1">
        <v>166</v>
      </c>
      <c r="B172" s="120" t="s">
        <v>378</v>
      </c>
      <c r="C172" s="2">
        <v>44710</v>
      </c>
      <c r="D172" s="2" t="s">
        <v>16</v>
      </c>
      <c r="E172" s="4">
        <v>2</v>
      </c>
      <c r="F172" s="4">
        <v>10</v>
      </c>
      <c r="G172" s="4">
        <v>2</v>
      </c>
      <c r="H172" s="5">
        <v>10</v>
      </c>
      <c r="I172" s="5">
        <f t="shared" si="16"/>
        <v>12</v>
      </c>
      <c r="J172" s="2" t="s">
        <v>803</v>
      </c>
      <c r="K172" s="2">
        <v>131592</v>
      </c>
      <c r="L172" s="2" t="s">
        <v>17</v>
      </c>
      <c r="M172" s="2" t="s">
        <v>375</v>
      </c>
      <c r="N172" s="2">
        <v>8</v>
      </c>
      <c r="O172" s="3">
        <v>221</v>
      </c>
      <c r="P172" s="3">
        <v>131592</v>
      </c>
      <c r="Q172" s="3" t="s">
        <v>601</v>
      </c>
      <c r="R172" s="22">
        <v>45.15</v>
      </c>
      <c r="S172" s="3">
        <v>0</v>
      </c>
      <c r="T172" s="24">
        <v>45.15</v>
      </c>
      <c r="U172" s="22">
        <f t="shared" si="21"/>
        <v>541.79999999999995</v>
      </c>
      <c r="V172" s="22" t="s">
        <v>602</v>
      </c>
      <c r="W172" s="3" t="s">
        <v>603</v>
      </c>
      <c r="X172" s="22" t="s">
        <v>604</v>
      </c>
      <c r="Y172" s="3"/>
    </row>
    <row r="173" spans="1:25" ht="23.25" thickBot="1" x14ac:dyDescent="0.25">
      <c r="A173" s="1">
        <v>167</v>
      </c>
      <c r="B173" s="120" t="s">
        <v>379</v>
      </c>
      <c r="C173" s="2">
        <v>44710</v>
      </c>
      <c r="D173" s="2" t="s">
        <v>16</v>
      </c>
      <c r="E173" s="4">
        <v>2</v>
      </c>
      <c r="F173" s="4">
        <v>5</v>
      </c>
      <c r="G173" s="4">
        <v>2</v>
      </c>
      <c r="H173" s="5">
        <v>5</v>
      </c>
      <c r="I173" s="5">
        <f t="shared" si="16"/>
        <v>7</v>
      </c>
      <c r="J173" s="2" t="s">
        <v>805</v>
      </c>
      <c r="K173" s="2" t="s">
        <v>380</v>
      </c>
      <c r="L173" s="2" t="s">
        <v>17</v>
      </c>
      <c r="M173" s="2" t="s">
        <v>99</v>
      </c>
      <c r="N173" s="2">
        <v>28</v>
      </c>
      <c r="O173" s="3"/>
      <c r="P173" s="3"/>
      <c r="Q173" s="2"/>
      <c r="R173" s="22"/>
      <c r="S173" s="3"/>
      <c r="T173" s="24"/>
      <c r="U173" s="22"/>
      <c r="V173" s="22"/>
      <c r="W173" s="3"/>
      <c r="X173" s="22"/>
      <c r="Y173" s="3"/>
    </row>
    <row r="174" spans="1:25" ht="23.25" thickBot="1" x14ac:dyDescent="0.25">
      <c r="A174" s="1">
        <v>168</v>
      </c>
      <c r="B174" s="120" t="s">
        <v>381</v>
      </c>
      <c r="C174" s="2">
        <v>44710</v>
      </c>
      <c r="D174" s="2" t="s">
        <v>16</v>
      </c>
      <c r="E174" s="4">
        <v>12</v>
      </c>
      <c r="F174" s="4">
        <v>10</v>
      </c>
      <c r="G174" s="4">
        <v>12</v>
      </c>
      <c r="H174" s="5">
        <v>10</v>
      </c>
      <c r="I174" s="5">
        <f t="shared" si="16"/>
        <v>22</v>
      </c>
      <c r="J174" s="2" t="s">
        <v>806</v>
      </c>
      <c r="K174" s="2" t="s">
        <v>382</v>
      </c>
      <c r="L174" s="2" t="s">
        <v>17</v>
      </c>
      <c r="M174" s="2" t="s">
        <v>383</v>
      </c>
      <c r="N174" s="2" t="s">
        <v>384</v>
      </c>
      <c r="O174" s="3">
        <v>256</v>
      </c>
      <c r="P174" s="3" t="s">
        <v>798</v>
      </c>
      <c r="Q174" s="3" t="s">
        <v>601</v>
      </c>
      <c r="R174" s="22">
        <v>728.25</v>
      </c>
      <c r="S174" s="3">
        <v>0</v>
      </c>
      <c r="T174" s="24">
        <v>728.25</v>
      </c>
      <c r="U174" s="22">
        <f t="shared" ref="U174:U181" si="22">T174*I174</f>
        <v>16021.5</v>
      </c>
      <c r="V174" s="22" t="s">
        <v>602</v>
      </c>
      <c r="W174" s="3" t="s">
        <v>603</v>
      </c>
      <c r="X174" s="22" t="s">
        <v>604</v>
      </c>
      <c r="Y174" s="3"/>
    </row>
    <row r="175" spans="1:25" ht="12" thickBot="1" x14ac:dyDescent="0.25">
      <c r="A175" s="1">
        <v>169</v>
      </c>
      <c r="B175" s="120" t="s">
        <v>385</v>
      </c>
      <c r="C175" s="2">
        <v>44710</v>
      </c>
      <c r="D175" s="2" t="s">
        <v>16</v>
      </c>
      <c r="E175" s="4">
        <v>5</v>
      </c>
      <c r="F175" s="4">
        <v>15</v>
      </c>
      <c r="G175" s="4">
        <v>5</v>
      </c>
      <c r="H175" s="5">
        <v>15</v>
      </c>
      <c r="I175" s="5">
        <f t="shared" si="16"/>
        <v>20</v>
      </c>
      <c r="J175" s="2" t="s">
        <v>807</v>
      </c>
      <c r="K175" s="2" t="s">
        <v>386</v>
      </c>
      <c r="L175" s="2" t="s">
        <v>17</v>
      </c>
      <c r="M175" s="2" t="s">
        <v>152</v>
      </c>
      <c r="N175" s="2">
        <v>2</v>
      </c>
      <c r="O175" s="3">
        <v>291</v>
      </c>
      <c r="P175" s="3" t="s">
        <v>800</v>
      </c>
      <c r="Q175" s="3" t="s">
        <v>601</v>
      </c>
      <c r="R175" s="22">
        <v>80.849999999999994</v>
      </c>
      <c r="S175" s="3">
        <v>0</v>
      </c>
      <c r="T175" s="24">
        <v>80.849999999999994</v>
      </c>
      <c r="U175" s="22">
        <f t="shared" si="22"/>
        <v>1617</v>
      </c>
      <c r="V175" s="22" t="s">
        <v>602</v>
      </c>
      <c r="W175" s="3" t="s">
        <v>603</v>
      </c>
      <c r="X175" s="22" t="s">
        <v>604</v>
      </c>
      <c r="Y175" s="3"/>
    </row>
    <row r="176" spans="1:25" ht="12" thickBot="1" x14ac:dyDescent="0.25">
      <c r="A176" s="1">
        <v>170</v>
      </c>
      <c r="B176" s="121" t="s">
        <v>387</v>
      </c>
      <c r="C176" s="2">
        <v>44710</v>
      </c>
      <c r="D176" s="2" t="s">
        <v>16</v>
      </c>
      <c r="E176" s="4">
        <v>5</v>
      </c>
      <c r="F176" s="4">
        <v>0</v>
      </c>
      <c r="G176" s="4">
        <v>5</v>
      </c>
      <c r="H176" s="4">
        <v>0</v>
      </c>
      <c r="I176" s="5">
        <f t="shared" si="16"/>
        <v>5</v>
      </c>
      <c r="J176" s="3" t="s">
        <v>419</v>
      </c>
      <c r="K176" s="2" t="s">
        <v>388</v>
      </c>
      <c r="L176" s="2" t="s">
        <v>17</v>
      </c>
      <c r="M176" s="2" t="s">
        <v>91</v>
      </c>
      <c r="N176" s="2">
        <v>16</v>
      </c>
      <c r="O176" s="3">
        <v>389</v>
      </c>
      <c r="P176" s="3" t="s">
        <v>388</v>
      </c>
      <c r="Q176" s="3" t="s">
        <v>601</v>
      </c>
      <c r="R176" s="22">
        <v>748.04</v>
      </c>
      <c r="S176" s="3">
        <v>0</v>
      </c>
      <c r="T176" s="24">
        <v>748.04</v>
      </c>
      <c r="U176" s="22">
        <f t="shared" si="22"/>
        <v>3740.2</v>
      </c>
      <c r="V176" s="22" t="s">
        <v>602</v>
      </c>
      <c r="W176" s="3" t="s">
        <v>603</v>
      </c>
      <c r="X176" s="22" t="s">
        <v>604</v>
      </c>
      <c r="Y176" s="3"/>
    </row>
    <row r="177" spans="1:25" ht="12" thickBot="1" x14ac:dyDescent="0.25">
      <c r="A177" s="1">
        <v>171</v>
      </c>
      <c r="B177" s="120" t="s">
        <v>389</v>
      </c>
      <c r="C177" s="2">
        <v>44710</v>
      </c>
      <c r="D177" s="2" t="s">
        <v>16</v>
      </c>
      <c r="E177" s="4">
        <v>12</v>
      </c>
      <c r="F177" s="4">
        <v>0</v>
      </c>
      <c r="G177" s="4">
        <v>12</v>
      </c>
      <c r="H177" s="4">
        <v>0</v>
      </c>
      <c r="I177" s="5">
        <f t="shared" si="16"/>
        <v>12</v>
      </c>
      <c r="J177" s="2" t="s">
        <v>808</v>
      </c>
      <c r="K177" s="2" t="s">
        <v>390</v>
      </c>
      <c r="L177" s="2" t="s">
        <v>17</v>
      </c>
      <c r="M177" s="2" t="s">
        <v>91</v>
      </c>
      <c r="N177" s="2">
        <v>17</v>
      </c>
      <c r="O177" s="3">
        <v>403</v>
      </c>
      <c r="P177" s="3" t="s">
        <v>390</v>
      </c>
      <c r="Q177" s="3" t="s">
        <v>601</v>
      </c>
      <c r="R177" s="22">
        <v>39.21</v>
      </c>
      <c r="S177" s="3">
        <v>0</v>
      </c>
      <c r="T177" s="24">
        <v>39.21</v>
      </c>
      <c r="U177" s="22">
        <f t="shared" si="22"/>
        <v>470.52</v>
      </c>
      <c r="V177" s="22" t="s">
        <v>602</v>
      </c>
      <c r="W177" s="3" t="s">
        <v>603</v>
      </c>
      <c r="X177" s="22" t="s">
        <v>604</v>
      </c>
      <c r="Y177" s="3"/>
    </row>
    <row r="178" spans="1:25" ht="12" thickBot="1" x14ac:dyDescent="0.25">
      <c r="A178" s="1">
        <v>172</v>
      </c>
      <c r="B178" s="119" t="s">
        <v>391</v>
      </c>
      <c r="C178" s="2">
        <v>44710</v>
      </c>
      <c r="D178" s="2" t="s">
        <v>16</v>
      </c>
      <c r="E178" s="4">
        <v>5</v>
      </c>
      <c r="F178" s="4">
        <v>0</v>
      </c>
      <c r="G178" s="4">
        <v>5</v>
      </c>
      <c r="H178" s="4">
        <v>0</v>
      </c>
      <c r="I178" s="5">
        <f t="shared" si="16"/>
        <v>5</v>
      </c>
      <c r="J178" s="2" t="s">
        <v>809</v>
      </c>
      <c r="K178" s="2" t="s">
        <v>392</v>
      </c>
      <c r="L178" s="2" t="s">
        <v>17</v>
      </c>
      <c r="M178" s="2" t="s">
        <v>393</v>
      </c>
      <c r="N178" s="2">
        <v>35</v>
      </c>
      <c r="O178" s="3">
        <v>65</v>
      </c>
      <c r="P178" s="3" t="s">
        <v>804</v>
      </c>
      <c r="Q178" s="3" t="s">
        <v>601</v>
      </c>
      <c r="R178" s="22">
        <v>50.21</v>
      </c>
      <c r="S178" s="3">
        <v>0</v>
      </c>
      <c r="T178" s="24">
        <v>50.21</v>
      </c>
      <c r="U178" s="22">
        <f t="shared" si="22"/>
        <v>251.05</v>
      </c>
      <c r="V178" s="22" t="s">
        <v>602</v>
      </c>
      <c r="W178" s="3" t="s">
        <v>603</v>
      </c>
      <c r="X178" s="22" t="s">
        <v>604</v>
      </c>
      <c r="Y178" s="3"/>
    </row>
    <row r="179" spans="1:25" ht="12" thickBot="1" x14ac:dyDescent="0.25">
      <c r="A179" s="1">
        <v>173</v>
      </c>
      <c r="B179" s="119" t="s">
        <v>394</v>
      </c>
      <c r="C179" s="2">
        <v>44710</v>
      </c>
      <c r="D179" s="2" t="s">
        <v>16</v>
      </c>
      <c r="E179" s="4">
        <v>12</v>
      </c>
      <c r="F179" s="4">
        <v>0</v>
      </c>
      <c r="G179" s="4">
        <v>12</v>
      </c>
      <c r="H179" s="4">
        <v>0</v>
      </c>
      <c r="I179" s="5">
        <f t="shared" si="16"/>
        <v>12</v>
      </c>
      <c r="J179" s="2" t="s">
        <v>811</v>
      </c>
      <c r="K179" s="2" t="s">
        <v>395</v>
      </c>
      <c r="L179" s="2" t="s">
        <v>17</v>
      </c>
      <c r="M179" s="2" t="s">
        <v>393</v>
      </c>
      <c r="N179" s="2">
        <v>34</v>
      </c>
      <c r="O179" s="3">
        <v>65</v>
      </c>
      <c r="P179" s="3">
        <v>5310010000000</v>
      </c>
      <c r="Q179" s="3" t="s">
        <v>601</v>
      </c>
      <c r="R179" s="22">
        <v>20.84</v>
      </c>
      <c r="S179" s="3">
        <v>0</v>
      </c>
      <c r="T179" s="24">
        <v>20.84</v>
      </c>
      <c r="U179" s="22">
        <f t="shared" si="22"/>
        <v>250.07999999999998</v>
      </c>
      <c r="V179" s="22" t="s">
        <v>602</v>
      </c>
      <c r="W179" s="3" t="s">
        <v>603</v>
      </c>
      <c r="X179" s="22" t="s">
        <v>604</v>
      </c>
      <c r="Y179" s="3"/>
    </row>
    <row r="180" spans="1:25" ht="12" thickBot="1" x14ac:dyDescent="0.25">
      <c r="A180" s="1">
        <v>174</v>
      </c>
      <c r="B180" s="119" t="s">
        <v>391</v>
      </c>
      <c r="C180" s="2">
        <v>44710</v>
      </c>
      <c r="D180" s="2" t="s">
        <v>16</v>
      </c>
      <c r="E180" s="4">
        <v>5</v>
      </c>
      <c r="F180" s="4">
        <v>0</v>
      </c>
      <c r="G180" s="4">
        <v>5</v>
      </c>
      <c r="H180" s="4">
        <v>0</v>
      </c>
      <c r="I180" s="5">
        <f t="shared" si="16"/>
        <v>5</v>
      </c>
      <c r="J180" s="3" t="s">
        <v>419</v>
      </c>
      <c r="K180" s="2" t="s">
        <v>396</v>
      </c>
      <c r="L180" s="2" t="s">
        <v>17</v>
      </c>
      <c r="M180" s="2" t="s">
        <v>250</v>
      </c>
      <c r="N180" s="2">
        <v>16</v>
      </c>
      <c r="O180" s="3">
        <v>65</v>
      </c>
      <c r="P180" s="3" t="s">
        <v>396</v>
      </c>
      <c r="Q180" s="3" t="s">
        <v>601</v>
      </c>
      <c r="R180" s="22">
        <v>50.12</v>
      </c>
      <c r="S180" s="3">
        <v>0</v>
      </c>
      <c r="T180" s="24">
        <v>50.12</v>
      </c>
      <c r="U180" s="22">
        <f t="shared" si="22"/>
        <v>250.6</v>
      </c>
      <c r="V180" s="22" t="s">
        <v>602</v>
      </c>
      <c r="W180" s="3" t="s">
        <v>603</v>
      </c>
      <c r="X180" s="22" t="s">
        <v>604</v>
      </c>
      <c r="Y180" s="3"/>
    </row>
    <row r="181" spans="1:25" ht="12" thickBot="1" x14ac:dyDescent="0.25">
      <c r="A181" s="1">
        <v>175</v>
      </c>
      <c r="B181" s="119" t="s">
        <v>397</v>
      </c>
      <c r="C181" s="2">
        <v>44710</v>
      </c>
      <c r="D181" s="2" t="s">
        <v>16</v>
      </c>
      <c r="E181" s="4">
        <v>50</v>
      </c>
      <c r="F181" s="4">
        <v>15</v>
      </c>
      <c r="G181" s="4">
        <v>50</v>
      </c>
      <c r="H181" s="4">
        <v>15</v>
      </c>
      <c r="I181" s="5">
        <f t="shared" si="16"/>
        <v>65</v>
      </c>
      <c r="J181" s="2" t="s">
        <v>767</v>
      </c>
      <c r="K181" s="2">
        <v>132270</v>
      </c>
      <c r="L181" s="2" t="s">
        <v>17</v>
      </c>
      <c r="M181" s="2" t="s">
        <v>86</v>
      </c>
      <c r="N181" s="2">
        <v>19</v>
      </c>
      <c r="O181" s="3">
        <v>239</v>
      </c>
      <c r="P181" s="3">
        <v>132270</v>
      </c>
      <c r="Q181" s="3" t="s">
        <v>601</v>
      </c>
      <c r="R181" s="22">
        <v>6838.46</v>
      </c>
      <c r="S181" s="3">
        <v>0</v>
      </c>
      <c r="T181" s="24">
        <v>6838.46</v>
      </c>
      <c r="U181" s="22">
        <f t="shared" si="22"/>
        <v>444499.9</v>
      </c>
      <c r="V181" s="22" t="s">
        <v>602</v>
      </c>
      <c r="W181" s="3" t="s">
        <v>603</v>
      </c>
      <c r="X181" s="22" t="s">
        <v>604</v>
      </c>
      <c r="Y181" s="3"/>
    </row>
    <row r="182" spans="1:25" ht="12" thickBot="1" x14ac:dyDescent="0.25">
      <c r="A182" s="1">
        <v>176</v>
      </c>
      <c r="B182" s="119" t="s">
        <v>398</v>
      </c>
      <c r="C182" s="2">
        <v>44710</v>
      </c>
      <c r="D182" s="2" t="s">
        <v>16</v>
      </c>
      <c r="E182" s="4">
        <v>5</v>
      </c>
      <c r="F182" s="4">
        <v>0</v>
      </c>
      <c r="G182" s="4">
        <v>5</v>
      </c>
      <c r="H182" s="4">
        <v>0</v>
      </c>
      <c r="I182" s="5">
        <f t="shared" si="16"/>
        <v>5</v>
      </c>
      <c r="J182" s="2" t="s">
        <v>764</v>
      </c>
      <c r="K182" s="2">
        <v>136821</v>
      </c>
      <c r="L182" s="2" t="s">
        <v>17</v>
      </c>
      <c r="M182" s="2" t="s">
        <v>61</v>
      </c>
      <c r="N182" s="2">
        <v>18</v>
      </c>
      <c r="O182" s="3"/>
      <c r="P182" s="3"/>
      <c r="Q182" s="2"/>
      <c r="R182" s="22"/>
      <c r="S182" s="3"/>
      <c r="T182" s="24"/>
      <c r="U182" s="22"/>
      <c r="V182" s="22"/>
      <c r="W182" s="3"/>
      <c r="X182" s="22"/>
      <c r="Y182" s="3"/>
    </row>
    <row r="183" spans="1:25" ht="12" thickBot="1" x14ac:dyDescent="0.25">
      <c r="A183" s="1">
        <v>177</v>
      </c>
      <c r="B183" s="120" t="s">
        <v>399</v>
      </c>
      <c r="C183" s="2">
        <v>44710</v>
      </c>
      <c r="D183" s="2" t="s">
        <v>16</v>
      </c>
      <c r="E183" s="4">
        <v>12</v>
      </c>
      <c r="F183" s="4">
        <v>15</v>
      </c>
      <c r="G183" s="4">
        <v>12</v>
      </c>
      <c r="H183" s="5">
        <v>15</v>
      </c>
      <c r="I183" s="5">
        <f t="shared" si="16"/>
        <v>27</v>
      </c>
      <c r="J183" s="2" t="s">
        <v>814</v>
      </c>
      <c r="K183" s="2" t="s">
        <v>400</v>
      </c>
      <c r="L183" s="2" t="s">
        <v>17</v>
      </c>
      <c r="M183" s="2" t="s">
        <v>152</v>
      </c>
      <c r="N183" s="2">
        <v>6</v>
      </c>
      <c r="O183" s="3">
        <v>299</v>
      </c>
      <c r="P183" s="3">
        <v>5331010000000</v>
      </c>
      <c r="Q183" s="3" t="s">
        <v>601</v>
      </c>
      <c r="R183" s="22">
        <v>62.31</v>
      </c>
      <c r="S183" s="3">
        <v>0</v>
      </c>
      <c r="T183" s="24">
        <v>62.31</v>
      </c>
      <c r="U183" s="22">
        <f t="shared" ref="U183:U189" si="23">T183*I183</f>
        <v>1682.3700000000001</v>
      </c>
      <c r="V183" s="22" t="s">
        <v>602</v>
      </c>
      <c r="W183" s="3" t="s">
        <v>603</v>
      </c>
      <c r="X183" s="22" t="s">
        <v>604</v>
      </c>
      <c r="Y183" s="3"/>
    </row>
    <row r="184" spans="1:25" ht="12" thickBot="1" x14ac:dyDescent="0.25">
      <c r="A184" s="1">
        <v>178</v>
      </c>
      <c r="B184" s="120" t="s">
        <v>401</v>
      </c>
      <c r="C184" s="2">
        <v>44710</v>
      </c>
      <c r="D184" s="2" t="s">
        <v>16</v>
      </c>
      <c r="E184" s="4">
        <v>12</v>
      </c>
      <c r="F184" s="4">
        <v>10</v>
      </c>
      <c r="G184" s="4">
        <v>12</v>
      </c>
      <c r="H184" s="5">
        <v>10</v>
      </c>
      <c r="I184" s="5">
        <f t="shared" si="16"/>
        <v>22</v>
      </c>
      <c r="J184" s="3" t="s">
        <v>419</v>
      </c>
      <c r="K184" s="2" t="s">
        <v>402</v>
      </c>
      <c r="L184" s="2" t="s">
        <v>17</v>
      </c>
      <c r="M184" s="2" t="s">
        <v>403</v>
      </c>
      <c r="N184" s="2" t="s">
        <v>404</v>
      </c>
      <c r="O184" s="3">
        <v>228</v>
      </c>
      <c r="P184" s="3" t="s">
        <v>810</v>
      </c>
      <c r="Q184" s="3" t="s">
        <v>601</v>
      </c>
      <c r="R184" s="22">
        <v>111.74</v>
      </c>
      <c r="S184" s="3">
        <v>0</v>
      </c>
      <c r="T184" s="24">
        <v>111.74</v>
      </c>
      <c r="U184" s="22">
        <f t="shared" si="23"/>
        <v>2458.2799999999997</v>
      </c>
      <c r="V184" s="22" t="s">
        <v>602</v>
      </c>
      <c r="W184" s="3" t="s">
        <v>603</v>
      </c>
      <c r="X184" s="22" t="s">
        <v>604</v>
      </c>
      <c r="Y184" s="3"/>
    </row>
    <row r="185" spans="1:25" ht="12" thickBot="1" x14ac:dyDescent="0.25">
      <c r="A185" s="1">
        <v>179</v>
      </c>
      <c r="B185" s="118" t="s">
        <v>405</v>
      </c>
      <c r="C185" s="2">
        <v>44710</v>
      </c>
      <c r="D185" s="2" t="s">
        <v>16</v>
      </c>
      <c r="E185" s="4">
        <v>12</v>
      </c>
      <c r="F185" s="4">
        <v>0</v>
      </c>
      <c r="G185" s="4">
        <v>12</v>
      </c>
      <c r="H185" s="4">
        <v>0</v>
      </c>
      <c r="I185" s="5">
        <f t="shared" si="16"/>
        <v>12</v>
      </c>
      <c r="J185" s="2" t="s">
        <v>815</v>
      </c>
      <c r="K185" s="2" t="s">
        <v>406</v>
      </c>
      <c r="L185" s="2" t="s">
        <v>17</v>
      </c>
      <c r="M185" s="2" t="s">
        <v>285</v>
      </c>
      <c r="N185" s="2">
        <v>18</v>
      </c>
      <c r="O185" s="3">
        <v>221</v>
      </c>
      <c r="P185" s="3" t="s">
        <v>406</v>
      </c>
      <c r="Q185" s="3" t="s">
        <v>601</v>
      </c>
      <c r="R185" s="22">
        <v>375.96</v>
      </c>
      <c r="S185" s="3">
        <v>0</v>
      </c>
      <c r="T185" s="24">
        <v>375.96</v>
      </c>
      <c r="U185" s="22">
        <f t="shared" si="23"/>
        <v>4511.5199999999995</v>
      </c>
      <c r="V185" s="22" t="s">
        <v>602</v>
      </c>
      <c r="W185" s="3" t="s">
        <v>603</v>
      </c>
      <c r="X185" s="22" t="s">
        <v>604</v>
      </c>
      <c r="Y185" s="3"/>
    </row>
    <row r="186" spans="1:25" ht="12" thickBot="1" x14ac:dyDescent="0.25">
      <c r="A186" s="1">
        <v>180</v>
      </c>
      <c r="B186" s="120" t="s">
        <v>407</v>
      </c>
      <c r="C186" s="2">
        <v>44710</v>
      </c>
      <c r="D186" s="2" t="s">
        <v>16</v>
      </c>
      <c r="E186" s="4">
        <v>12</v>
      </c>
      <c r="F186" s="4">
        <v>0</v>
      </c>
      <c r="G186" s="4">
        <v>12</v>
      </c>
      <c r="H186" s="4">
        <v>0</v>
      </c>
      <c r="I186" s="5">
        <f t="shared" si="16"/>
        <v>12</v>
      </c>
      <c r="J186" s="3" t="s">
        <v>419</v>
      </c>
      <c r="K186" s="2" t="s">
        <v>408</v>
      </c>
      <c r="L186" s="2" t="s">
        <v>17</v>
      </c>
      <c r="M186" s="2" t="s">
        <v>393</v>
      </c>
      <c r="N186" s="2">
        <v>33</v>
      </c>
      <c r="O186" s="3">
        <v>65</v>
      </c>
      <c r="P186" s="3" t="s">
        <v>408</v>
      </c>
      <c r="Q186" s="3" t="s">
        <v>601</v>
      </c>
      <c r="R186" s="22">
        <v>104.79</v>
      </c>
      <c r="S186" s="3">
        <v>0</v>
      </c>
      <c r="T186" s="24">
        <v>104.79</v>
      </c>
      <c r="U186" s="22">
        <f t="shared" si="23"/>
        <v>1257.48</v>
      </c>
      <c r="V186" s="22" t="s">
        <v>602</v>
      </c>
      <c r="W186" s="3" t="s">
        <v>603</v>
      </c>
      <c r="X186" s="22" t="s">
        <v>604</v>
      </c>
      <c r="Y186" s="3"/>
    </row>
    <row r="187" spans="1:25" ht="12" thickBot="1" x14ac:dyDescent="0.25">
      <c r="A187" s="1">
        <v>181</v>
      </c>
      <c r="B187" s="120" t="s">
        <v>409</v>
      </c>
      <c r="C187" s="2">
        <v>44710</v>
      </c>
      <c r="D187" s="2" t="s">
        <v>16</v>
      </c>
      <c r="E187" s="4">
        <v>12</v>
      </c>
      <c r="F187" s="4">
        <v>0</v>
      </c>
      <c r="G187" s="4">
        <v>12</v>
      </c>
      <c r="H187" s="4">
        <v>0</v>
      </c>
      <c r="I187" s="5">
        <f t="shared" si="16"/>
        <v>12</v>
      </c>
      <c r="J187" s="2" t="s">
        <v>816</v>
      </c>
      <c r="K187" s="2">
        <v>135183</v>
      </c>
      <c r="L187" s="2" t="s">
        <v>17</v>
      </c>
      <c r="M187" s="2" t="s">
        <v>242</v>
      </c>
      <c r="N187" s="2">
        <v>9</v>
      </c>
      <c r="O187" s="3">
        <v>401</v>
      </c>
      <c r="P187" s="3">
        <v>135183</v>
      </c>
      <c r="Q187" s="3" t="s">
        <v>601</v>
      </c>
      <c r="R187" s="22">
        <v>91898.68</v>
      </c>
      <c r="S187" s="3">
        <v>0</v>
      </c>
      <c r="T187" s="24">
        <v>91898.68</v>
      </c>
      <c r="U187" s="22">
        <f t="shared" si="23"/>
        <v>1102784.1599999999</v>
      </c>
      <c r="V187" s="22" t="s">
        <v>602</v>
      </c>
      <c r="W187" s="3" t="s">
        <v>603</v>
      </c>
      <c r="X187" s="22" t="s">
        <v>604</v>
      </c>
      <c r="Y187" s="3"/>
    </row>
    <row r="188" spans="1:25" ht="12" thickBot="1" x14ac:dyDescent="0.25">
      <c r="A188" s="1">
        <v>182</v>
      </c>
      <c r="B188" s="120" t="s">
        <v>410</v>
      </c>
      <c r="C188" s="2">
        <v>44710</v>
      </c>
      <c r="D188" s="2" t="s">
        <v>16</v>
      </c>
      <c r="E188" s="4">
        <v>12</v>
      </c>
      <c r="F188" s="4">
        <v>0</v>
      </c>
      <c r="G188" s="4">
        <v>12</v>
      </c>
      <c r="H188" s="4">
        <v>0</v>
      </c>
      <c r="I188" s="5">
        <f t="shared" si="16"/>
        <v>12</v>
      </c>
      <c r="J188" s="2" t="s">
        <v>739</v>
      </c>
      <c r="K188" s="25">
        <v>4000000</v>
      </c>
      <c r="L188" s="2" t="s">
        <v>17</v>
      </c>
      <c r="M188" s="2" t="s">
        <v>190</v>
      </c>
      <c r="N188" s="2">
        <v>13</v>
      </c>
      <c r="O188" s="3">
        <v>209</v>
      </c>
      <c r="P188" s="3">
        <v>5330010000000</v>
      </c>
      <c r="Q188" s="3" t="s">
        <v>601</v>
      </c>
      <c r="R188" s="22">
        <v>20.84</v>
      </c>
      <c r="S188" s="3">
        <v>0</v>
      </c>
      <c r="T188" s="24">
        <v>20.84</v>
      </c>
      <c r="U188" s="22">
        <f t="shared" si="23"/>
        <v>250.07999999999998</v>
      </c>
      <c r="V188" s="22" t="s">
        <v>602</v>
      </c>
      <c r="W188" s="3" t="s">
        <v>603</v>
      </c>
      <c r="X188" s="22" t="s">
        <v>604</v>
      </c>
      <c r="Y188" s="3"/>
    </row>
    <row r="189" spans="1:25" ht="12" thickBot="1" x14ac:dyDescent="0.25">
      <c r="A189" s="1">
        <v>183</v>
      </c>
      <c r="B189" s="120" t="s">
        <v>410</v>
      </c>
      <c r="C189" s="2">
        <v>44710</v>
      </c>
      <c r="D189" s="2" t="s">
        <v>16</v>
      </c>
      <c r="E189" s="4">
        <v>12</v>
      </c>
      <c r="F189" s="4">
        <v>0</v>
      </c>
      <c r="G189" s="4">
        <v>12</v>
      </c>
      <c r="H189" s="4">
        <v>0</v>
      </c>
      <c r="I189" s="5">
        <f t="shared" si="16"/>
        <v>12</v>
      </c>
      <c r="J189" s="2" t="s">
        <v>818</v>
      </c>
      <c r="K189" s="25">
        <v>4000000</v>
      </c>
      <c r="L189" s="2" t="s">
        <v>17</v>
      </c>
      <c r="M189" s="2" t="s">
        <v>411</v>
      </c>
      <c r="N189" s="2">
        <v>6</v>
      </c>
      <c r="O189" s="3">
        <v>209</v>
      </c>
      <c r="P189" s="3" t="s">
        <v>812</v>
      </c>
      <c r="Q189" s="3" t="s">
        <v>601</v>
      </c>
      <c r="R189" s="22">
        <v>205.51</v>
      </c>
      <c r="S189" s="3">
        <v>0</v>
      </c>
      <c r="T189" s="24">
        <v>205.51</v>
      </c>
      <c r="U189" s="22">
        <f t="shared" si="23"/>
        <v>2466.12</v>
      </c>
      <c r="V189" s="22" t="s">
        <v>602</v>
      </c>
      <c r="W189" s="3" t="s">
        <v>603</v>
      </c>
      <c r="X189" s="22" t="s">
        <v>604</v>
      </c>
      <c r="Y189" s="3"/>
    </row>
    <row r="190" spans="1:25" ht="12" thickBot="1" x14ac:dyDescent="0.25">
      <c r="A190" s="1">
        <v>184</v>
      </c>
      <c r="B190" s="120" t="s">
        <v>412</v>
      </c>
      <c r="C190" s="2">
        <v>44710</v>
      </c>
      <c r="D190" s="2" t="s">
        <v>16</v>
      </c>
      <c r="E190" s="4">
        <v>12</v>
      </c>
      <c r="F190" s="4">
        <v>0</v>
      </c>
      <c r="G190" s="4">
        <v>12</v>
      </c>
      <c r="H190" s="4">
        <v>0</v>
      </c>
      <c r="I190" s="5">
        <f t="shared" si="16"/>
        <v>12</v>
      </c>
      <c r="J190" s="3" t="s">
        <v>419</v>
      </c>
      <c r="K190" s="2">
        <v>401650</v>
      </c>
      <c r="L190" s="2" t="s">
        <v>17</v>
      </c>
      <c r="M190" s="2">
        <v>11</v>
      </c>
      <c r="N190" s="2">
        <v>36</v>
      </c>
      <c r="O190" s="3"/>
      <c r="P190" s="3"/>
      <c r="Q190" s="2"/>
      <c r="R190" s="22"/>
      <c r="S190" s="3"/>
      <c r="T190" s="24"/>
      <c r="U190" s="22"/>
      <c r="V190" s="22"/>
      <c r="W190" s="3"/>
      <c r="X190" s="22"/>
      <c r="Y190" s="3"/>
    </row>
    <row r="191" spans="1:25" ht="12" thickBot="1" x14ac:dyDescent="0.25">
      <c r="A191" s="1">
        <v>185</v>
      </c>
      <c r="B191" s="120" t="s">
        <v>412</v>
      </c>
      <c r="C191" s="2">
        <v>44710</v>
      </c>
      <c r="D191" s="2" t="s">
        <v>16</v>
      </c>
      <c r="E191" s="4">
        <v>12</v>
      </c>
      <c r="F191" s="4">
        <v>0</v>
      </c>
      <c r="G191" s="4">
        <v>12</v>
      </c>
      <c r="H191" s="4">
        <v>0</v>
      </c>
      <c r="I191" s="5">
        <f t="shared" si="16"/>
        <v>12</v>
      </c>
      <c r="J191" s="3" t="s">
        <v>419</v>
      </c>
      <c r="K191" s="2">
        <v>401685</v>
      </c>
      <c r="L191" s="2" t="s">
        <v>17</v>
      </c>
      <c r="M191" s="2">
        <v>11</v>
      </c>
      <c r="N191" s="2">
        <v>36</v>
      </c>
      <c r="O191" s="3"/>
      <c r="P191" s="3"/>
      <c r="Q191" s="2"/>
      <c r="R191" s="22"/>
      <c r="S191" s="3"/>
      <c r="T191" s="24"/>
      <c r="U191" s="22"/>
      <c r="V191" s="22"/>
      <c r="W191" s="3"/>
      <c r="X191" s="22"/>
      <c r="Y191" s="3"/>
    </row>
    <row r="192" spans="1:25" ht="12" thickBot="1" x14ac:dyDescent="0.25">
      <c r="A192" s="1">
        <v>186</v>
      </c>
      <c r="B192" s="120" t="s">
        <v>414</v>
      </c>
      <c r="C192" s="2">
        <v>44710</v>
      </c>
      <c r="D192" s="2" t="s">
        <v>16</v>
      </c>
      <c r="E192" s="4">
        <v>12</v>
      </c>
      <c r="F192" s="4">
        <v>0</v>
      </c>
      <c r="G192" s="4">
        <v>12</v>
      </c>
      <c r="H192" s="4">
        <v>0</v>
      </c>
      <c r="I192" s="5">
        <f t="shared" si="16"/>
        <v>12</v>
      </c>
      <c r="J192" s="3" t="s">
        <v>419</v>
      </c>
      <c r="K192" s="2">
        <v>71033</v>
      </c>
      <c r="L192" s="2" t="s">
        <v>17</v>
      </c>
      <c r="M192" s="2">
        <v>11</v>
      </c>
      <c r="N192" s="2">
        <v>37</v>
      </c>
      <c r="O192" s="3"/>
      <c r="P192" s="3"/>
      <c r="Q192" s="2"/>
      <c r="R192" s="22"/>
      <c r="S192" s="3"/>
      <c r="T192" s="24"/>
      <c r="U192" s="22"/>
      <c r="V192" s="22"/>
      <c r="W192" s="3"/>
      <c r="X192" s="22"/>
      <c r="Y192" s="3"/>
    </row>
    <row r="193" spans="1:25" ht="12" thickBot="1" x14ac:dyDescent="0.25">
      <c r="A193" s="1">
        <v>187</v>
      </c>
      <c r="B193" s="120" t="s">
        <v>414</v>
      </c>
      <c r="C193" s="2">
        <v>44710</v>
      </c>
      <c r="D193" s="2" t="s">
        <v>16</v>
      </c>
      <c r="E193" s="4">
        <v>12</v>
      </c>
      <c r="F193" s="4">
        <v>0</v>
      </c>
      <c r="G193" s="4">
        <v>12</v>
      </c>
      <c r="H193" s="4">
        <v>0</v>
      </c>
      <c r="I193" s="5">
        <f t="shared" si="16"/>
        <v>12</v>
      </c>
      <c r="J193" s="3" t="s">
        <v>419</v>
      </c>
      <c r="K193" s="2">
        <v>72004</v>
      </c>
      <c r="L193" s="2" t="s">
        <v>17</v>
      </c>
      <c r="M193" s="2">
        <v>11</v>
      </c>
      <c r="N193" s="2">
        <v>37</v>
      </c>
      <c r="O193" s="3"/>
      <c r="P193" s="3"/>
      <c r="Q193" s="2"/>
      <c r="R193" s="22"/>
      <c r="S193" s="3"/>
      <c r="T193" s="24"/>
      <c r="U193" s="22"/>
      <c r="V193" s="22"/>
      <c r="W193" s="3"/>
      <c r="X193" s="22"/>
      <c r="Y193" s="3"/>
    </row>
    <row r="194" spans="1:25" ht="12" thickBot="1" x14ac:dyDescent="0.25">
      <c r="A194" s="1">
        <v>188</v>
      </c>
      <c r="B194" s="120" t="s">
        <v>415</v>
      </c>
      <c r="C194" s="2">
        <v>44710</v>
      </c>
      <c r="D194" s="2" t="s">
        <v>16</v>
      </c>
      <c r="E194" s="4">
        <v>12</v>
      </c>
      <c r="F194" s="4">
        <v>0</v>
      </c>
      <c r="G194" s="4">
        <v>12</v>
      </c>
      <c r="H194" s="4">
        <v>0</v>
      </c>
      <c r="I194" s="5">
        <f t="shared" si="16"/>
        <v>12</v>
      </c>
      <c r="J194" s="3" t="s">
        <v>419</v>
      </c>
      <c r="K194" s="2">
        <v>478041</v>
      </c>
      <c r="L194" s="2" t="s">
        <v>17</v>
      </c>
      <c r="M194" s="2">
        <v>11</v>
      </c>
      <c r="N194" s="2">
        <v>38</v>
      </c>
      <c r="O194" s="3"/>
      <c r="P194" s="3"/>
      <c r="Q194" s="2"/>
      <c r="R194" s="22"/>
      <c r="S194" s="3"/>
      <c r="T194" s="24"/>
      <c r="U194" s="22"/>
      <c r="V194" s="22"/>
      <c r="W194" s="3"/>
      <c r="X194" s="22"/>
      <c r="Y194" s="3"/>
    </row>
    <row r="195" spans="1:25" ht="12" thickBot="1" x14ac:dyDescent="0.25">
      <c r="A195" s="1">
        <v>189</v>
      </c>
      <c r="B195" s="120" t="s">
        <v>415</v>
      </c>
      <c r="C195" s="2">
        <v>44710</v>
      </c>
      <c r="D195" s="2" t="s">
        <v>16</v>
      </c>
      <c r="E195" s="4">
        <v>12</v>
      </c>
      <c r="F195" s="4">
        <v>0</v>
      </c>
      <c r="G195" s="4">
        <v>12</v>
      </c>
      <c r="H195" s="4">
        <v>0</v>
      </c>
      <c r="I195" s="5">
        <f t="shared" si="16"/>
        <v>12</v>
      </c>
      <c r="J195" s="3" t="s">
        <v>419</v>
      </c>
      <c r="K195" s="2">
        <v>478057</v>
      </c>
      <c r="L195" s="2" t="s">
        <v>17</v>
      </c>
      <c r="M195" s="2">
        <v>11</v>
      </c>
      <c r="N195" s="2">
        <v>38</v>
      </c>
      <c r="O195" s="3"/>
      <c r="P195" s="3"/>
      <c r="Q195" s="2"/>
      <c r="R195" s="22"/>
      <c r="S195" s="3"/>
      <c r="T195" s="24"/>
      <c r="U195" s="22"/>
      <c r="V195" s="22"/>
      <c r="W195" s="3"/>
      <c r="X195" s="22"/>
      <c r="Y195" s="3"/>
    </row>
    <row r="196" spans="1:25" ht="12" thickBot="1" x14ac:dyDescent="0.25">
      <c r="A196" s="1">
        <v>190</v>
      </c>
      <c r="B196" s="120" t="s">
        <v>416</v>
      </c>
      <c r="C196" s="2">
        <v>44710</v>
      </c>
      <c r="D196" s="2" t="s">
        <v>16</v>
      </c>
      <c r="E196" s="4">
        <v>12</v>
      </c>
      <c r="F196" s="4">
        <v>0</v>
      </c>
      <c r="G196" s="4">
        <v>12</v>
      </c>
      <c r="H196" s="4">
        <v>0</v>
      </c>
      <c r="I196" s="5">
        <f t="shared" si="16"/>
        <v>12</v>
      </c>
      <c r="J196" s="3" t="s">
        <v>419</v>
      </c>
      <c r="K196" s="2">
        <v>478045</v>
      </c>
      <c r="L196" s="2" t="s">
        <v>17</v>
      </c>
      <c r="M196" s="2">
        <v>11</v>
      </c>
      <c r="N196" s="2">
        <v>39</v>
      </c>
      <c r="O196" s="3"/>
      <c r="P196" s="3"/>
      <c r="Q196" s="2"/>
      <c r="R196" s="22"/>
      <c r="S196" s="3"/>
      <c r="T196" s="24"/>
      <c r="U196" s="22"/>
      <c r="V196" s="22"/>
      <c r="W196" s="3"/>
      <c r="X196" s="22"/>
      <c r="Y196" s="3"/>
    </row>
    <row r="197" spans="1:25" ht="12" thickBot="1" x14ac:dyDescent="0.25">
      <c r="A197" s="126">
        <v>191</v>
      </c>
      <c r="B197" s="127" t="s">
        <v>416</v>
      </c>
      <c r="C197" s="128">
        <v>44710</v>
      </c>
      <c r="D197" s="128" t="s">
        <v>16</v>
      </c>
      <c r="E197" s="26">
        <v>12</v>
      </c>
      <c r="F197" s="26">
        <v>0</v>
      </c>
      <c r="G197" s="26">
        <v>12</v>
      </c>
      <c r="H197" s="26">
        <v>0</v>
      </c>
      <c r="I197" s="27">
        <f t="shared" si="16"/>
        <v>12</v>
      </c>
      <c r="J197" s="129" t="s">
        <v>419</v>
      </c>
      <c r="K197" s="2">
        <v>478059</v>
      </c>
      <c r="L197" s="2" t="s">
        <v>17</v>
      </c>
      <c r="M197" s="2">
        <v>11</v>
      </c>
      <c r="N197" s="2">
        <v>39</v>
      </c>
      <c r="O197" s="3"/>
      <c r="P197" s="3"/>
      <c r="Q197" s="2"/>
      <c r="R197" s="22"/>
      <c r="S197" s="3"/>
      <c r="T197" s="24"/>
      <c r="U197" s="22"/>
      <c r="V197" s="22"/>
      <c r="W197" s="3"/>
      <c r="X197" s="22"/>
      <c r="Y197" s="3"/>
    </row>
    <row r="198" spans="1:25" ht="12" thickBot="1" x14ac:dyDescent="0.25">
      <c r="A198" s="7">
        <v>192</v>
      </c>
      <c r="B198" s="17" t="s">
        <v>417</v>
      </c>
      <c r="C198" s="6">
        <v>44710</v>
      </c>
      <c r="D198" s="6" t="s">
        <v>16</v>
      </c>
      <c r="E198" s="130">
        <v>12</v>
      </c>
      <c r="F198" s="130">
        <v>0</v>
      </c>
      <c r="G198" s="130">
        <v>12</v>
      </c>
      <c r="H198" s="130">
        <v>0</v>
      </c>
      <c r="I198" s="8">
        <f t="shared" si="16"/>
        <v>12</v>
      </c>
      <c r="J198" s="7" t="s">
        <v>419</v>
      </c>
      <c r="K198" s="2" t="s">
        <v>418</v>
      </c>
      <c r="L198" s="2" t="s">
        <v>17</v>
      </c>
      <c r="M198" s="2">
        <v>11</v>
      </c>
      <c r="N198" s="2" t="s">
        <v>419</v>
      </c>
      <c r="O198" s="3"/>
      <c r="P198" s="3"/>
      <c r="Q198" s="2"/>
      <c r="R198" s="22"/>
      <c r="S198" s="3"/>
      <c r="T198" s="24"/>
      <c r="U198" s="22"/>
      <c r="V198" s="22"/>
      <c r="W198" s="3"/>
      <c r="X198" s="22"/>
      <c r="Y198" s="3"/>
    </row>
    <row r="199" spans="1:25" ht="12" thickBot="1" x14ac:dyDescent="0.25">
      <c r="A199" s="7">
        <v>193</v>
      </c>
      <c r="B199" s="17" t="s">
        <v>420</v>
      </c>
      <c r="C199" s="6">
        <v>44710</v>
      </c>
      <c r="D199" s="6" t="s">
        <v>16</v>
      </c>
      <c r="E199" s="130">
        <v>12</v>
      </c>
      <c r="F199" s="130">
        <v>0</v>
      </c>
      <c r="G199" s="130">
        <v>12</v>
      </c>
      <c r="H199" s="130">
        <v>0</v>
      </c>
      <c r="I199" s="8">
        <f t="shared" si="16"/>
        <v>12</v>
      </c>
      <c r="J199" s="7" t="s">
        <v>419</v>
      </c>
      <c r="K199" s="2" t="s">
        <v>421</v>
      </c>
      <c r="L199" s="2" t="s">
        <v>17</v>
      </c>
      <c r="M199" s="2">
        <v>11</v>
      </c>
      <c r="N199" s="2" t="s">
        <v>419</v>
      </c>
      <c r="O199" s="3">
        <v>65</v>
      </c>
      <c r="P199" s="3">
        <v>217536</v>
      </c>
      <c r="Q199" s="3" t="s">
        <v>601</v>
      </c>
      <c r="R199" s="22">
        <v>320</v>
      </c>
      <c r="S199" s="3">
        <v>0</v>
      </c>
      <c r="T199" s="24">
        <v>320</v>
      </c>
      <c r="U199" s="22">
        <f>T199*I199</f>
        <v>3840</v>
      </c>
      <c r="V199" s="22" t="s">
        <v>602</v>
      </c>
      <c r="W199" s="3" t="s">
        <v>603</v>
      </c>
      <c r="X199" s="22" t="s">
        <v>604</v>
      </c>
      <c r="Y199" s="3"/>
    </row>
    <row r="200" spans="1:25" ht="12" thickBot="1" x14ac:dyDescent="0.25">
      <c r="A200" s="7">
        <v>194</v>
      </c>
      <c r="B200" s="17" t="s">
        <v>422</v>
      </c>
      <c r="C200" s="6">
        <v>44710</v>
      </c>
      <c r="D200" s="6" t="s">
        <v>16</v>
      </c>
      <c r="E200" s="130">
        <v>12</v>
      </c>
      <c r="F200" s="130">
        <v>0</v>
      </c>
      <c r="G200" s="130">
        <v>12</v>
      </c>
      <c r="H200" s="130">
        <v>0</v>
      </c>
      <c r="I200" s="8">
        <f t="shared" ref="I200:I255" si="24">+E200+F200</f>
        <v>12</v>
      </c>
      <c r="J200" s="7" t="s">
        <v>419</v>
      </c>
      <c r="K200" s="2" t="s">
        <v>423</v>
      </c>
      <c r="L200" s="2" t="s">
        <v>17</v>
      </c>
      <c r="M200" s="2">
        <v>11</v>
      </c>
      <c r="N200" s="2" t="s">
        <v>419</v>
      </c>
      <c r="O200" s="3"/>
      <c r="P200" s="3"/>
      <c r="Q200" s="2"/>
      <c r="R200" s="22"/>
      <c r="S200" s="3"/>
      <c r="T200" s="24"/>
      <c r="U200" s="22"/>
      <c r="V200" s="22"/>
      <c r="W200" s="3"/>
      <c r="X200" s="22"/>
      <c r="Y200" s="3"/>
    </row>
    <row r="201" spans="1:25" ht="12" thickBot="1" x14ac:dyDescent="0.25">
      <c r="A201" s="7">
        <v>195</v>
      </c>
      <c r="B201" s="17" t="s">
        <v>424</v>
      </c>
      <c r="C201" s="6">
        <v>44710</v>
      </c>
      <c r="D201" s="6" t="s">
        <v>16</v>
      </c>
      <c r="E201" s="130">
        <v>12</v>
      </c>
      <c r="F201" s="130">
        <v>0</v>
      </c>
      <c r="G201" s="130">
        <v>12</v>
      </c>
      <c r="H201" s="130">
        <v>0</v>
      </c>
      <c r="I201" s="8">
        <f t="shared" si="24"/>
        <v>12</v>
      </c>
      <c r="J201" s="7" t="s">
        <v>819</v>
      </c>
      <c r="K201" s="2" t="s">
        <v>425</v>
      </c>
      <c r="L201" s="2" t="s">
        <v>17</v>
      </c>
      <c r="M201" s="2" t="s">
        <v>426</v>
      </c>
      <c r="N201" s="2">
        <v>8</v>
      </c>
      <c r="O201" s="3">
        <v>578</v>
      </c>
      <c r="P201" s="3">
        <v>4240010000000</v>
      </c>
      <c r="Q201" s="3" t="s">
        <v>601</v>
      </c>
      <c r="R201" s="22">
        <v>2990.19</v>
      </c>
      <c r="S201" s="3">
        <v>0</v>
      </c>
      <c r="T201" s="24">
        <v>2990.19</v>
      </c>
      <c r="U201" s="22">
        <f>T201*I201</f>
        <v>35882.28</v>
      </c>
      <c r="V201" s="22" t="s">
        <v>602</v>
      </c>
      <c r="W201" s="3" t="s">
        <v>603</v>
      </c>
      <c r="X201" s="22" t="s">
        <v>604</v>
      </c>
      <c r="Y201" s="3"/>
    </row>
    <row r="202" spans="1:25" ht="12" thickBot="1" x14ac:dyDescent="0.25">
      <c r="A202" s="7">
        <v>196</v>
      </c>
      <c r="B202" s="17" t="s">
        <v>427</v>
      </c>
      <c r="C202" s="6">
        <v>44710</v>
      </c>
      <c r="D202" s="6" t="s">
        <v>16</v>
      </c>
      <c r="E202" s="130">
        <v>12</v>
      </c>
      <c r="F202" s="130">
        <v>0</v>
      </c>
      <c r="G202" s="130">
        <v>12</v>
      </c>
      <c r="H202" s="130">
        <v>0</v>
      </c>
      <c r="I202" s="8">
        <f t="shared" si="24"/>
        <v>12</v>
      </c>
      <c r="J202" s="7" t="s">
        <v>820</v>
      </c>
      <c r="K202" s="2">
        <v>147029</v>
      </c>
      <c r="L202" s="2" t="s">
        <v>17</v>
      </c>
      <c r="M202" s="2" t="s">
        <v>428</v>
      </c>
      <c r="N202" s="2">
        <v>2</v>
      </c>
      <c r="O202" s="3"/>
      <c r="P202" s="3"/>
      <c r="Q202" s="2"/>
      <c r="R202" s="22"/>
      <c r="S202" s="3"/>
      <c r="T202" s="24"/>
      <c r="U202" s="22"/>
      <c r="V202" s="22"/>
      <c r="W202" s="3"/>
      <c r="X202" s="22"/>
      <c r="Y202" s="3"/>
    </row>
    <row r="203" spans="1:25" x14ac:dyDescent="0.2">
      <c r="A203" s="114"/>
      <c r="I203" s="28"/>
      <c r="T203" s="116">
        <f>+T127*4700</f>
        <v>10125821</v>
      </c>
    </row>
    <row r="204" spans="1:25" x14ac:dyDescent="0.2">
      <c r="A204" s="114"/>
      <c r="I204" s="28"/>
    </row>
    <row r="205" spans="1:25" x14ac:dyDescent="0.2">
      <c r="A205" s="114"/>
      <c r="I205" s="28"/>
    </row>
    <row r="206" spans="1:25" x14ac:dyDescent="0.2">
      <c r="A206" s="114"/>
      <c r="I206" s="28"/>
      <c r="T206" s="117">
        <v>22871.7</v>
      </c>
      <c r="U206" s="113">
        <f>+T206*4700</f>
        <v>107496990</v>
      </c>
    </row>
    <row r="207" spans="1:25" x14ac:dyDescent="0.2">
      <c r="A207" s="114" t="s">
        <v>853</v>
      </c>
      <c r="I207" s="28"/>
    </row>
    <row r="208" spans="1:25" x14ac:dyDescent="0.2">
      <c r="A208" s="114"/>
      <c r="I208" s="28"/>
    </row>
    <row r="209" spans="1:24" ht="12" thickBot="1" x14ac:dyDescent="0.25">
      <c r="A209" s="114"/>
      <c r="I209" s="28"/>
    </row>
    <row r="210" spans="1:24" ht="19.899999999999999" customHeight="1" x14ac:dyDescent="0.2">
      <c r="A210" s="202" t="s">
        <v>0</v>
      </c>
      <c r="B210" s="204" t="s">
        <v>1</v>
      </c>
      <c r="C210" s="197" t="s">
        <v>2</v>
      </c>
      <c r="D210" s="197" t="s">
        <v>3</v>
      </c>
      <c r="E210" s="124" t="s">
        <v>838</v>
      </c>
      <c r="F210" s="124" t="s">
        <v>838</v>
      </c>
      <c r="G210" s="197" t="s">
        <v>571</v>
      </c>
      <c r="H210" s="195" t="s">
        <v>572</v>
      </c>
      <c r="I210" s="189" t="s">
        <v>839</v>
      </c>
      <c r="J210" s="197" t="s">
        <v>431</v>
      </c>
      <c r="K210" s="197" t="s">
        <v>4</v>
      </c>
      <c r="L210" s="197" t="s">
        <v>5</v>
      </c>
      <c r="M210" s="197" t="s">
        <v>6</v>
      </c>
      <c r="N210" s="194" t="s">
        <v>0</v>
      </c>
      <c r="O210" s="191" t="s">
        <v>854</v>
      </c>
      <c r="P210" s="29"/>
      <c r="Q210" s="191" t="s">
        <v>573</v>
      </c>
      <c r="R210" s="192" t="s">
        <v>855</v>
      </c>
      <c r="S210" s="191" t="s">
        <v>582</v>
      </c>
      <c r="T210" s="191" t="s">
        <v>583</v>
      </c>
      <c r="U210" s="192" t="s">
        <v>856</v>
      </c>
      <c r="V210" s="187" t="s">
        <v>857</v>
      </c>
      <c r="W210" s="19" t="s">
        <v>858</v>
      </c>
      <c r="X210" s="19" t="s">
        <v>586</v>
      </c>
    </row>
    <row r="211" spans="1:24" ht="23.25" thickBot="1" x14ac:dyDescent="0.25">
      <c r="A211" s="203"/>
      <c r="B211" s="205"/>
      <c r="C211" s="196"/>
      <c r="D211" s="196"/>
      <c r="E211" s="125" t="s">
        <v>842</v>
      </c>
      <c r="F211" s="125" t="s">
        <v>843</v>
      </c>
      <c r="G211" s="196"/>
      <c r="H211" s="196"/>
      <c r="I211" s="190"/>
      <c r="J211" s="196"/>
      <c r="K211" s="196"/>
      <c r="L211" s="196"/>
      <c r="M211" s="196"/>
      <c r="N211" s="188"/>
      <c r="O211" s="188"/>
      <c r="P211" s="21"/>
      <c r="Q211" s="188"/>
      <c r="R211" s="193"/>
      <c r="S211" s="188"/>
      <c r="T211" s="188"/>
      <c r="U211" s="193"/>
      <c r="V211" s="188"/>
      <c r="W211" s="21"/>
      <c r="X211" s="21"/>
    </row>
    <row r="212" spans="1:24" ht="12" thickBot="1" x14ac:dyDescent="0.25">
      <c r="A212" s="1">
        <v>1</v>
      </c>
      <c r="B212" s="122" t="s">
        <v>432</v>
      </c>
      <c r="C212" s="30">
        <v>44710</v>
      </c>
      <c r="D212" s="30" t="s">
        <v>16</v>
      </c>
      <c r="E212" s="31">
        <v>10</v>
      </c>
      <c r="F212" s="31">
        <v>0</v>
      </c>
      <c r="G212" s="31">
        <v>10</v>
      </c>
      <c r="H212" s="31">
        <v>0</v>
      </c>
      <c r="I212" s="5">
        <f t="shared" si="24"/>
        <v>10</v>
      </c>
      <c r="J212" s="3" t="s">
        <v>433</v>
      </c>
      <c r="K212" s="3" t="s">
        <v>434</v>
      </c>
      <c r="L212" s="2" t="s">
        <v>17</v>
      </c>
      <c r="M212" s="2" t="s">
        <v>826</v>
      </c>
      <c r="N212" s="3">
        <v>40</v>
      </c>
      <c r="O212" s="3"/>
      <c r="P212" s="3"/>
      <c r="Q212" s="3"/>
      <c r="R212" s="22"/>
      <c r="S212" s="3"/>
      <c r="T212" s="3"/>
      <c r="U212" s="22"/>
      <c r="V212" s="3"/>
      <c r="W212" s="3"/>
      <c r="X212" s="3"/>
    </row>
    <row r="213" spans="1:24" ht="12" thickBot="1" x14ac:dyDescent="0.25">
      <c r="A213" s="1">
        <v>2</v>
      </c>
      <c r="B213" s="122" t="s">
        <v>436</v>
      </c>
      <c r="C213" s="30">
        <v>44710</v>
      </c>
      <c r="D213" s="30" t="s">
        <v>16</v>
      </c>
      <c r="E213" s="31">
        <v>8</v>
      </c>
      <c r="F213" s="31">
        <v>0</v>
      </c>
      <c r="G213" s="31">
        <v>8</v>
      </c>
      <c r="H213" s="31">
        <v>0</v>
      </c>
      <c r="I213" s="5">
        <f t="shared" si="24"/>
        <v>8</v>
      </c>
      <c r="J213" s="2" t="s">
        <v>437</v>
      </c>
      <c r="K213" s="2" t="s">
        <v>438</v>
      </c>
      <c r="L213" s="2" t="s">
        <v>17</v>
      </c>
      <c r="M213" s="2" t="s">
        <v>826</v>
      </c>
      <c r="N213" s="3">
        <v>41</v>
      </c>
      <c r="O213" s="3"/>
      <c r="P213" s="3"/>
      <c r="Q213" s="3"/>
      <c r="R213" s="22"/>
      <c r="S213" s="3"/>
      <c r="T213" s="3"/>
      <c r="U213" s="22"/>
      <c r="V213" s="3"/>
      <c r="W213" s="3"/>
      <c r="X213" s="3"/>
    </row>
    <row r="214" spans="1:24" ht="12" thickBot="1" x14ac:dyDescent="0.25">
      <c r="A214" s="1">
        <v>3</v>
      </c>
      <c r="B214" s="122" t="s">
        <v>439</v>
      </c>
      <c r="C214" s="30">
        <v>44710</v>
      </c>
      <c r="D214" s="30" t="s">
        <v>16</v>
      </c>
      <c r="E214" s="31">
        <v>10</v>
      </c>
      <c r="F214" s="31">
        <v>0</v>
      </c>
      <c r="G214" s="31">
        <v>10</v>
      </c>
      <c r="H214" s="31">
        <v>0</v>
      </c>
      <c r="I214" s="5">
        <f t="shared" si="24"/>
        <v>10</v>
      </c>
      <c r="J214" s="3" t="s">
        <v>440</v>
      </c>
      <c r="K214" s="3" t="s">
        <v>441</v>
      </c>
      <c r="L214" s="2" t="s">
        <v>17</v>
      </c>
      <c r="M214" s="2" t="s">
        <v>826</v>
      </c>
      <c r="N214" s="3">
        <v>3</v>
      </c>
      <c r="O214" s="3"/>
      <c r="P214" s="3"/>
      <c r="Q214" s="3"/>
      <c r="R214" s="22"/>
      <c r="S214" s="3"/>
      <c r="T214" s="3"/>
      <c r="U214" s="22"/>
      <c r="V214" s="3"/>
      <c r="W214" s="3"/>
      <c r="X214" s="3"/>
    </row>
    <row r="215" spans="1:24" ht="12" thickBot="1" x14ac:dyDescent="0.25">
      <c r="A215" s="1">
        <v>4</v>
      </c>
      <c r="B215" s="122" t="s">
        <v>442</v>
      </c>
      <c r="C215" s="30">
        <v>44710</v>
      </c>
      <c r="D215" s="30" t="s">
        <v>16</v>
      </c>
      <c r="E215" s="31">
        <v>10</v>
      </c>
      <c r="F215" s="31">
        <v>0</v>
      </c>
      <c r="G215" s="31">
        <v>10</v>
      </c>
      <c r="H215" s="31">
        <v>0</v>
      </c>
      <c r="I215" s="5">
        <f t="shared" si="24"/>
        <v>10</v>
      </c>
      <c r="J215" s="3" t="s">
        <v>419</v>
      </c>
      <c r="K215" s="3" t="s">
        <v>443</v>
      </c>
      <c r="L215" s="2" t="s">
        <v>554</v>
      </c>
      <c r="M215" s="2">
        <v>360</v>
      </c>
      <c r="N215" s="3">
        <v>4</v>
      </c>
      <c r="O215" s="3"/>
      <c r="P215" s="3"/>
      <c r="Q215" s="3"/>
      <c r="R215" s="22"/>
      <c r="S215" s="3"/>
      <c r="T215" s="3"/>
      <c r="U215" s="22"/>
      <c r="V215" s="3"/>
      <c r="W215" s="3"/>
      <c r="X215" s="3"/>
    </row>
    <row r="216" spans="1:24" ht="12" thickBot="1" x14ac:dyDescent="0.25">
      <c r="A216" s="1">
        <v>5</v>
      </c>
      <c r="B216" s="122" t="s">
        <v>444</v>
      </c>
      <c r="C216" s="30">
        <v>44710</v>
      </c>
      <c r="D216" s="30" t="s">
        <v>16</v>
      </c>
      <c r="E216" s="31">
        <v>10</v>
      </c>
      <c r="F216" s="31">
        <v>0</v>
      </c>
      <c r="G216" s="31">
        <v>10</v>
      </c>
      <c r="H216" s="31">
        <v>0</v>
      </c>
      <c r="I216" s="5">
        <f t="shared" si="24"/>
        <v>10</v>
      </c>
      <c r="J216" s="3" t="s">
        <v>445</v>
      </c>
      <c r="K216" s="3" t="s">
        <v>446</v>
      </c>
      <c r="L216" s="2" t="s">
        <v>554</v>
      </c>
      <c r="M216" s="2" t="s">
        <v>164</v>
      </c>
      <c r="N216" s="3">
        <v>5</v>
      </c>
      <c r="O216" s="3"/>
      <c r="P216" s="3"/>
      <c r="Q216" s="3"/>
      <c r="R216" s="22"/>
      <c r="S216" s="3"/>
      <c r="T216" s="3"/>
      <c r="U216" s="22"/>
      <c r="V216" s="3"/>
      <c r="W216" s="3"/>
      <c r="X216" s="3"/>
    </row>
    <row r="217" spans="1:24" ht="12" thickBot="1" x14ac:dyDescent="0.25">
      <c r="A217" s="1">
        <v>6</v>
      </c>
      <c r="B217" s="122" t="s">
        <v>448</v>
      </c>
      <c r="C217" s="30">
        <v>44710</v>
      </c>
      <c r="D217" s="30" t="s">
        <v>16</v>
      </c>
      <c r="E217" s="31">
        <v>10</v>
      </c>
      <c r="F217" s="31">
        <v>0</v>
      </c>
      <c r="G217" s="31">
        <v>10</v>
      </c>
      <c r="H217" s="31">
        <v>0</v>
      </c>
      <c r="I217" s="5">
        <f t="shared" si="24"/>
        <v>10</v>
      </c>
      <c r="J217" s="3" t="s">
        <v>449</v>
      </c>
      <c r="K217" s="3" t="s">
        <v>450</v>
      </c>
      <c r="L217" s="2" t="s">
        <v>17</v>
      </c>
      <c r="M217" s="2" t="s">
        <v>826</v>
      </c>
      <c r="N217" s="3">
        <v>6</v>
      </c>
      <c r="O217" s="3"/>
      <c r="P217" s="3"/>
      <c r="Q217" s="3"/>
      <c r="R217" s="22"/>
      <c r="S217" s="3"/>
      <c r="T217" s="3"/>
      <c r="U217" s="22"/>
      <c r="V217" s="3"/>
      <c r="W217" s="3"/>
      <c r="X217" s="3"/>
    </row>
    <row r="218" spans="1:24" ht="12" thickBot="1" x14ac:dyDescent="0.25">
      <c r="A218" s="1">
        <v>7</v>
      </c>
      <c r="B218" s="122" t="s">
        <v>451</v>
      </c>
      <c r="C218" s="30">
        <v>44710</v>
      </c>
      <c r="D218" s="30" t="s">
        <v>16</v>
      </c>
      <c r="E218" s="31">
        <v>10</v>
      </c>
      <c r="F218" s="31">
        <v>0</v>
      </c>
      <c r="G218" s="31">
        <v>10</v>
      </c>
      <c r="H218" s="31">
        <v>0</v>
      </c>
      <c r="I218" s="5">
        <f t="shared" si="24"/>
        <v>10</v>
      </c>
      <c r="J218" s="3" t="s">
        <v>419</v>
      </c>
      <c r="K218" s="3" t="s">
        <v>452</v>
      </c>
      <c r="L218" s="2" t="s">
        <v>38</v>
      </c>
      <c r="M218" s="2" t="s">
        <v>164</v>
      </c>
      <c r="N218" s="3">
        <v>7</v>
      </c>
      <c r="O218" s="3"/>
      <c r="P218" s="3"/>
      <c r="Q218" s="3"/>
      <c r="R218" s="22"/>
      <c r="S218" s="3"/>
      <c r="T218" s="3"/>
      <c r="U218" s="22"/>
      <c r="V218" s="3"/>
      <c r="W218" s="3"/>
      <c r="X218" s="3"/>
    </row>
    <row r="219" spans="1:24" ht="12" thickBot="1" x14ac:dyDescent="0.25">
      <c r="A219" s="1">
        <v>8</v>
      </c>
      <c r="B219" s="122" t="s">
        <v>453</v>
      </c>
      <c r="C219" s="30">
        <v>44710</v>
      </c>
      <c r="D219" s="30" t="s">
        <v>16</v>
      </c>
      <c r="E219" s="31">
        <v>10</v>
      </c>
      <c r="F219" s="31">
        <v>0</v>
      </c>
      <c r="G219" s="31">
        <v>10</v>
      </c>
      <c r="H219" s="31">
        <v>0</v>
      </c>
      <c r="I219" s="5">
        <f t="shared" si="24"/>
        <v>10</v>
      </c>
      <c r="J219" s="3" t="s">
        <v>419</v>
      </c>
      <c r="K219" s="3" t="s">
        <v>454</v>
      </c>
      <c r="L219" s="2" t="s">
        <v>38</v>
      </c>
      <c r="M219" s="2" t="s">
        <v>164</v>
      </c>
      <c r="N219" s="3">
        <v>8</v>
      </c>
      <c r="O219" s="3"/>
      <c r="P219" s="3"/>
      <c r="Q219" s="3"/>
      <c r="R219" s="22"/>
      <c r="S219" s="3"/>
      <c r="T219" s="3"/>
      <c r="U219" s="22"/>
      <c r="V219" s="3"/>
      <c r="W219" s="3"/>
      <c r="X219" s="3"/>
    </row>
    <row r="220" spans="1:24" ht="12" thickBot="1" x14ac:dyDescent="0.25">
      <c r="A220" s="1">
        <v>9</v>
      </c>
      <c r="B220" s="122" t="s">
        <v>455</v>
      </c>
      <c r="C220" s="30">
        <v>44710</v>
      </c>
      <c r="D220" s="30" t="s">
        <v>16</v>
      </c>
      <c r="E220" s="31">
        <v>10</v>
      </c>
      <c r="F220" s="31">
        <v>0</v>
      </c>
      <c r="G220" s="31">
        <v>10</v>
      </c>
      <c r="H220" s="31">
        <v>0</v>
      </c>
      <c r="I220" s="5">
        <f t="shared" si="24"/>
        <v>10</v>
      </c>
      <c r="J220" s="3" t="s">
        <v>419</v>
      </c>
      <c r="K220" s="3" t="s">
        <v>456</v>
      </c>
      <c r="L220" s="2" t="s">
        <v>38</v>
      </c>
      <c r="M220" s="2" t="s">
        <v>164</v>
      </c>
      <c r="N220" s="3">
        <v>9</v>
      </c>
      <c r="O220" s="3"/>
      <c r="P220" s="3"/>
      <c r="Q220" s="3"/>
      <c r="R220" s="22"/>
      <c r="S220" s="3"/>
      <c r="T220" s="3"/>
      <c r="U220" s="22"/>
      <c r="V220" s="3"/>
      <c r="W220" s="3"/>
      <c r="X220" s="3"/>
    </row>
    <row r="221" spans="1:24" ht="12" thickBot="1" x14ac:dyDescent="0.25">
      <c r="A221" s="1">
        <v>10</v>
      </c>
      <c r="B221" s="122" t="s">
        <v>458</v>
      </c>
      <c r="C221" s="30">
        <v>44710</v>
      </c>
      <c r="D221" s="30" t="s">
        <v>16</v>
      </c>
      <c r="E221" s="31">
        <v>9</v>
      </c>
      <c r="F221" s="31">
        <v>0</v>
      </c>
      <c r="G221" s="31">
        <v>9</v>
      </c>
      <c r="H221" s="31">
        <v>0</v>
      </c>
      <c r="I221" s="5">
        <f t="shared" si="24"/>
        <v>9</v>
      </c>
      <c r="J221" s="3" t="s">
        <v>459</v>
      </c>
      <c r="K221" s="3" t="s">
        <v>460</v>
      </c>
      <c r="L221" s="2" t="s">
        <v>38</v>
      </c>
      <c r="M221" s="2" t="s">
        <v>164</v>
      </c>
      <c r="N221" s="3">
        <v>11</v>
      </c>
      <c r="O221" s="3"/>
      <c r="P221" s="3"/>
      <c r="Q221" s="3"/>
      <c r="R221" s="22"/>
      <c r="S221" s="3"/>
      <c r="T221" s="3"/>
      <c r="U221" s="22"/>
      <c r="V221" s="3"/>
      <c r="W221" s="3"/>
      <c r="X221" s="3"/>
    </row>
    <row r="222" spans="1:24" ht="12" thickBot="1" x14ac:dyDescent="0.25">
      <c r="A222" s="1">
        <v>11</v>
      </c>
      <c r="B222" s="122" t="s">
        <v>461</v>
      </c>
      <c r="C222" s="30">
        <v>44710</v>
      </c>
      <c r="D222" s="30" t="s">
        <v>16</v>
      </c>
      <c r="E222" s="31">
        <v>8</v>
      </c>
      <c r="F222" s="31">
        <v>0</v>
      </c>
      <c r="G222" s="31">
        <v>8</v>
      </c>
      <c r="H222" s="31">
        <v>0</v>
      </c>
      <c r="I222" s="5">
        <f t="shared" si="24"/>
        <v>8</v>
      </c>
      <c r="J222" s="3" t="s">
        <v>419</v>
      </c>
      <c r="K222" s="3" t="s">
        <v>462</v>
      </c>
      <c r="L222" s="2" t="s">
        <v>38</v>
      </c>
      <c r="M222" s="2" t="s">
        <v>164</v>
      </c>
      <c r="N222" s="3">
        <v>12</v>
      </c>
      <c r="O222" s="3"/>
      <c r="P222" s="3"/>
      <c r="Q222" s="3"/>
      <c r="R222" s="22"/>
      <c r="S222" s="3"/>
      <c r="T222" s="3"/>
      <c r="U222" s="22"/>
      <c r="V222" s="3"/>
      <c r="W222" s="3"/>
      <c r="X222" s="3"/>
    </row>
    <row r="223" spans="1:24" ht="12" thickBot="1" x14ac:dyDescent="0.25">
      <c r="A223" s="1">
        <v>12</v>
      </c>
      <c r="B223" s="122" t="s">
        <v>463</v>
      </c>
      <c r="C223" s="30">
        <v>44710</v>
      </c>
      <c r="D223" s="30" t="s">
        <v>16</v>
      </c>
      <c r="E223" s="31">
        <v>9</v>
      </c>
      <c r="F223" s="31">
        <v>0</v>
      </c>
      <c r="G223" s="31">
        <v>9</v>
      </c>
      <c r="H223" s="31">
        <v>0</v>
      </c>
      <c r="I223" s="5">
        <f t="shared" si="24"/>
        <v>9</v>
      </c>
      <c r="J223" s="3" t="s">
        <v>419</v>
      </c>
      <c r="K223" s="3" t="s">
        <v>464</v>
      </c>
      <c r="L223" s="2" t="s">
        <v>38</v>
      </c>
      <c r="M223" s="2" t="s">
        <v>164</v>
      </c>
      <c r="N223" s="3">
        <v>13</v>
      </c>
      <c r="O223" s="3"/>
      <c r="P223" s="3"/>
      <c r="Q223" s="3"/>
      <c r="R223" s="22"/>
      <c r="S223" s="3"/>
      <c r="T223" s="3"/>
      <c r="U223" s="22"/>
      <c r="V223" s="3"/>
      <c r="W223" s="3"/>
      <c r="X223" s="3"/>
    </row>
    <row r="224" spans="1:24" ht="12" thickBot="1" x14ac:dyDescent="0.25">
      <c r="A224" s="1">
        <v>13</v>
      </c>
      <c r="B224" s="122" t="s">
        <v>465</v>
      </c>
      <c r="C224" s="30">
        <v>44710</v>
      </c>
      <c r="D224" s="30" t="s">
        <v>16</v>
      </c>
      <c r="E224" s="31">
        <v>10</v>
      </c>
      <c r="F224" s="31">
        <v>0</v>
      </c>
      <c r="G224" s="31">
        <v>10</v>
      </c>
      <c r="H224" s="31">
        <v>0</v>
      </c>
      <c r="I224" s="5">
        <f t="shared" si="24"/>
        <v>10</v>
      </c>
      <c r="J224" s="3" t="s">
        <v>466</v>
      </c>
      <c r="K224" s="3" t="s">
        <v>467</v>
      </c>
      <c r="L224" s="2" t="s">
        <v>38</v>
      </c>
      <c r="M224" s="2" t="s">
        <v>164</v>
      </c>
      <c r="N224" s="3">
        <v>14</v>
      </c>
      <c r="O224" s="3"/>
      <c r="P224" s="3"/>
      <c r="Q224" s="3"/>
      <c r="R224" s="22"/>
      <c r="S224" s="3"/>
      <c r="T224" s="3"/>
      <c r="U224" s="22"/>
      <c r="V224" s="3"/>
      <c r="W224" s="3"/>
      <c r="X224" s="3"/>
    </row>
    <row r="225" spans="1:24" ht="12" thickBot="1" x14ac:dyDescent="0.25">
      <c r="A225" s="1">
        <v>14</v>
      </c>
      <c r="B225" s="122" t="s">
        <v>468</v>
      </c>
      <c r="C225" s="30">
        <v>44710</v>
      </c>
      <c r="D225" s="30" t="s">
        <v>16</v>
      </c>
      <c r="E225" s="31">
        <v>9</v>
      </c>
      <c r="F225" s="31">
        <v>0</v>
      </c>
      <c r="G225" s="31">
        <v>9</v>
      </c>
      <c r="H225" s="31">
        <v>0</v>
      </c>
      <c r="I225" s="5">
        <f t="shared" si="24"/>
        <v>9</v>
      </c>
      <c r="J225" s="3" t="s">
        <v>469</v>
      </c>
      <c r="K225" s="3" t="s">
        <v>470</v>
      </c>
      <c r="L225" s="2" t="s">
        <v>38</v>
      </c>
      <c r="M225" s="2" t="s">
        <v>164</v>
      </c>
      <c r="N225" s="3">
        <v>15</v>
      </c>
      <c r="O225" s="3"/>
      <c r="P225" s="3"/>
      <c r="Q225" s="3"/>
      <c r="R225" s="22"/>
      <c r="S225" s="3"/>
      <c r="T225" s="3"/>
      <c r="U225" s="22"/>
      <c r="V225" s="3"/>
      <c r="W225" s="3"/>
      <c r="X225" s="3"/>
    </row>
    <row r="226" spans="1:24" ht="12" thickBot="1" x14ac:dyDescent="0.25">
      <c r="A226" s="1">
        <v>15</v>
      </c>
      <c r="B226" s="122" t="s">
        <v>471</v>
      </c>
      <c r="C226" s="30">
        <v>44710</v>
      </c>
      <c r="D226" s="30" t="s">
        <v>16</v>
      </c>
      <c r="E226" s="31">
        <v>10</v>
      </c>
      <c r="F226" s="31">
        <v>0</v>
      </c>
      <c r="G226" s="31">
        <v>10</v>
      </c>
      <c r="H226" s="31">
        <v>0</v>
      </c>
      <c r="I226" s="5">
        <f t="shared" si="24"/>
        <v>10</v>
      </c>
      <c r="J226" s="3" t="s">
        <v>472</v>
      </c>
      <c r="K226" s="3" t="s">
        <v>473</v>
      </c>
      <c r="L226" s="2" t="s">
        <v>38</v>
      </c>
      <c r="M226" s="2" t="s">
        <v>164</v>
      </c>
      <c r="N226" s="3">
        <v>16</v>
      </c>
      <c r="O226" s="3"/>
      <c r="P226" s="3"/>
      <c r="Q226" s="3"/>
      <c r="R226" s="22"/>
      <c r="S226" s="3"/>
      <c r="T226" s="3"/>
      <c r="U226" s="22"/>
      <c r="V226" s="3"/>
      <c r="W226" s="3"/>
      <c r="X226" s="3"/>
    </row>
    <row r="227" spans="1:24" ht="12" thickBot="1" x14ac:dyDescent="0.25">
      <c r="A227" s="1">
        <v>16</v>
      </c>
      <c r="B227" s="122" t="s">
        <v>474</v>
      </c>
      <c r="C227" s="30">
        <v>44710</v>
      </c>
      <c r="D227" s="30" t="s">
        <v>16</v>
      </c>
      <c r="E227" s="31">
        <v>10</v>
      </c>
      <c r="F227" s="31">
        <v>0</v>
      </c>
      <c r="G227" s="31">
        <v>10</v>
      </c>
      <c r="H227" s="31">
        <v>0</v>
      </c>
      <c r="I227" s="5">
        <f t="shared" si="24"/>
        <v>10</v>
      </c>
      <c r="J227" s="3" t="s">
        <v>419</v>
      </c>
      <c r="K227" s="3" t="s">
        <v>475</v>
      </c>
      <c r="L227" s="2" t="s">
        <v>38</v>
      </c>
      <c r="M227" s="2" t="s">
        <v>164</v>
      </c>
      <c r="N227" s="3">
        <v>20</v>
      </c>
      <c r="O227" s="3"/>
      <c r="P227" s="3"/>
      <c r="Q227" s="3"/>
      <c r="R227" s="22"/>
      <c r="S227" s="3"/>
      <c r="T227" s="3"/>
      <c r="U227" s="22"/>
      <c r="V227" s="3"/>
      <c r="W227" s="3"/>
      <c r="X227" s="3"/>
    </row>
    <row r="228" spans="1:24" ht="12" thickBot="1" x14ac:dyDescent="0.25">
      <c r="A228" s="1">
        <v>17</v>
      </c>
      <c r="B228" s="122" t="s">
        <v>476</v>
      </c>
      <c r="C228" s="30">
        <v>44710</v>
      </c>
      <c r="D228" s="30" t="s">
        <v>16</v>
      </c>
      <c r="E228" s="31">
        <v>10</v>
      </c>
      <c r="F228" s="31">
        <v>0</v>
      </c>
      <c r="G228" s="31">
        <v>10</v>
      </c>
      <c r="H228" s="31">
        <v>0</v>
      </c>
      <c r="I228" s="5">
        <f t="shared" si="24"/>
        <v>10</v>
      </c>
      <c r="J228" s="3" t="s">
        <v>419</v>
      </c>
      <c r="K228" s="3" t="s">
        <v>477</v>
      </c>
      <c r="L228" s="2" t="s">
        <v>38</v>
      </c>
      <c r="M228" s="2" t="s">
        <v>164</v>
      </c>
      <c r="N228" s="3">
        <v>21</v>
      </c>
      <c r="O228" s="3"/>
      <c r="P228" s="3"/>
      <c r="Q228" s="3"/>
      <c r="R228" s="22"/>
      <c r="S228" s="3"/>
      <c r="T228" s="3"/>
      <c r="U228" s="22"/>
      <c r="V228" s="3"/>
      <c r="W228" s="3"/>
      <c r="X228" s="3"/>
    </row>
    <row r="229" spans="1:24" ht="12" thickBot="1" x14ac:dyDescent="0.25">
      <c r="A229" s="1">
        <v>18</v>
      </c>
      <c r="B229" s="122" t="s">
        <v>478</v>
      </c>
      <c r="C229" s="30">
        <v>44710</v>
      </c>
      <c r="D229" s="30" t="s">
        <v>16</v>
      </c>
      <c r="E229" s="31">
        <v>10</v>
      </c>
      <c r="F229" s="31">
        <v>0</v>
      </c>
      <c r="G229" s="31">
        <v>10</v>
      </c>
      <c r="H229" s="31">
        <v>0</v>
      </c>
      <c r="I229" s="5">
        <f t="shared" si="24"/>
        <v>10</v>
      </c>
      <c r="J229" s="3" t="s">
        <v>419</v>
      </c>
      <c r="K229" s="3" t="s">
        <v>479</v>
      </c>
      <c r="L229" s="2" t="s">
        <v>38</v>
      </c>
      <c r="M229" s="2" t="s">
        <v>164</v>
      </c>
      <c r="N229" s="3">
        <v>22</v>
      </c>
      <c r="O229" s="3"/>
      <c r="P229" s="3"/>
      <c r="Q229" s="3"/>
      <c r="R229" s="22"/>
      <c r="S229" s="3"/>
      <c r="T229" s="3"/>
      <c r="U229" s="22"/>
      <c r="V229" s="3"/>
      <c r="W229" s="3"/>
      <c r="X229" s="3"/>
    </row>
    <row r="230" spans="1:24" ht="12" thickBot="1" x14ac:dyDescent="0.25">
      <c r="A230" s="1">
        <v>19</v>
      </c>
      <c r="B230" s="122" t="s">
        <v>480</v>
      </c>
      <c r="C230" s="30">
        <v>44710</v>
      </c>
      <c r="D230" s="30" t="s">
        <v>16</v>
      </c>
      <c r="E230" s="31">
        <v>10</v>
      </c>
      <c r="F230" s="31">
        <v>0</v>
      </c>
      <c r="G230" s="31">
        <v>10</v>
      </c>
      <c r="H230" s="31">
        <v>0</v>
      </c>
      <c r="I230" s="5">
        <f t="shared" si="24"/>
        <v>10</v>
      </c>
      <c r="J230" s="3" t="s">
        <v>481</v>
      </c>
      <c r="K230" s="3" t="s">
        <v>482</v>
      </c>
      <c r="L230" s="2" t="s">
        <v>38</v>
      </c>
      <c r="M230" s="2" t="s">
        <v>164</v>
      </c>
      <c r="N230" s="3">
        <v>23</v>
      </c>
      <c r="O230" s="3"/>
      <c r="P230" s="3"/>
      <c r="Q230" s="3"/>
      <c r="R230" s="22"/>
      <c r="S230" s="3"/>
      <c r="T230" s="3"/>
      <c r="U230" s="22"/>
      <c r="V230" s="3"/>
      <c r="W230" s="3"/>
      <c r="X230" s="3"/>
    </row>
    <row r="231" spans="1:24" ht="12" thickBot="1" x14ac:dyDescent="0.25">
      <c r="A231" s="1">
        <v>20</v>
      </c>
      <c r="B231" s="122" t="s">
        <v>483</v>
      </c>
      <c r="C231" s="30">
        <v>44710</v>
      </c>
      <c r="D231" s="30" t="s">
        <v>16</v>
      </c>
      <c r="E231" s="31">
        <v>10</v>
      </c>
      <c r="F231" s="31">
        <v>0</v>
      </c>
      <c r="G231" s="31">
        <v>10</v>
      </c>
      <c r="H231" s="31">
        <v>0</v>
      </c>
      <c r="I231" s="5">
        <f t="shared" si="24"/>
        <v>10</v>
      </c>
      <c r="J231" s="3" t="s">
        <v>419</v>
      </c>
      <c r="K231" s="3" t="s">
        <v>484</v>
      </c>
      <c r="L231" s="2" t="s">
        <v>38</v>
      </c>
      <c r="M231" s="2" t="s">
        <v>164</v>
      </c>
      <c r="N231" s="3">
        <v>24</v>
      </c>
      <c r="O231" s="3"/>
      <c r="P231" s="3"/>
      <c r="Q231" s="3"/>
      <c r="R231" s="22"/>
      <c r="S231" s="3"/>
      <c r="T231" s="3"/>
      <c r="U231" s="22"/>
      <c r="V231" s="3"/>
      <c r="W231" s="3"/>
      <c r="X231" s="3"/>
    </row>
    <row r="232" spans="1:24" ht="12" thickBot="1" x14ac:dyDescent="0.25">
      <c r="A232" s="1">
        <v>21</v>
      </c>
      <c r="B232" s="122" t="s">
        <v>485</v>
      </c>
      <c r="C232" s="30">
        <v>44710</v>
      </c>
      <c r="D232" s="30" t="s">
        <v>16</v>
      </c>
      <c r="E232" s="31">
        <v>10</v>
      </c>
      <c r="F232" s="31">
        <v>0</v>
      </c>
      <c r="G232" s="31">
        <v>10</v>
      </c>
      <c r="H232" s="31">
        <v>0</v>
      </c>
      <c r="I232" s="5">
        <f t="shared" si="24"/>
        <v>10</v>
      </c>
      <c r="J232" s="3" t="s">
        <v>486</v>
      </c>
      <c r="K232" s="3" t="s">
        <v>487</v>
      </c>
      <c r="L232" s="2" t="s">
        <v>38</v>
      </c>
      <c r="M232" s="2" t="s">
        <v>164</v>
      </c>
      <c r="N232" s="3">
        <v>25</v>
      </c>
      <c r="O232" s="3"/>
      <c r="P232" s="3"/>
      <c r="Q232" s="3"/>
      <c r="R232" s="22"/>
      <c r="S232" s="3"/>
      <c r="T232" s="3"/>
      <c r="U232" s="22"/>
      <c r="V232" s="3"/>
      <c r="W232" s="3"/>
      <c r="X232" s="3"/>
    </row>
    <row r="233" spans="1:24" ht="12" thickBot="1" x14ac:dyDescent="0.25">
      <c r="A233" s="1">
        <v>22</v>
      </c>
      <c r="B233" s="122" t="s">
        <v>488</v>
      </c>
      <c r="C233" s="30">
        <v>44710</v>
      </c>
      <c r="D233" s="30" t="s">
        <v>16</v>
      </c>
      <c r="E233" s="31">
        <v>10</v>
      </c>
      <c r="F233" s="31">
        <v>0</v>
      </c>
      <c r="G233" s="31">
        <v>10</v>
      </c>
      <c r="H233" s="31">
        <v>0</v>
      </c>
      <c r="I233" s="5">
        <f t="shared" si="24"/>
        <v>10</v>
      </c>
      <c r="J233" s="3" t="s">
        <v>489</v>
      </c>
      <c r="K233" s="3" t="s">
        <v>490</v>
      </c>
      <c r="L233" s="2" t="s">
        <v>38</v>
      </c>
      <c r="M233" s="2" t="s">
        <v>164</v>
      </c>
      <c r="N233" s="3">
        <v>26</v>
      </c>
      <c r="O233" s="3"/>
      <c r="P233" s="3"/>
      <c r="Q233" s="3"/>
      <c r="R233" s="22"/>
      <c r="S233" s="3"/>
      <c r="T233" s="3"/>
      <c r="U233" s="22"/>
      <c r="V233" s="3"/>
      <c r="W233" s="3"/>
      <c r="X233" s="3"/>
    </row>
    <row r="234" spans="1:24" ht="12" thickBot="1" x14ac:dyDescent="0.25">
      <c r="A234" s="1">
        <v>23</v>
      </c>
      <c r="B234" s="122" t="s">
        <v>491</v>
      </c>
      <c r="C234" s="30">
        <v>44710</v>
      </c>
      <c r="D234" s="30" t="s">
        <v>16</v>
      </c>
      <c r="E234" s="31">
        <v>10</v>
      </c>
      <c r="F234" s="31">
        <v>0</v>
      </c>
      <c r="G234" s="31">
        <v>10</v>
      </c>
      <c r="H234" s="31">
        <v>0</v>
      </c>
      <c r="I234" s="5">
        <f t="shared" si="24"/>
        <v>10</v>
      </c>
      <c r="J234" s="3" t="s">
        <v>492</v>
      </c>
      <c r="K234" s="3" t="s">
        <v>493</v>
      </c>
      <c r="L234" s="2" t="s">
        <v>38</v>
      </c>
      <c r="M234" s="2" t="s">
        <v>164</v>
      </c>
      <c r="N234" s="3">
        <v>28</v>
      </c>
      <c r="O234" s="3"/>
      <c r="P234" s="3"/>
      <c r="Q234" s="3"/>
      <c r="R234" s="22"/>
      <c r="S234" s="3"/>
      <c r="T234" s="3"/>
      <c r="U234" s="22"/>
      <c r="V234" s="3"/>
      <c r="W234" s="3"/>
      <c r="X234" s="3"/>
    </row>
    <row r="235" spans="1:24" ht="12" thickBot="1" x14ac:dyDescent="0.25">
      <c r="A235" s="1">
        <v>24</v>
      </c>
      <c r="B235" s="122" t="s">
        <v>494</v>
      </c>
      <c r="C235" s="30">
        <v>44710</v>
      </c>
      <c r="D235" s="30" t="s">
        <v>16</v>
      </c>
      <c r="E235" s="31">
        <v>10</v>
      </c>
      <c r="F235" s="31">
        <v>0</v>
      </c>
      <c r="G235" s="31">
        <v>10</v>
      </c>
      <c r="H235" s="31">
        <v>0</v>
      </c>
      <c r="I235" s="5">
        <f t="shared" si="24"/>
        <v>10</v>
      </c>
      <c r="J235" s="3" t="s">
        <v>495</v>
      </c>
      <c r="K235" s="3" t="s">
        <v>496</v>
      </c>
      <c r="L235" s="2" t="s">
        <v>38</v>
      </c>
      <c r="M235" s="2" t="s">
        <v>164</v>
      </c>
      <c r="N235" s="3">
        <v>29</v>
      </c>
      <c r="O235" s="3"/>
      <c r="P235" s="3"/>
      <c r="Q235" s="3"/>
      <c r="R235" s="22"/>
      <c r="S235" s="3"/>
      <c r="T235" s="3"/>
      <c r="U235" s="22"/>
      <c r="V235" s="3"/>
      <c r="W235" s="3"/>
      <c r="X235" s="3"/>
    </row>
    <row r="236" spans="1:24" ht="12" thickBot="1" x14ac:dyDescent="0.25">
      <c r="A236" s="1">
        <v>25</v>
      </c>
      <c r="B236" s="122" t="s">
        <v>497</v>
      </c>
      <c r="C236" s="30">
        <v>44710</v>
      </c>
      <c r="D236" s="30" t="s">
        <v>16</v>
      </c>
      <c r="E236" s="31">
        <v>10</v>
      </c>
      <c r="F236" s="31">
        <v>0</v>
      </c>
      <c r="G236" s="31">
        <v>10</v>
      </c>
      <c r="H236" s="31">
        <v>0</v>
      </c>
      <c r="I236" s="5">
        <f t="shared" si="24"/>
        <v>10</v>
      </c>
      <c r="J236" s="3" t="s">
        <v>498</v>
      </c>
      <c r="K236" s="3" t="s">
        <v>499</v>
      </c>
      <c r="L236" s="2" t="s">
        <v>38</v>
      </c>
      <c r="M236" s="2" t="s">
        <v>164</v>
      </c>
      <c r="N236" s="3">
        <v>30</v>
      </c>
      <c r="O236" s="3"/>
      <c r="P236" s="3"/>
      <c r="Q236" s="3"/>
      <c r="R236" s="22"/>
      <c r="S236" s="3"/>
      <c r="T236" s="3"/>
      <c r="U236" s="22"/>
      <c r="V236" s="3"/>
      <c r="W236" s="3"/>
      <c r="X236" s="3"/>
    </row>
    <row r="237" spans="1:24" ht="12" thickBot="1" x14ac:dyDescent="0.25">
      <c r="A237" s="1">
        <v>26</v>
      </c>
      <c r="B237" s="122" t="s">
        <v>500</v>
      </c>
      <c r="C237" s="30">
        <v>44710</v>
      </c>
      <c r="D237" s="30" t="s">
        <v>16</v>
      </c>
      <c r="E237" s="31">
        <v>9</v>
      </c>
      <c r="F237" s="31">
        <v>0</v>
      </c>
      <c r="G237" s="31">
        <v>9</v>
      </c>
      <c r="H237" s="31">
        <v>0</v>
      </c>
      <c r="I237" s="5">
        <f t="shared" si="24"/>
        <v>9</v>
      </c>
      <c r="J237" s="3" t="s">
        <v>501</v>
      </c>
      <c r="K237" s="3" t="s">
        <v>502</v>
      </c>
      <c r="L237" s="2" t="s">
        <v>38</v>
      </c>
      <c r="M237" s="2" t="s">
        <v>164</v>
      </c>
      <c r="N237" s="3">
        <v>31</v>
      </c>
      <c r="O237" s="3"/>
      <c r="P237" s="3"/>
      <c r="Q237" s="3"/>
      <c r="R237" s="22"/>
      <c r="S237" s="3"/>
      <c r="T237" s="3"/>
      <c r="U237" s="22"/>
      <c r="V237" s="3"/>
      <c r="W237" s="3"/>
      <c r="X237" s="3"/>
    </row>
    <row r="238" spans="1:24" ht="12" thickBot="1" x14ac:dyDescent="0.25">
      <c r="A238" s="1">
        <v>27</v>
      </c>
      <c r="B238" s="122" t="s">
        <v>503</v>
      </c>
      <c r="C238" s="30">
        <v>44710</v>
      </c>
      <c r="D238" s="30" t="s">
        <v>504</v>
      </c>
      <c r="E238" s="31">
        <v>9</v>
      </c>
      <c r="F238" s="31">
        <v>0</v>
      </c>
      <c r="G238" s="31">
        <v>9</v>
      </c>
      <c r="H238" s="31">
        <v>0</v>
      </c>
      <c r="I238" s="5">
        <f t="shared" si="24"/>
        <v>9</v>
      </c>
      <c r="J238" s="3" t="s">
        <v>419</v>
      </c>
      <c r="K238" s="3" t="s">
        <v>505</v>
      </c>
      <c r="L238" s="2" t="s">
        <v>38</v>
      </c>
      <c r="M238" s="2" t="s">
        <v>155</v>
      </c>
      <c r="N238" s="3">
        <v>32</v>
      </c>
      <c r="O238" s="3"/>
      <c r="P238" s="3"/>
      <c r="Q238" s="3"/>
      <c r="R238" s="22"/>
      <c r="S238" s="3"/>
      <c r="T238" s="3"/>
      <c r="U238" s="22"/>
      <c r="V238" s="3"/>
      <c r="W238" s="3"/>
      <c r="X238" s="3"/>
    </row>
    <row r="239" spans="1:24" ht="12" thickBot="1" x14ac:dyDescent="0.25">
      <c r="A239" s="1">
        <v>28</v>
      </c>
      <c r="B239" s="122" t="s">
        <v>506</v>
      </c>
      <c r="C239" s="30">
        <v>44710</v>
      </c>
      <c r="D239" s="30" t="s">
        <v>16</v>
      </c>
      <c r="E239" s="31">
        <v>9</v>
      </c>
      <c r="F239" s="31">
        <v>0</v>
      </c>
      <c r="G239" s="31">
        <v>9</v>
      </c>
      <c r="H239" s="31">
        <v>0</v>
      </c>
      <c r="I239" s="5">
        <f t="shared" si="24"/>
        <v>9</v>
      </c>
      <c r="J239" s="3" t="s">
        <v>507</v>
      </c>
      <c r="K239" s="3" t="s">
        <v>508</v>
      </c>
      <c r="L239" s="2" t="s">
        <v>38</v>
      </c>
      <c r="M239" s="2" t="s">
        <v>155</v>
      </c>
      <c r="N239" s="3">
        <v>33</v>
      </c>
      <c r="O239" s="3"/>
      <c r="P239" s="3"/>
      <c r="Q239" s="3"/>
      <c r="R239" s="22"/>
      <c r="S239" s="3"/>
      <c r="T239" s="3"/>
      <c r="U239" s="22"/>
      <c r="V239" s="3"/>
      <c r="W239" s="3"/>
      <c r="X239" s="3"/>
    </row>
    <row r="240" spans="1:24" ht="12" thickBot="1" x14ac:dyDescent="0.25">
      <c r="A240" s="1">
        <v>29</v>
      </c>
      <c r="B240" s="122" t="s">
        <v>509</v>
      </c>
      <c r="C240" s="30">
        <v>44710</v>
      </c>
      <c r="D240" s="30" t="s">
        <v>16</v>
      </c>
      <c r="E240" s="31">
        <v>10</v>
      </c>
      <c r="F240" s="31">
        <v>0</v>
      </c>
      <c r="G240" s="31">
        <v>10</v>
      </c>
      <c r="H240" s="31">
        <v>0</v>
      </c>
      <c r="I240" s="5">
        <f t="shared" si="24"/>
        <v>10</v>
      </c>
      <c r="J240" s="3" t="s">
        <v>510</v>
      </c>
      <c r="K240" s="3" t="s">
        <v>511</v>
      </c>
      <c r="L240" s="2" t="s">
        <v>38</v>
      </c>
      <c r="M240" s="2" t="s">
        <v>155</v>
      </c>
      <c r="N240" s="3">
        <v>34</v>
      </c>
      <c r="O240" s="3"/>
      <c r="P240" s="3"/>
      <c r="Q240" s="3"/>
      <c r="R240" s="22"/>
      <c r="S240" s="3"/>
      <c r="T240" s="3"/>
      <c r="U240" s="22"/>
      <c r="V240" s="3"/>
      <c r="W240" s="3"/>
      <c r="X240" s="3"/>
    </row>
    <row r="241" spans="1:24" ht="12" thickBot="1" x14ac:dyDescent="0.25">
      <c r="A241" s="1">
        <v>30</v>
      </c>
      <c r="B241" s="122" t="s">
        <v>512</v>
      </c>
      <c r="C241" s="30">
        <v>44710</v>
      </c>
      <c r="D241" s="30" t="s">
        <v>16</v>
      </c>
      <c r="E241" s="31">
        <v>10</v>
      </c>
      <c r="F241" s="31">
        <v>0</v>
      </c>
      <c r="G241" s="31">
        <v>10</v>
      </c>
      <c r="H241" s="31">
        <v>0</v>
      </c>
      <c r="I241" s="5">
        <f t="shared" si="24"/>
        <v>10</v>
      </c>
      <c r="J241" s="3" t="s">
        <v>419</v>
      </c>
      <c r="K241" s="3" t="s">
        <v>513</v>
      </c>
      <c r="L241" s="2" t="s">
        <v>38</v>
      </c>
      <c r="M241" s="2" t="s">
        <v>155</v>
      </c>
      <c r="N241" s="3">
        <v>35</v>
      </c>
      <c r="O241" s="3"/>
      <c r="P241" s="3"/>
      <c r="Q241" s="3"/>
      <c r="R241" s="22"/>
      <c r="S241" s="3"/>
      <c r="T241" s="3"/>
      <c r="U241" s="22"/>
      <c r="V241" s="3"/>
      <c r="W241" s="3"/>
      <c r="X241" s="3"/>
    </row>
    <row r="242" spans="1:24" ht="12" thickBot="1" x14ac:dyDescent="0.25">
      <c r="A242" s="1">
        <v>31</v>
      </c>
      <c r="B242" s="122" t="s">
        <v>514</v>
      </c>
      <c r="C242" s="30">
        <v>44710</v>
      </c>
      <c r="D242" s="30" t="s">
        <v>16</v>
      </c>
      <c r="E242" s="31">
        <v>9</v>
      </c>
      <c r="F242" s="31">
        <v>0</v>
      </c>
      <c r="G242" s="31">
        <v>9</v>
      </c>
      <c r="H242" s="31">
        <v>0</v>
      </c>
      <c r="I242" s="5">
        <f t="shared" si="24"/>
        <v>9</v>
      </c>
      <c r="J242" s="3" t="s">
        <v>515</v>
      </c>
      <c r="K242" s="3" t="s">
        <v>516</v>
      </c>
      <c r="L242" s="2" t="s">
        <v>38</v>
      </c>
      <c r="M242" s="2" t="s">
        <v>155</v>
      </c>
      <c r="N242" s="3">
        <v>37</v>
      </c>
      <c r="O242" s="3"/>
      <c r="P242" s="3"/>
      <c r="Q242" s="3"/>
      <c r="R242" s="22"/>
      <c r="S242" s="3"/>
      <c r="T242" s="3"/>
      <c r="U242" s="22"/>
      <c r="V242" s="3"/>
      <c r="W242" s="3"/>
      <c r="X242" s="3"/>
    </row>
    <row r="243" spans="1:24" ht="12" thickBot="1" x14ac:dyDescent="0.25">
      <c r="A243" s="1">
        <v>32</v>
      </c>
      <c r="B243" s="122" t="s">
        <v>517</v>
      </c>
      <c r="C243" s="30">
        <v>44710</v>
      </c>
      <c r="D243" s="30" t="s">
        <v>16</v>
      </c>
      <c r="E243" s="31">
        <v>9</v>
      </c>
      <c r="F243" s="31">
        <v>0</v>
      </c>
      <c r="G243" s="31">
        <v>9</v>
      </c>
      <c r="H243" s="31">
        <v>0</v>
      </c>
      <c r="I243" s="5">
        <f t="shared" si="24"/>
        <v>9</v>
      </c>
      <c r="J243" s="3" t="s">
        <v>518</v>
      </c>
      <c r="K243" s="3" t="s">
        <v>519</v>
      </c>
      <c r="L243" s="2" t="s">
        <v>38</v>
      </c>
      <c r="M243" s="2" t="s">
        <v>155</v>
      </c>
      <c r="N243" s="3">
        <v>39</v>
      </c>
      <c r="O243" s="3"/>
      <c r="P243" s="3"/>
      <c r="Q243" s="3"/>
      <c r="R243" s="22"/>
      <c r="S243" s="3"/>
      <c r="T243" s="3"/>
      <c r="U243" s="22"/>
      <c r="V243" s="3"/>
      <c r="W243" s="3"/>
      <c r="X243" s="3"/>
    </row>
    <row r="244" spans="1:24" ht="12" thickBot="1" x14ac:dyDescent="0.25">
      <c r="A244" s="1">
        <v>33</v>
      </c>
      <c r="B244" s="122" t="s">
        <v>520</v>
      </c>
      <c r="C244" s="30">
        <v>44710</v>
      </c>
      <c r="D244" s="30" t="s">
        <v>16</v>
      </c>
      <c r="E244" s="31">
        <v>7</v>
      </c>
      <c r="F244" s="31">
        <v>0</v>
      </c>
      <c r="G244" s="31">
        <v>7</v>
      </c>
      <c r="H244" s="31">
        <v>0</v>
      </c>
      <c r="I244" s="5">
        <f t="shared" si="24"/>
        <v>7</v>
      </c>
      <c r="J244" s="3" t="s">
        <v>521</v>
      </c>
      <c r="K244" s="3" t="s">
        <v>522</v>
      </c>
      <c r="L244" s="2" t="s">
        <v>38</v>
      </c>
      <c r="M244" s="2" t="s">
        <v>155</v>
      </c>
      <c r="N244" s="3">
        <v>40</v>
      </c>
      <c r="O244" s="3"/>
      <c r="P244" s="3"/>
      <c r="Q244" s="3"/>
      <c r="R244" s="22"/>
      <c r="S244" s="3"/>
      <c r="T244" s="3"/>
      <c r="U244" s="22"/>
      <c r="V244" s="3"/>
      <c r="W244" s="3"/>
      <c r="X244" s="3"/>
    </row>
    <row r="245" spans="1:24" ht="12" thickBot="1" x14ac:dyDescent="0.25">
      <c r="A245" s="1">
        <v>34</v>
      </c>
      <c r="B245" s="122" t="s">
        <v>523</v>
      </c>
      <c r="C245" s="30">
        <v>44710</v>
      </c>
      <c r="D245" s="30" t="s">
        <v>16</v>
      </c>
      <c r="E245" s="31">
        <v>10</v>
      </c>
      <c r="F245" s="31">
        <v>0</v>
      </c>
      <c r="G245" s="31">
        <v>10</v>
      </c>
      <c r="H245" s="31">
        <v>0</v>
      </c>
      <c r="I245" s="5">
        <f t="shared" si="24"/>
        <v>10</v>
      </c>
      <c r="J245" s="3" t="s">
        <v>524</v>
      </c>
      <c r="K245" s="3" t="s">
        <v>525</v>
      </c>
      <c r="L245" s="2" t="s">
        <v>38</v>
      </c>
      <c r="M245" s="2" t="s">
        <v>155</v>
      </c>
      <c r="N245" s="3">
        <v>42</v>
      </c>
      <c r="O245" s="3"/>
      <c r="P245" s="3"/>
      <c r="Q245" s="3"/>
      <c r="R245" s="22"/>
      <c r="S245" s="3"/>
      <c r="T245" s="3"/>
      <c r="U245" s="22"/>
      <c r="V245" s="3"/>
      <c r="W245" s="3"/>
      <c r="X245" s="3"/>
    </row>
    <row r="246" spans="1:24" ht="12" thickBot="1" x14ac:dyDescent="0.25">
      <c r="A246" s="1">
        <v>35</v>
      </c>
      <c r="B246" s="122" t="s">
        <v>526</v>
      </c>
      <c r="C246" s="30">
        <v>44710</v>
      </c>
      <c r="D246" s="30" t="s">
        <v>16</v>
      </c>
      <c r="E246" s="31">
        <v>10</v>
      </c>
      <c r="F246" s="31">
        <v>0</v>
      </c>
      <c r="G246" s="31">
        <v>10</v>
      </c>
      <c r="H246" s="31">
        <v>0</v>
      </c>
      <c r="I246" s="5">
        <f t="shared" si="24"/>
        <v>10</v>
      </c>
      <c r="J246" s="4" t="s">
        <v>527</v>
      </c>
      <c r="K246" s="4" t="s">
        <v>528</v>
      </c>
      <c r="L246" s="2" t="s">
        <v>38</v>
      </c>
      <c r="M246" s="2" t="s">
        <v>155</v>
      </c>
      <c r="N246" s="2">
        <v>43</v>
      </c>
      <c r="O246" s="2"/>
      <c r="P246" s="2"/>
      <c r="Q246" s="2"/>
      <c r="R246" s="24"/>
      <c r="S246" s="2"/>
      <c r="T246" s="2"/>
      <c r="U246" s="24"/>
      <c r="V246" s="2"/>
      <c r="W246" s="2"/>
      <c r="X246" s="2"/>
    </row>
    <row r="247" spans="1:24" ht="12" thickBot="1" x14ac:dyDescent="0.25">
      <c r="A247" s="1">
        <v>36</v>
      </c>
      <c r="B247" s="122" t="s">
        <v>529</v>
      </c>
      <c r="C247" s="30">
        <v>44710</v>
      </c>
      <c r="D247" s="30" t="s">
        <v>16</v>
      </c>
      <c r="E247" s="31">
        <v>10</v>
      </c>
      <c r="F247" s="31">
        <v>0</v>
      </c>
      <c r="G247" s="31">
        <v>10</v>
      </c>
      <c r="H247" s="31">
        <v>0</v>
      </c>
      <c r="I247" s="5">
        <f t="shared" si="24"/>
        <v>10</v>
      </c>
      <c r="J247" s="4" t="s">
        <v>530</v>
      </c>
      <c r="K247" s="4" t="s">
        <v>531</v>
      </c>
      <c r="L247" s="2" t="s">
        <v>38</v>
      </c>
      <c r="M247" s="2" t="s">
        <v>155</v>
      </c>
      <c r="N247" s="2">
        <v>44</v>
      </c>
      <c r="O247" s="2"/>
      <c r="P247" s="2"/>
      <c r="Q247" s="2"/>
      <c r="R247" s="24"/>
      <c r="S247" s="2"/>
      <c r="T247" s="2"/>
      <c r="U247" s="24"/>
      <c r="V247" s="2"/>
      <c r="W247" s="2"/>
      <c r="X247" s="2"/>
    </row>
    <row r="248" spans="1:24" ht="12" thickBot="1" x14ac:dyDescent="0.25">
      <c r="A248" s="1">
        <v>37</v>
      </c>
      <c r="B248" s="122" t="s">
        <v>532</v>
      </c>
      <c r="C248" s="30">
        <v>44710</v>
      </c>
      <c r="D248" s="30" t="s">
        <v>16</v>
      </c>
      <c r="E248" s="31">
        <v>8</v>
      </c>
      <c r="F248" s="31">
        <v>0</v>
      </c>
      <c r="G248" s="31">
        <v>8</v>
      </c>
      <c r="H248" s="31">
        <v>0</v>
      </c>
      <c r="I248" s="5">
        <f t="shared" si="24"/>
        <v>8</v>
      </c>
      <c r="J248" s="4" t="s">
        <v>533</v>
      </c>
      <c r="K248" s="4" t="s">
        <v>534</v>
      </c>
      <c r="L248" s="2" t="s">
        <v>38</v>
      </c>
      <c r="M248" s="2" t="s">
        <v>155</v>
      </c>
      <c r="N248" s="2">
        <v>45</v>
      </c>
      <c r="O248" s="2"/>
      <c r="P248" s="2"/>
      <c r="Q248" s="2"/>
      <c r="R248" s="24"/>
      <c r="S248" s="2"/>
      <c r="T248" s="2"/>
      <c r="U248" s="24"/>
      <c r="V248" s="2"/>
      <c r="W248" s="2"/>
      <c r="X248" s="2"/>
    </row>
    <row r="249" spans="1:24" ht="12" thickBot="1" x14ac:dyDescent="0.25">
      <c r="A249" s="1">
        <v>38</v>
      </c>
      <c r="B249" s="122" t="s">
        <v>535</v>
      </c>
      <c r="C249" s="30">
        <v>44710</v>
      </c>
      <c r="D249" s="30" t="s">
        <v>16</v>
      </c>
      <c r="E249" s="31">
        <v>6</v>
      </c>
      <c r="F249" s="31">
        <v>0</v>
      </c>
      <c r="G249" s="31">
        <v>6</v>
      </c>
      <c r="H249" s="31">
        <v>0</v>
      </c>
      <c r="I249" s="5">
        <f t="shared" si="24"/>
        <v>6</v>
      </c>
      <c r="J249" s="4" t="s">
        <v>536</v>
      </c>
      <c r="K249" s="4" t="s">
        <v>537</v>
      </c>
      <c r="L249" s="2" t="s">
        <v>38</v>
      </c>
      <c r="M249" s="2" t="s">
        <v>155</v>
      </c>
      <c r="N249" s="2">
        <v>46</v>
      </c>
      <c r="O249" s="2"/>
      <c r="P249" s="2"/>
      <c r="Q249" s="2"/>
      <c r="R249" s="24"/>
      <c r="S249" s="2"/>
      <c r="T249" s="2"/>
      <c r="U249" s="24"/>
      <c r="V249" s="2"/>
      <c r="W249" s="2"/>
      <c r="X249" s="2"/>
    </row>
    <row r="250" spans="1:24" ht="12" thickBot="1" x14ac:dyDescent="0.25">
      <c r="A250" s="1">
        <v>39</v>
      </c>
      <c r="B250" s="122" t="s">
        <v>538</v>
      </c>
      <c r="C250" s="30">
        <v>44710</v>
      </c>
      <c r="D250" s="30" t="s">
        <v>16</v>
      </c>
      <c r="E250" s="31">
        <v>7</v>
      </c>
      <c r="F250" s="31">
        <v>0</v>
      </c>
      <c r="G250" s="31">
        <v>7</v>
      </c>
      <c r="H250" s="31">
        <v>0</v>
      </c>
      <c r="I250" s="5">
        <f t="shared" si="24"/>
        <v>7</v>
      </c>
      <c r="J250" s="4" t="s">
        <v>539</v>
      </c>
      <c r="K250" s="4" t="s">
        <v>540</v>
      </c>
      <c r="L250" s="2" t="s">
        <v>38</v>
      </c>
      <c r="M250" s="2" t="s">
        <v>155</v>
      </c>
      <c r="N250" s="2">
        <v>47</v>
      </c>
      <c r="O250" s="2"/>
      <c r="P250" s="2"/>
      <c r="Q250" s="2"/>
      <c r="R250" s="24"/>
      <c r="S250" s="2"/>
      <c r="T250" s="2"/>
      <c r="U250" s="24"/>
      <c r="V250" s="2"/>
      <c r="W250" s="2"/>
      <c r="X250" s="2"/>
    </row>
    <row r="251" spans="1:24" ht="12" thickBot="1" x14ac:dyDescent="0.25">
      <c r="A251" s="1">
        <v>40</v>
      </c>
      <c r="B251" s="122" t="s">
        <v>541</v>
      </c>
      <c r="C251" s="30">
        <v>44710</v>
      </c>
      <c r="D251" s="30" t="s">
        <v>16</v>
      </c>
      <c r="E251" s="31">
        <v>9</v>
      </c>
      <c r="F251" s="31">
        <v>0</v>
      </c>
      <c r="G251" s="31">
        <v>9</v>
      </c>
      <c r="H251" s="31">
        <v>0</v>
      </c>
      <c r="I251" s="5">
        <f t="shared" si="24"/>
        <v>9</v>
      </c>
      <c r="J251" s="4" t="s">
        <v>542</v>
      </c>
      <c r="K251" s="4" t="s">
        <v>543</v>
      </c>
      <c r="L251" s="2" t="s">
        <v>38</v>
      </c>
      <c r="M251" s="2" t="s">
        <v>155</v>
      </c>
      <c r="N251" s="2">
        <v>55</v>
      </c>
      <c r="O251" s="2"/>
      <c r="P251" s="2"/>
      <c r="Q251" s="2"/>
      <c r="R251" s="24"/>
      <c r="S251" s="2"/>
      <c r="T251" s="2"/>
      <c r="U251" s="24"/>
      <c r="V251" s="2"/>
      <c r="W251" s="2"/>
      <c r="X251" s="2"/>
    </row>
    <row r="252" spans="1:24" ht="12" thickBot="1" x14ac:dyDescent="0.25">
      <c r="A252" s="1">
        <v>41</v>
      </c>
      <c r="B252" s="122" t="s">
        <v>544</v>
      </c>
      <c r="C252" s="30">
        <v>44710</v>
      </c>
      <c r="D252" s="30" t="s">
        <v>16</v>
      </c>
      <c r="E252" s="31">
        <v>9</v>
      </c>
      <c r="F252" s="31">
        <v>0</v>
      </c>
      <c r="G252" s="31">
        <v>9</v>
      </c>
      <c r="H252" s="31">
        <v>0</v>
      </c>
      <c r="I252" s="5">
        <f t="shared" si="24"/>
        <v>9</v>
      </c>
      <c r="J252" s="4" t="s">
        <v>545</v>
      </c>
      <c r="K252" s="4" t="s">
        <v>546</v>
      </c>
      <c r="L252" s="2" t="s">
        <v>38</v>
      </c>
      <c r="M252" s="2" t="s">
        <v>155</v>
      </c>
      <c r="N252" s="2">
        <v>57</v>
      </c>
      <c r="O252" s="2"/>
      <c r="P252" s="2"/>
      <c r="Q252" s="2"/>
      <c r="R252" s="24"/>
      <c r="S252" s="2"/>
      <c r="T252" s="2"/>
      <c r="U252" s="24"/>
      <c r="V252" s="2"/>
      <c r="W252" s="2"/>
      <c r="X252" s="2"/>
    </row>
    <row r="253" spans="1:24" ht="12" thickBot="1" x14ac:dyDescent="0.25">
      <c r="A253" s="1">
        <v>42</v>
      </c>
      <c r="B253" s="122" t="s">
        <v>547</v>
      </c>
      <c r="C253" s="30">
        <v>44710</v>
      </c>
      <c r="D253" s="30" t="s">
        <v>16</v>
      </c>
      <c r="E253" s="31">
        <v>0</v>
      </c>
      <c r="F253" s="31">
        <v>0</v>
      </c>
      <c r="G253" s="31">
        <v>0</v>
      </c>
      <c r="H253" s="31">
        <v>0</v>
      </c>
      <c r="I253" s="5">
        <f t="shared" si="24"/>
        <v>0</v>
      </c>
      <c r="J253" s="4" t="s">
        <v>548</v>
      </c>
      <c r="K253" s="4" t="s">
        <v>549</v>
      </c>
      <c r="L253" s="2" t="s">
        <v>17</v>
      </c>
      <c r="M253" s="2" t="s">
        <v>827</v>
      </c>
      <c r="N253" s="2">
        <v>30</v>
      </c>
      <c r="O253" s="2"/>
      <c r="P253" s="2"/>
      <c r="Q253" s="2"/>
      <c r="R253" s="24"/>
      <c r="S253" s="2"/>
      <c r="T253" s="2"/>
      <c r="U253" s="24"/>
      <c r="V253" s="2"/>
      <c r="W253" s="2"/>
      <c r="X253" s="2"/>
    </row>
    <row r="254" spans="1:24" ht="12" thickBot="1" x14ac:dyDescent="0.25">
      <c r="A254" s="1">
        <v>43</v>
      </c>
      <c r="B254" s="122" t="s">
        <v>550</v>
      </c>
      <c r="C254" s="30">
        <v>44710</v>
      </c>
      <c r="D254" s="30" t="s">
        <v>16</v>
      </c>
      <c r="E254" s="31">
        <v>0</v>
      </c>
      <c r="F254" s="30">
        <v>0</v>
      </c>
      <c r="G254" s="31">
        <v>0</v>
      </c>
      <c r="H254" s="31">
        <v>0</v>
      </c>
      <c r="I254" s="5">
        <f t="shared" si="24"/>
        <v>0</v>
      </c>
      <c r="J254" s="4" t="s">
        <v>551</v>
      </c>
      <c r="K254" s="4" t="s">
        <v>552</v>
      </c>
      <c r="L254" s="2" t="s">
        <v>17</v>
      </c>
      <c r="M254" s="2" t="s">
        <v>826</v>
      </c>
      <c r="N254" s="2">
        <v>35</v>
      </c>
      <c r="O254" s="2"/>
      <c r="P254" s="2"/>
      <c r="Q254" s="2"/>
      <c r="R254" s="24"/>
      <c r="S254" s="2"/>
      <c r="T254" s="2"/>
      <c r="U254" s="24"/>
      <c r="V254" s="2"/>
      <c r="W254" s="2"/>
      <c r="X254" s="2"/>
    </row>
    <row r="255" spans="1:24" ht="12" thickBot="1" x14ac:dyDescent="0.25">
      <c r="A255" s="1">
        <v>48</v>
      </c>
      <c r="B255" s="122" t="s">
        <v>558</v>
      </c>
      <c r="C255" s="30">
        <v>44710</v>
      </c>
      <c r="D255" s="30" t="s">
        <v>16</v>
      </c>
      <c r="E255" s="31">
        <v>0</v>
      </c>
      <c r="F255" s="30">
        <v>0</v>
      </c>
      <c r="G255" s="31">
        <v>0</v>
      </c>
      <c r="H255" s="31">
        <v>0</v>
      </c>
      <c r="I255" s="5">
        <f t="shared" si="24"/>
        <v>0</v>
      </c>
      <c r="J255" s="4" t="s">
        <v>559</v>
      </c>
      <c r="K255" s="4" t="s">
        <v>560</v>
      </c>
      <c r="L255" s="2" t="s">
        <v>17</v>
      </c>
      <c r="M255" s="2" t="s">
        <v>826</v>
      </c>
      <c r="N255" s="2">
        <v>42</v>
      </c>
      <c r="O255" s="2"/>
      <c r="P255" s="2"/>
      <c r="Q255" s="2"/>
      <c r="R255" s="24"/>
      <c r="S255" s="2"/>
      <c r="T255" s="2"/>
      <c r="U255" s="24"/>
      <c r="V255" s="2"/>
      <c r="W255" s="2"/>
      <c r="X255" s="2"/>
    </row>
    <row r="257" spans="1:1" x14ac:dyDescent="0.2">
      <c r="A257" s="9" t="s">
        <v>913</v>
      </c>
    </row>
  </sheetData>
  <sheetProtection algorithmName="SHA-512" hashValue="qdyY+Ang+hW2BjRYCznRdH7ENXrVBHaNLyjelzKMxlffb2eQWzNwPEBdtVtxt+BLZfYMddttHsHXLQr8Hv9Wtw==" saltValue="QXGJmgtkMU+qAKx8cJxYnA==" spinCount="100000" sheet="1" objects="1" scenarios="1" selectLockedCells="1" selectUnlockedCells="1"/>
  <mergeCells count="42">
    <mergeCell ref="H5:H6"/>
    <mergeCell ref="A5:A6"/>
    <mergeCell ref="B5:B6"/>
    <mergeCell ref="C5:C6"/>
    <mergeCell ref="D5:D6"/>
    <mergeCell ref="G5:G6"/>
    <mergeCell ref="T5:T6"/>
    <mergeCell ref="I5:I6"/>
    <mergeCell ref="J5:J6"/>
    <mergeCell ref="K5:K6"/>
    <mergeCell ref="L5:L6"/>
    <mergeCell ref="M5:M6"/>
    <mergeCell ref="N5:N6"/>
    <mergeCell ref="O5:O6"/>
    <mergeCell ref="P5:P6"/>
    <mergeCell ref="Q5:Q6"/>
    <mergeCell ref="R5:R6"/>
    <mergeCell ref="S5:S6"/>
    <mergeCell ref="A210:A211"/>
    <mergeCell ref="B210:B211"/>
    <mergeCell ref="C210:C211"/>
    <mergeCell ref="D210:D211"/>
    <mergeCell ref="G210:G211"/>
    <mergeCell ref="U5:U6"/>
    <mergeCell ref="V5:V6"/>
    <mergeCell ref="W5:W6"/>
    <mergeCell ref="X5:X6"/>
    <mergeCell ref="Y5:Y6"/>
    <mergeCell ref="H210:H211"/>
    <mergeCell ref="J210:J211"/>
    <mergeCell ref="K210:K211"/>
    <mergeCell ref="L210:L211"/>
    <mergeCell ref="M210:M211"/>
    <mergeCell ref="V210:V211"/>
    <mergeCell ref="I210:I211"/>
    <mergeCell ref="O210:O211"/>
    <mergeCell ref="Q210:Q211"/>
    <mergeCell ref="R210:R211"/>
    <mergeCell ref="S210:S211"/>
    <mergeCell ref="T210:T211"/>
    <mergeCell ref="U210:U211"/>
    <mergeCell ref="N210:N2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6DB69-E8E6-4B3D-8A4D-3A8A532137B2}">
  <dimension ref="A2:AD232"/>
  <sheetViews>
    <sheetView workbookViewId="0">
      <selection sqref="A1:XFD1048576"/>
    </sheetView>
  </sheetViews>
  <sheetFormatPr baseColWidth="10" defaultRowHeight="11.25" x14ac:dyDescent="0.25"/>
  <cols>
    <col min="1" max="1" width="3.5703125" style="255" bestFit="1" customWidth="1"/>
    <col min="2" max="2" width="29.7109375" style="255" customWidth="1"/>
    <col min="3" max="3" width="11.42578125" style="255"/>
    <col min="4" max="7" width="11.42578125" style="255" hidden="1" customWidth="1"/>
    <col min="8" max="11" width="0" style="255" hidden="1" customWidth="1"/>
    <col min="12" max="13" width="11.42578125" style="255" hidden="1" customWidth="1"/>
    <col min="14" max="14" width="16" style="255" customWidth="1"/>
    <col min="15" max="15" width="11.42578125" style="255"/>
    <col min="16" max="16" width="18.85546875" style="255" customWidth="1"/>
    <col min="17" max="18" width="11.42578125" style="255" customWidth="1"/>
    <col min="19" max="19" width="12.85546875" style="131" customWidth="1"/>
    <col min="20" max="20" width="18.5703125" style="132" hidden="1" customWidth="1"/>
    <col min="21" max="21" width="13.42578125" style="133" hidden="1" customWidth="1"/>
    <col min="22" max="24" width="13.42578125" style="132" hidden="1" customWidth="1"/>
    <col min="25" max="25" width="14.85546875" style="132" hidden="1" customWidth="1"/>
    <col min="26" max="26" width="11.42578125" style="255"/>
    <col min="27" max="30" width="11.42578125" style="268"/>
    <col min="31" max="16384" width="11.42578125" style="255"/>
  </cols>
  <sheetData>
    <row r="2" spans="1:30" s="263" customFormat="1" ht="45" x14ac:dyDescent="0.25">
      <c r="A2" s="259" t="s">
        <v>0</v>
      </c>
      <c r="B2" s="260" t="s">
        <v>1</v>
      </c>
      <c r="C2" s="260" t="s">
        <v>3</v>
      </c>
      <c r="D2" s="260" t="s">
        <v>567</v>
      </c>
      <c r="E2" s="260" t="s">
        <v>568</v>
      </c>
      <c r="F2" s="260" t="s">
        <v>569</v>
      </c>
      <c r="G2" s="260" t="s">
        <v>570</v>
      </c>
      <c r="H2" s="260" t="s">
        <v>571</v>
      </c>
      <c r="I2" s="260" t="s">
        <v>572</v>
      </c>
      <c r="J2" s="260" t="s">
        <v>829</v>
      </c>
      <c r="K2" s="260" t="s">
        <v>830</v>
      </c>
      <c r="L2" s="260" t="s">
        <v>429</v>
      </c>
      <c r="M2" s="260" t="s">
        <v>430</v>
      </c>
      <c r="N2" s="260" t="s">
        <v>431</v>
      </c>
      <c r="O2" s="260" t="s">
        <v>4</v>
      </c>
      <c r="P2" s="260" t="s">
        <v>5</v>
      </c>
      <c r="Q2" s="260" t="s">
        <v>6</v>
      </c>
      <c r="R2" s="260" t="s">
        <v>0</v>
      </c>
      <c r="S2" s="246" t="s">
        <v>914</v>
      </c>
      <c r="T2" s="261" t="s">
        <v>872</v>
      </c>
      <c r="U2" s="262" t="s">
        <v>575</v>
      </c>
      <c r="V2" s="261" t="s">
        <v>873</v>
      </c>
      <c r="W2" s="261" t="s">
        <v>874</v>
      </c>
      <c r="X2" s="261" t="s">
        <v>875</v>
      </c>
      <c r="Y2" s="261" t="s">
        <v>876</v>
      </c>
      <c r="AA2" s="264"/>
      <c r="AB2" s="264"/>
      <c r="AC2" s="264"/>
      <c r="AD2" s="264"/>
    </row>
    <row r="3" spans="1:30" ht="22.5" x14ac:dyDescent="0.25">
      <c r="A3" s="265">
        <v>1</v>
      </c>
      <c r="B3" s="247" t="s">
        <v>15</v>
      </c>
      <c r="C3" s="265" t="s">
        <v>16</v>
      </c>
      <c r="D3" s="265">
        <v>0</v>
      </c>
      <c r="E3" s="265">
        <v>0</v>
      </c>
      <c r="F3" s="266">
        <v>140</v>
      </c>
      <c r="G3" s="266">
        <v>0</v>
      </c>
      <c r="H3" s="266">
        <v>140</v>
      </c>
      <c r="I3" s="266">
        <v>0</v>
      </c>
      <c r="J3" s="266">
        <v>36</v>
      </c>
      <c r="K3" s="266">
        <f>+H3+I3+J3</f>
        <v>176</v>
      </c>
      <c r="L3" s="265">
        <v>25170000</v>
      </c>
      <c r="M3" s="265" t="s">
        <v>587</v>
      </c>
      <c r="N3" s="265" t="s">
        <v>588</v>
      </c>
      <c r="O3" s="265">
        <v>213598</v>
      </c>
      <c r="P3" s="265" t="s">
        <v>17</v>
      </c>
      <c r="Q3" s="265" t="s">
        <v>18</v>
      </c>
      <c r="R3" s="265">
        <v>7</v>
      </c>
      <c r="S3" s="267">
        <v>382.42</v>
      </c>
      <c r="T3" s="134">
        <f t="shared" ref="T3:T34" si="0">+K3*S3</f>
        <v>67305.919999999998</v>
      </c>
      <c r="U3" s="135">
        <v>195</v>
      </c>
      <c r="V3" s="134">
        <v>653.52</v>
      </c>
      <c r="W3" s="134">
        <f t="shared" ref="W3:W34" si="1">+V3*K3</f>
        <v>115019.51999999999</v>
      </c>
      <c r="X3" s="134">
        <v>672.58</v>
      </c>
      <c r="Y3" s="134">
        <f t="shared" ref="Y3:Y34" si="2">+X3*K3</f>
        <v>118374.08</v>
      </c>
    </row>
    <row r="4" spans="1:30" x14ac:dyDescent="0.25">
      <c r="A4" s="265">
        <v>2</v>
      </c>
      <c r="B4" s="247" t="s">
        <v>20</v>
      </c>
      <c r="C4" s="265" t="s">
        <v>16</v>
      </c>
      <c r="D4" s="265">
        <v>60</v>
      </c>
      <c r="E4" s="265">
        <v>0</v>
      </c>
      <c r="F4" s="266">
        <v>15</v>
      </c>
      <c r="G4" s="265">
        <v>0</v>
      </c>
      <c r="H4" s="266">
        <v>15</v>
      </c>
      <c r="I4" s="265">
        <v>0</v>
      </c>
      <c r="J4" s="265">
        <v>18</v>
      </c>
      <c r="K4" s="266">
        <f t="shared" ref="K4:K67" si="3">+H4+I4+J4</f>
        <v>33</v>
      </c>
      <c r="L4" s="265">
        <v>25170000</v>
      </c>
      <c r="M4" s="265">
        <v>1700514</v>
      </c>
      <c r="N4" s="265" t="s">
        <v>600</v>
      </c>
      <c r="O4" s="265">
        <v>217980</v>
      </c>
      <c r="P4" s="265" t="s">
        <v>17</v>
      </c>
      <c r="Q4" s="265" t="s">
        <v>21</v>
      </c>
      <c r="R4" s="265" t="s">
        <v>22</v>
      </c>
      <c r="S4" s="267">
        <v>157.37</v>
      </c>
      <c r="T4" s="134">
        <f t="shared" si="0"/>
        <v>5193.21</v>
      </c>
      <c r="U4" s="135">
        <v>195</v>
      </c>
      <c r="V4" s="134">
        <v>27.56</v>
      </c>
      <c r="W4" s="134">
        <f t="shared" si="1"/>
        <v>909.4799999999999</v>
      </c>
      <c r="X4" s="134">
        <v>29.46</v>
      </c>
      <c r="Y4" s="134">
        <f t="shared" si="2"/>
        <v>972.18000000000006</v>
      </c>
    </row>
    <row r="5" spans="1:30" x14ac:dyDescent="0.25">
      <c r="A5" s="265">
        <v>3</v>
      </c>
      <c r="B5" s="247" t="s">
        <v>24</v>
      </c>
      <c r="C5" s="265" t="s">
        <v>16</v>
      </c>
      <c r="D5" s="265">
        <v>120</v>
      </c>
      <c r="E5" s="265">
        <v>0</v>
      </c>
      <c r="F5" s="266">
        <v>0</v>
      </c>
      <c r="G5" s="265">
        <v>0</v>
      </c>
      <c r="H5" s="266">
        <v>0</v>
      </c>
      <c r="I5" s="265">
        <v>0</v>
      </c>
      <c r="J5" s="265">
        <v>18</v>
      </c>
      <c r="K5" s="266">
        <f t="shared" si="3"/>
        <v>18</v>
      </c>
      <c r="L5" s="265">
        <v>25170000</v>
      </c>
      <c r="M5" s="265">
        <v>1700513</v>
      </c>
      <c r="N5" s="265" t="s">
        <v>605</v>
      </c>
      <c r="O5" s="265">
        <v>217979</v>
      </c>
      <c r="P5" s="265" t="s">
        <v>17</v>
      </c>
      <c r="Q5" s="265" t="s">
        <v>25</v>
      </c>
      <c r="R5" s="265" t="s">
        <v>26</v>
      </c>
      <c r="S5" s="267">
        <v>156.94999999999999</v>
      </c>
      <c r="T5" s="134">
        <f t="shared" si="0"/>
        <v>2825.1</v>
      </c>
      <c r="U5" s="135">
        <v>195</v>
      </c>
      <c r="V5" s="134">
        <v>64.47</v>
      </c>
      <c r="W5" s="134">
        <f t="shared" si="1"/>
        <v>1160.46</v>
      </c>
      <c r="X5" s="134">
        <v>68.56</v>
      </c>
      <c r="Y5" s="134">
        <f t="shared" si="2"/>
        <v>1234.08</v>
      </c>
    </row>
    <row r="6" spans="1:30" x14ac:dyDescent="0.25">
      <c r="A6" s="265">
        <v>4</v>
      </c>
      <c r="B6" s="247" t="s">
        <v>27</v>
      </c>
      <c r="C6" s="265" t="s">
        <v>16</v>
      </c>
      <c r="D6" s="265">
        <v>60</v>
      </c>
      <c r="E6" s="265">
        <v>0</v>
      </c>
      <c r="F6" s="266">
        <v>0</v>
      </c>
      <c r="G6" s="265">
        <v>0</v>
      </c>
      <c r="H6" s="266">
        <v>0</v>
      </c>
      <c r="I6" s="265">
        <v>0</v>
      </c>
      <c r="J6" s="265">
        <v>18</v>
      </c>
      <c r="K6" s="266">
        <f t="shared" si="3"/>
        <v>18</v>
      </c>
      <c r="L6" s="265">
        <v>25170000</v>
      </c>
      <c r="M6" s="265">
        <v>1600315</v>
      </c>
      <c r="N6" s="265" t="s">
        <v>606</v>
      </c>
      <c r="O6" s="265" t="s">
        <v>28</v>
      </c>
      <c r="P6" s="265" t="s">
        <v>17</v>
      </c>
      <c r="Q6" s="265" t="s">
        <v>29</v>
      </c>
      <c r="R6" s="265">
        <v>3</v>
      </c>
      <c r="S6" s="267">
        <v>70.77</v>
      </c>
      <c r="T6" s="134">
        <f t="shared" si="0"/>
        <v>1273.8599999999999</v>
      </c>
      <c r="U6" s="135">
        <v>210</v>
      </c>
      <c r="V6" s="134">
        <v>490.64</v>
      </c>
      <c r="W6" s="134">
        <f t="shared" si="1"/>
        <v>8831.52</v>
      </c>
      <c r="X6" s="134">
        <v>504.7</v>
      </c>
      <c r="Y6" s="134">
        <f t="shared" si="2"/>
        <v>9084.6</v>
      </c>
    </row>
    <row r="7" spans="1:30" x14ac:dyDescent="0.25">
      <c r="A7" s="265">
        <v>5</v>
      </c>
      <c r="B7" s="247" t="s">
        <v>30</v>
      </c>
      <c r="C7" s="265" t="s">
        <v>16</v>
      </c>
      <c r="D7" s="265">
        <v>60</v>
      </c>
      <c r="E7" s="265">
        <v>0</v>
      </c>
      <c r="F7" s="266">
        <v>0</v>
      </c>
      <c r="G7" s="265">
        <v>0</v>
      </c>
      <c r="H7" s="266">
        <v>0</v>
      </c>
      <c r="I7" s="265">
        <v>0</v>
      </c>
      <c r="J7" s="265">
        <v>18</v>
      </c>
      <c r="K7" s="266">
        <f t="shared" si="3"/>
        <v>18</v>
      </c>
      <c r="L7" s="265">
        <v>25170000</v>
      </c>
      <c r="M7" s="265">
        <v>1600316</v>
      </c>
      <c r="N7" s="265" t="s">
        <v>607</v>
      </c>
      <c r="O7" s="265" t="s">
        <v>31</v>
      </c>
      <c r="P7" s="265" t="s">
        <v>17</v>
      </c>
      <c r="Q7" s="265" t="s">
        <v>29</v>
      </c>
      <c r="R7" s="265">
        <v>3</v>
      </c>
      <c r="S7" s="267">
        <v>66.92</v>
      </c>
      <c r="T7" s="134">
        <f t="shared" si="0"/>
        <v>1204.56</v>
      </c>
      <c r="U7" s="135">
        <v>210</v>
      </c>
      <c r="V7" s="134">
        <v>291.57</v>
      </c>
      <c r="W7" s="134">
        <f t="shared" si="1"/>
        <v>5248.26</v>
      </c>
      <c r="X7" s="134">
        <v>479.57</v>
      </c>
      <c r="Y7" s="134">
        <f t="shared" si="2"/>
        <v>8632.26</v>
      </c>
    </row>
    <row r="8" spans="1:30" x14ac:dyDescent="0.25">
      <c r="A8" s="265">
        <v>6</v>
      </c>
      <c r="B8" s="247" t="s">
        <v>33</v>
      </c>
      <c r="C8" s="265" t="s">
        <v>16</v>
      </c>
      <c r="D8" s="265">
        <v>15</v>
      </c>
      <c r="E8" s="265">
        <v>0</v>
      </c>
      <c r="F8" s="266">
        <v>19</v>
      </c>
      <c r="G8" s="266">
        <v>28</v>
      </c>
      <c r="H8" s="266">
        <v>19</v>
      </c>
      <c r="I8" s="266">
        <v>28</v>
      </c>
      <c r="J8" s="266">
        <v>24</v>
      </c>
      <c r="K8" s="266">
        <f t="shared" si="3"/>
        <v>71</v>
      </c>
      <c r="L8" s="265">
        <v>25170000</v>
      </c>
      <c r="M8" s="265">
        <v>1721097</v>
      </c>
      <c r="N8" s="265" t="s">
        <v>608</v>
      </c>
      <c r="O8" s="265" t="s">
        <v>34</v>
      </c>
      <c r="P8" s="265" t="s">
        <v>17</v>
      </c>
      <c r="Q8" s="265" t="s">
        <v>35</v>
      </c>
      <c r="R8" s="265">
        <v>51</v>
      </c>
      <c r="S8" s="267">
        <v>166.9</v>
      </c>
      <c r="T8" s="134">
        <f t="shared" si="0"/>
        <v>11849.9</v>
      </c>
      <c r="U8" s="135">
        <v>196.5</v>
      </c>
      <c r="V8" s="134">
        <v>28.2</v>
      </c>
      <c r="W8" s="134">
        <f t="shared" si="1"/>
        <v>2002.2</v>
      </c>
      <c r="X8" s="134">
        <v>204.19</v>
      </c>
      <c r="Y8" s="134">
        <f t="shared" si="2"/>
        <v>14497.49</v>
      </c>
    </row>
    <row r="9" spans="1:30" x14ac:dyDescent="0.25">
      <c r="A9" s="265">
        <v>7</v>
      </c>
      <c r="B9" s="247" t="s">
        <v>37</v>
      </c>
      <c r="C9" s="265" t="s">
        <v>16</v>
      </c>
      <c r="D9" s="265">
        <v>200</v>
      </c>
      <c r="E9" s="265">
        <v>0</v>
      </c>
      <c r="F9" s="266">
        <v>0</v>
      </c>
      <c r="G9" s="265">
        <v>50</v>
      </c>
      <c r="H9" s="266">
        <v>0</v>
      </c>
      <c r="I9" s="265">
        <v>50</v>
      </c>
      <c r="J9" s="265">
        <v>18</v>
      </c>
      <c r="K9" s="266">
        <f t="shared" si="3"/>
        <v>68</v>
      </c>
      <c r="L9" s="265">
        <v>25170000</v>
      </c>
      <c r="M9" s="265">
        <v>1600360</v>
      </c>
      <c r="N9" s="265" t="s">
        <v>609</v>
      </c>
      <c r="O9" s="265">
        <v>136483</v>
      </c>
      <c r="P9" s="265" t="s">
        <v>38</v>
      </c>
      <c r="Q9" s="265" t="s">
        <v>39</v>
      </c>
      <c r="R9" s="265">
        <v>6</v>
      </c>
      <c r="S9" s="267">
        <v>73.89</v>
      </c>
      <c r="T9" s="134">
        <f t="shared" si="0"/>
        <v>5024.5200000000004</v>
      </c>
      <c r="U9" s="135">
        <v>65</v>
      </c>
      <c r="V9" s="134">
        <v>58.96</v>
      </c>
      <c r="W9" s="134">
        <f t="shared" si="1"/>
        <v>4009.28</v>
      </c>
      <c r="X9" s="134">
        <v>234.42</v>
      </c>
      <c r="Y9" s="134">
        <f t="shared" si="2"/>
        <v>15940.56</v>
      </c>
    </row>
    <row r="10" spans="1:30" x14ac:dyDescent="0.25">
      <c r="A10" s="265">
        <v>8</v>
      </c>
      <c r="B10" s="247" t="s">
        <v>40</v>
      </c>
      <c r="C10" s="265" t="s">
        <v>16</v>
      </c>
      <c r="D10" s="265">
        <v>0</v>
      </c>
      <c r="E10" s="265">
        <v>0</v>
      </c>
      <c r="F10" s="266">
        <v>30</v>
      </c>
      <c r="G10" s="265">
        <v>4</v>
      </c>
      <c r="H10" s="266">
        <v>30</v>
      </c>
      <c r="I10" s="265">
        <v>4</v>
      </c>
      <c r="J10" s="265">
        <v>12</v>
      </c>
      <c r="K10" s="266">
        <f t="shared" si="3"/>
        <v>46</v>
      </c>
      <c r="L10" s="265">
        <v>25170000</v>
      </c>
      <c r="M10" s="265">
        <v>1034102</v>
      </c>
      <c r="N10" s="265" t="s">
        <v>419</v>
      </c>
      <c r="O10" s="265">
        <v>143031</v>
      </c>
      <c r="P10" s="265" t="s">
        <v>38</v>
      </c>
      <c r="Q10" s="265" t="s">
        <v>41</v>
      </c>
      <c r="R10" s="265">
        <v>14</v>
      </c>
      <c r="S10" s="267">
        <v>2152.67</v>
      </c>
      <c r="T10" s="134">
        <f t="shared" si="0"/>
        <v>99022.82</v>
      </c>
      <c r="U10" s="135">
        <v>210</v>
      </c>
      <c r="V10" s="134">
        <v>714.6</v>
      </c>
      <c r="W10" s="134">
        <f t="shared" si="1"/>
        <v>32871.599999999999</v>
      </c>
      <c r="X10" s="134">
        <v>738.01</v>
      </c>
      <c r="Y10" s="134">
        <f t="shared" si="2"/>
        <v>33948.46</v>
      </c>
    </row>
    <row r="11" spans="1:30" x14ac:dyDescent="0.25">
      <c r="A11" s="265">
        <v>9</v>
      </c>
      <c r="B11" s="249" t="s">
        <v>42</v>
      </c>
      <c r="C11" s="265" t="s">
        <v>16</v>
      </c>
      <c r="D11" s="265">
        <v>58</v>
      </c>
      <c r="E11" s="265">
        <v>0</v>
      </c>
      <c r="F11" s="266">
        <v>0</v>
      </c>
      <c r="G11" s="265">
        <v>0</v>
      </c>
      <c r="H11" s="266">
        <v>0</v>
      </c>
      <c r="I11" s="265">
        <v>0</v>
      </c>
      <c r="J11" s="265">
        <v>36</v>
      </c>
      <c r="K11" s="266">
        <f t="shared" si="3"/>
        <v>36</v>
      </c>
      <c r="L11" s="265">
        <v>25170000</v>
      </c>
      <c r="M11" s="265">
        <v>1807330</v>
      </c>
      <c r="N11" s="265" t="s">
        <v>610</v>
      </c>
      <c r="O11" s="265" t="s">
        <v>43</v>
      </c>
      <c r="P11" s="265" t="s">
        <v>44</v>
      </c>
      <c r="Q11" s="265" t="s">
        <v>45</v>
      </c>
      <c r="R11" s="265">
        <v>9</v>
      </c>
      <c r="S11" s="269">
        <v>210.75</v>
      </c>
      <c r="T11" s="134">
        <f t="shared" si="0"/>
        <v>7587</v>
      </c>
      <c r="U11" s="135">
        <v>354</v>
      </c>
      <c r="V11" s="134">
        <v>350.6</v>
      </c>
      <c r="W11" s="134">
        <f t="shared" si="1"/>
        <v>12621.6</v>
      </c>
      <c r="X11" s="134">
        <v>508.53</v>
      </c>
      <c r="Y11" s="134">
        <f t="shared" si="2"/>
        <v>18307.079999999998</v>
      </c>
    </row>
    <row r="12" spans="1:30" x14ac:dyDescent="0.25">
      <c r="A12" s="265">
        <v>10</v>
      </c>
      <c r="B12" s="249" t="s">
        <v>46</v>
      </c>
      <c r="C12" s="265" t="s">
        <v>16</v>
      </c>
      <c r="D12" s="265">
        <v>131</v>
      </c>
      <c r="E12" s="265">
        <v>0</v>
      </c>
      <c r="F12" s="266">
        <v>0</v>
      </c>
      <c r="G12" s="265">
        <v>0</v>
      </c>
      <c r="H12" s="266">
        <v>0</v>
      </c>
      <c r="I12" s="265">
        <v>0</v>
      </c>
      <c r="J12" s="265">
        <v>36</v>
      </c>
      <c r="K12" s="266">
        <f t="shared" si="3"/>
        <v>36</v>
      </c>
      <c r="L12" s="265">
        <v>25170000</v>
      </c>
      <c r="M12" s="265">
        <v>1808624</v>
      </c>
      <c r="N12" s="265" t="s">
        <v>611</v>
      </c>
      <c r="O12" s="265" t="s">
        <v>47</v>
      </c>
      <c r="P12" s="265" t="s">
        <v>44</v>
      </c>
      <c r="Q12" s="265" t="s">
        <v>45</v>
      </c>
      <c r="R12" s="265">
        <v>11</v>
      </c>
      <c r="S12" s="269">
        <v>365.14</v>
      </c>
      <c r="T12" s="134">
        <f t="shared" si="0"/>
        <v>13145.039999999999</v>
      </c>
      <c r="U12" s="135">
        <v>210</v>
      </c>
      <c r="V12" s="134">
        <v>718.15</v>
      </c>
      <c r="W12" s="134">
        <f t="shared" si="1"/>
        <v>25853.399999999998</v>
      </c>
      <c r="X12" s="134">
        <v>958.55</v>
      </c>
      <c r="Y12" s="134">
        <f t="shared" si="2"/>
        <v>34507.799999999996</v>
      </c>
    </row>
    <row r="13" spans="1:30" x14ac:dyDescent="0.25">
      <c r="A13" s="265">
        <v>11</v>
      </c>
      <c r="B13" s="249" t="s">
        <v>50</v>
      </c>
      <c r="C13" s="265" t="s">
        <v>16</v>
      </c>
      <c r="D13" s="265">
        <v>9</v>
      </c>
      <c r="E13" s="265">
        <v>0</v>
      </c>
      <c r="F13" s="266">
        <v>50</v>
      </c>
      <c r="G13" s="265">
        <v>20</v>
      </c>
      <c r="H13" s="266">
        <v>50</v>
      </c>
      <c r="I13" s="265">
        <v>20</v>
      </c>
      <c r="J13" s="265">
        <v>12</v>
      </c>
      <c r="K13" s="266">
        <f t="shared" si="3"/>
        <v>82</v>
      </c>
      <c r="L13" s="265">
        <v>25170000</v>
      </c>
      <c r="M13" s="265">
        <v>1291917</v>
      </c>
      <c r="N13" s="265" t="s">
        <v>612</v>
      </c>
      <c r="O13" s="265" t="s">
        <v>51</v>
      </c>
      <c r="P13" s="265" t="s">
        <v>17</v>
      </c>
      <c r="Q13" s="265" t="s">
        <v>52</v>
      </c>
      <c r="R13" s="265">
        <v>4</v>
      </c>
      <c r="S13" s="269">
        <v>90.38</v>
      </c>
      <c r="T13" s="134">
        <f t="shared" si="0"/>
        <v>7411.16</v>
      </c>
      <c r="U13" s="135">
        <v>195</v>
      </c>
      <c r="V13" s="134">
        <v>20.6</v>
      </c>
      <c r="W13" s="134">
        <f t="shared" si="1"/>
        <v>1689.2</v>
      </c>
      <c r="X13" s="134">
        <v>84.55</v>
      </c>
      <c r="Y13" s="134">
        <f t="shared" si="2"/>
        <v>6933.0999999999995</v>
      </c>
    </row>
    <row r="14" spans="1:30" x14ac:dyDescent="0.25">
      <c r="A14" s="265">
        <v>12</v>
      </c>
      <c r="B14" s="247" t="s">
        <v>54</v>
      </c>
      <c r="C14" s="265" t="s">
        <v>16</v>
      </c>
      <c r="D14" s="265">
        <v>16</v>
      </c>
      <c r="E14" s="265">
        <v>0</v>
      </c>
      <c r="F14" s="266">
        <v>48</v>
      </c>
      <c r="G14" s="266">
        <v>20</v>
      </c>
      <c r="H14" s="266">
        <v>48</v>
      </c>
      <c r="I14" s="265">
        <v>20</v>
      </c>
      <c r="J14" s="265">
        <v>12</v>
      </c>
      <c r="K14" s="266">
        <f t="shared" si="3"/>
        <v>80</v>
      </c>
      <c r="L14" s="265">
        <v>25170000</v>
      </c>
      <c r="M14" s="265">
        <v>1671880</v>
      </c>
      <c r="N14" s="265" t="s">
        <v>614</v>
      </c>
      <c r="O14" s="265" t="s">
        <v>55</v>
      </c>
      <c r="P14" s="265" t="s">
        <v>17</v>
      </c>
      <c r="Q14" s="265" t="s">
        <v>52</v>
      </c>
      <c r="R14" s="265">
        <v>2</v>
      </c>
      <c r="S14" s="267">
        <v>93.6</v>
      </c>
      <c r="T14" s="134">
        <f t="shared" si="0"/>
        <v>7488</v>
      </c>
      <c r="U14" s="135">
        <v>195</v>
      </c>
      <c r="V14" s="134">
        <v>33.44</v>
      </c>
      <c r="W14" s="134">
        <f t="shared" si="1"/>
        <v>2675.2</v>
      </c>
      <c r="X14" s="134">
        <v>85.98</v>
      </c>
      <c r="Y14" s="134">
        <f t="shared" si="2"/>
        <v>6878.4000000000005</v>
      </c>
    </row>
    <row r="15" spans="1:30" x14ac:dyDescent="0.25">
      <c r="A15" s="265">
        <v>13</v>
      </c>
      <c r="B15" s="247" t="s">
        <v>56</v>
      </c>
      <c r="C15" s="265" t="s">
        <v>16</v>
      </c>
      <c r="D15" s="265">
        <v>4</v>
      </c>
      <c r="E15" s="265">
        <v>0</v>
      </c>
      <c r="F15" s="266">
        <v>3</v>
      </c>
      <c r="G15" s="265">
        <v>0</v>
      </c>
      <c r="H15" s="266">
        <v>3</v>
      </c>
      <c r="I15" s="265">
        <v>0</v>
      </c>
      <c r="J15" s="265">
        <v>0</v>
      </c>
      <c r="K15" s="266">
        <f t="shared" si="3"/>
        <v>3</v>
      </c>
      <c r="L15" s="265">
        <v>25170000</v>
      </c>
      <c r="M15" s="265">
        <v>1808656</v>
      </c>
      <c r="N15" s="265" t="s">
        <v>616</v>
      </c>
      <c r="O15" s="265" t="s">
        <v>57</v>
      </c>
      <c r="P15" s="265" t="s">
        <v>17</v>
      </c>
      <c r="Q15" s="265" t="s">
        <v>58</v>
      </c>
      <c r="R15" s="265">
        <v>18</v>
      </c>
      <c r="S15" s="267">
        <v>1082.49</v>
      </c>
      <c r="T15" s="134">
        <f t="shared" si="0"/>
        <v>3247.4700000000003</v>
      </c>
      <c r="U15" s="135">
        <v>210</v>
      </c>
      <c r="V15" s="134">
        <v>242.97</v>
      </c>
      <c r="W15" s="134">
        <f t="shared" si="1"/>
        <v>728.91</v>
      </c>
      <c r="X15" s="134">
        <v>367.24</v>
      </c>
      <c r="Y15" s="134">
        <f t="shared" si="2"/>
        <v>1101.72</v>
      </c>
    </row>
    <row r="16" spans="1:30" x14ac:dyDescent="0.25">
      <c r="A16" s="265">
        <v>15</v>
      </c>
      <c r="B16" s="247" t="s">
        <v>62</v>
      </c>
      <c r="C16" s="265" t="s">
        <v>16</v>
      </c>
      <c r="D16" s="265">
        <v>11</v>
      </c>
      <c r="E16" s="265">
        <v>0</v>
      </c>
      <c r="F16" s="266">
        <v>0</v>
      </c>
      <c r="G16" s="265">
        <v>10</v>
      </c>
      <c r="H16" s="266">
        <v>0</v>
      </c>
      <c r="I16" s="265">
        <v>10</v>
      </c>
      <c r="J16" s="265">
        <v>0</v>
      </c>
      <c r="K16" s="266">
        <f t="shared" si="3"/>
        <v>10</v>
      </c>
      <c r="L16" s="265">
        <v>25170000</v>
      </c>
      <c r="M16" s="265">
        <v>1767701</v>
      </c>
      <c r="N16" s="265" t="s">
        <v>619</v>
      </c>
      <c r="O16" s="265">
        <v>63361</v>
      </c>
      <c r="P16" s="265" t="s">
        <v>38</v>
      </c>
      <c r="Q16" s="265" t="s">
        <v>63</v>
      </c>
      <c r="R16" s="265">
        <v>4</v>
      </c>
      <c r="S16" s="267">
        <v>21.13</v>
      </c>
      <c r="T16" s="134">
        <f t="shared" si="0"/>
        <v>211.29999999999998</v>
      </c>
      <c r="U16" s="135">
        <v>210</v>
      </c>
      <c r="V16" s="134">
        <v>25.53</v>
      </c>
      <c r="W16" s="134">
        <f t="shared" si="1"/>
        <v>255.3</v>
      </c>
      <c r="X16" s="134">
        <v>130.08000000000001</v>
      </c>
      <c r="Y16" s="134">
        <f t="shared" si="2"/>
        <v>1300.8000000000002</v>
      </c>
    </row>
    <row r="17" spans="1:25" x14ac:dyDescent="0.25">
      <c r="A17" s="265">
        <v>16</v>
      </c>
      <c r="B17" s="247" t="s">
        <v>64</v>
      </c>
      <c r="C17" s="265" t="s">
        <v>16</v>
      </c>
      <c r="D17" s="265">
        <v>50</v>
      </c>
      <c r="E17" s="265">
        <v>0</v>
      </c>
      <c r="F17" s="266">
        <v>0</v>
      </c>
      <c r="G17" s="266">
        <v>0</v>
      </c>
      <c r="H17" s="266">
        <v>0</v>
      </c>
      <c r="I17" s="266">
        <v>0</v>
      </c>
      <c r="J17" s="266">
        <v>12</v>
      </c>
      <c r="K17" s="266">
        <f t="shared" si="3"/>
        <v>12</v>
      </c>
      <c r="L17" s="265">
        <v>25170000</v>
      </c>
      <c r="M17" s="265">
        <v>1229674</v>
      </c>
      <c r="N17" s="265" t="s">
        <v>621</v>
      </c>
      <c r="O17" s="265">
        <v>216434</v>
      </c>
      <c r="P17" s="265" t="s">
        <v>17</v>
      </c>
      <c r="Q17" s="265" t="s">
        <v>65</v>
      </c>
      <c r="R17" s="265">
        <v>1</v>
      </c>
      <c r="S17" s="267">
        <v>490.95</v>
      </c>
      <c r="T17" s="134">
        <f t="shared" si="0"/>
        <v>5891.4</v>
      </c>
      <c r="U17" s="135">
        <v>361</v>
      </c>
      <c r="V17" s="134">
        <v>2296.4299999999998</v>
      </c>
      <c r="W17" s="134">
        <f t="shared" si="1"/>
        <v>27557.159999999996</v>
      </c>
      <c r="X17" s="134">
        <v>2361.0500000000002</v>
      </c>
      <c r="Y17" s="134">
        <f t="shared" si="2"/>
        <v>28332.600000000002</v>
      </c>
    </row>
    <row r="18" spans="1:25" x14ac:dyDescent="0.25">
      <c r="A18" s="265">
        <v>18</v>
      </c>
      <c r="B18" s="247" t="s">
        <v>70</v>
      </c>
      <c r="C18" s="265" t="s">
        <v>16</v>
      </c>
      <c r="D18" s="265">
        <v>16</v>
      </c>
      <c r="E18" s="265">
        <v>0</v>
      </c>
      <c r="F18" s="266">
        <v>0</v>
      </c>
      <c r="G18" s="265">
        <v>0</v>
      </c>
      <c r="H18" s="266">
        <v>0</v>
      </c>
      <c r="I18" s="265">
        <v>0</v>
      </c>
      <c r="J18" s="265">
        <v>36</v>
      </c>
      <c r="K18" s="266">
        <f t="shared" si="3"/>
        <v>36</v>
      </c>
      <c r="L18" s="265">
        <v>25170000</v>
      </c>
      <c r="M18" s="265">
        <v>1807474</v>
      </c>
      <c r="N18" s="265" t="s">
        <v>419</v>
      </c>
      <c r="O18" s="265" t="s">
        <v>71</v>
      </c>
      <c r="P18" s="265" t="s">
        <v>38</v>
      </c>
      <c r="Q18" s="265" t="s">
        <v>72</v>
      </c>
      <c r="R18" s="265">
        <v>2</v>
      </c>
      <c r="S18" s="267">
        <v>125.63</v>
      </c>
      <c r="T18" s="134">
        <f t="shared" si="0"/>
        <v>4522.68</v>
      </c>
      <c r="U18" s="135">
        <v>200</v>
      </c>
      <c r="V18" s="134">
        <v>230.53</v>
      </c>
      <c r="W18" s="134">
        <f t="shared" si="1"/>
        <v>8299.08</v>
      </c>
      <c r="X18" s="134">
        <v>237.25</v>
      </c>
      <c r="Y18" s="134">
        <f t="shared" si="2"/>
        <v>8541</v>
      </c>
    </row>
    <row r="19" spans="1:25" ht="12" x14ac:dyDescent="0.25">
      <c r="A19" s="265">
        <v>19</v>
      </c>
      <c r="B19" s="247" t="s">
        <v>73</v>
      </c>
      <c r="C19" s="265" t="s">
        <v>16</v>
      </c>
      <c r="D19" s="265">
        <v>29</v>
      </c>
      <c r="E19" s="265">
        <v>0</v>
      </c>
      <c r="F19" s="266">
        <v>0</v>
      </c>
      <c r="G19" s="265">
        <v>0</v>
      </c>
      <c r="H19" s="266">
        <v>0</v>
      </c>
      <c r="I19" s="265">
        <v>0</v>
      </c>
      <c r="J19" s="265">
        <v>12</v>
      </c>
      <c r="K19" s="266">
        <f t="shared" si="3"/>
        <v>12</v>
      </c>
      <c r="L19" s="265">
        <v>25170000</v>
      </c>
      <c r="M19" s="265">
        <v>1600424</v>
      </c>
      <c r="N19" s="265" t="s">
        <v>623</v>
      </c>
      <c r="O19" s="265" t="s">
        <v>74</v>
      </c>
      <c r="P19" s="265" t="s">
        <v>38</v>
      </c>
      <c r="Q19" s="265" t="s">
        <v>75</v>
      </c>
      <c r="R19" s="265">
        <v>6</v>
      </c>
      <c r="S19" s="267">
        <v>3414.14</v>
      </c>
      <c r="T19" s="134">
        <f t="shared" si="0"/>
        <v>40969.68</v>
      </c>
      <c r="U19" s="136">
        <v>65</v>
      </c>
      <c r="V19" s="134">
        <v>8297.26</v>
      </c>
      <c r="W19" s="134">
        <f t="shared" si="1"/>
        <v>99567.12</v>
      </c>
      <c r="X19" s="134">
        <v>13749.79</v>
      </c>
      <c r="Y19" s="134">
        <f t="shared" si="2"/>
        <v>164997.48000000001</v>
      </c>
    </row>
    <row r="20" spans="1:25" x14ac:dyDescent="0.25">
      <c r="A20" s="265">
        <v>20</v>
      </c>
      <c r="B20" s="247" t="s">
        <v>76</v>
      </c>
      <c r="C20" s="265" t="s">
        <v>16</v>
      </c>
      <c r="D20" s="265">
        <v>20</v>
      </c>
      <c r="E20" s="265">
        <v>0</v>
      </c>
      <c r="F20" s="266">
        <v>0</v>
      </c>
      <c r="G20" s="265">
        <v>0</v>
      </c>
      <c r="H20" s="266">
        <v>0</v>
      </c>
      <c r="I20" s="265">
        <v>0</v>
      </c>
      <c r="J20" s="265">
        <v>12</v>
      </c>
      <c r="K20" s="266">
        <f t="shared" si="3"/>
        <v>12</v>
      </c>
      <c r="L20" s="265">
        <v>25170000</v>
      </c>
      <c r="M20" s="265">
        <v>1600425</v>
      </c>
      <c r="N20" s="265" t="s">
        <v>624</v>
      </c>
      <c r="O20" s="265" t="s">
        <v>77</v>
      </c>
      <c r="P20" s="265" t="s">
        <v>38</v>
      </c>
      <c r="Q20" s="265" t="s">
        <v>75</v>
      </c>
      <c r="R20" s="265">
        <v>10</v>
      </c>
      <c r="S20" s="267">
        <v>5056.87</v>
      </c>
      <c r="T20" s="134">
        <f t="shared" si="0"/>
        <v>60682.44</v>
      </c>
      <c r="U20" s="137">
        <v>65</v>
      </c>
      <c r="V20" s="134">
        <v>11894.49</v>
      </c>
      <c r="W20" s="134">
        <f t="shared" si="1"/>
        <v>142733.88</v>
      </c>
      <c r="X20" s="134">
        <v>22230.78</v>
      </c>
      <c r="Y20" s="134">
        <f t="shared" si="2"/>
        <v>266769.36</v>
      </c>
    </row>
    <row r="21" spans="1:25" x14ac:dyDescent="0.25">
      <c r="A21" s="265">
        <v>21</v>
      </c>
      <c r="B21" s="247" t="s">
        <v>79</v>
      </c>
      <c r="C21" s="265" t="s">
        <v>16</v>
      </c>
      <c r="D21" s="265">
        <v>1</v>
      </c>
      <c r="E21" s="265">
        <v>0</v>
      </c>
      <c r="F21" s="266">
        <v>10</v>
      </c>
      <c r="G21" s="265">
        <v>5</v>
      </c>
      <c r="H21" s="266">
        <v>10</v>
      </c>
      <c r="I21" s="265">
        <v>5</v>
      </c>
      <c r="J21" s="265">
        <v>9</v>
      </c>
      <c r="K21" s="266">
        <f t="shared" si="3"/>
        <v>24</v>
      </c>
      <c r="L21" s="265">
        <v>25170000</v>
      </c>
      <c r="M21" s="265">
        <v>1808238</v>
      </c>
      <c r="N21" s="265" t="s">
        <v>625</v>
      </c>
      <c r="O21" s="265" t="s">
        <v>80</v>
      </c>
      <c r="P21" s="265" t="s">
        <v>38</v>
      </c>
      <c r="Q21" s="265" t="s">
        <v>81</v>
      </c>
      <c r="R21" s="265">
        <v>4</v>
      </c>
      <c r="S21" s="267">
        <v>428.37</v>
      </c>
      <c r="T21" s="134">
        <f t="shared" si="0"/>
        <v>10280.880000000001</v>
      </c>
      <c r="U21" s="135">
        <v>65</v>
      </c>
      <c r="V21" s="134">
        <v>152.38</v>
      </c>
      <c r="W21" s="134">
        <f t="shared" si="1"/>
        <v>3657.12</v>
      </c>
      <c r="X21" s="134">
        <v>253.11</v>
      </c>
      <c r="Y21" s="134">
        <f t="shared" si="2"/>
        <v>6074.64</v>
      </c>
    </row>
    <row r="22" spans="1:25" x14ac:dyDescent="0.25">
      <c r="A22" s="265">
        <v>22</v>
      </c>
      <c r="B22" s="247" t="s">
        <v>82</v>
      </c>
      <c r="C22" s="265" t="s">
        <v>16</v>
      </c>
      <c r="D22" s="265">
        <v>30</v>
      </c>
      <c r="E22" s="265">
        <v>0</v>
      </c>
      <c r="F22" s="266">
        <v>0</v>
      </c>
      <c r="G22" s="265">
        <v>0</v>
      </c>
      <c r="H22" s="266">
        <v>0</v>
      </c>
      <c r="I22" s="265">
        <v>0</v>
      </c>
      <c r="J22" s="265">
        <v>24</v>
      </c>
      <c r="K22" s="266">
        <f t="shared" si="3"/>
        <v>24</v>
      </c>
      <c r="L22" s="265">
        <v>25170000</v>
      </c>
      <c r="M22" s="265">
        <v>1807317</v>
      </c>
      <c r="N22" s="265" t="s">
        <v>626</v>
      </c>
      <c r="O22" s="265">
        <v>110472</v>
      </c>
      <c r="P22" s="265" t="s">
        <v>38</v>
      </c>
      <c r="Q22" s="265" t="s">
        <v>83</v>
      </c>
      <c r="R22" s="265">
        <v>33</v>
      </c>
      <c r="S22" s="267">
        <v>220.59</v>
      </c>
      <c r="T22" s="134">
        <f t="shared" si="0"/>
        <v>5294.16</v>
      </c>
      <c r="U22" s="135">
        <v>195</v>
      </c>
      <c r="V22" s="134">
        <v>322.22000000000003</v>
      </c>
      <c r="W22" s="134">
        <f t="shared" si="1"/>
        <v>7733.2800000000007</v>
      </c>
      <c r="X22" s="134">
        <v>331.29</v>
      </c>
      <c r="Y22" s="134">
        <f t="shared" si="2"/>
        <v>7950.9600000000009</v>
      </c>
    </row>
    <row r="23" spans="1:25" x14ac:dyDescent="0.25">
      <c r="A23" s="265">
        <v>23</v>
      </c>
      <c r="B23" s="247" t="s">
        <v>84</v>
      </c>
      <c r="C23" s="265" t="s">
        <v>16</v>
      </c>
      <c r="D23" s="265">
        <v>0</v>
      </c>
      <c r="E23" s="265">
        <v>0</v>
      </c>
      <c r="F23" s="266">
        <v>20</v>
      </c>
      <c r="G23" s="265">
        <v>0</v>
      </c>
      <c r="H23" s="266">
        <v>20</v>
      </c>
      <c r="I23" s="265">
        <v>0</v>
      </c>
      <c r="J23" s="265">
        <v>0</v>
      </c>
      <c r="K23" s="266">
        <f t="shared" si="3"/>
        <v>20</v>
      </c>
      <c r="L23" s="265">
        <v>25170000</v>
      </c>
      <c r="M23" s="265">
        <v>1808074</v>
      </c>
      <c r="N23" s="265" t="s">
        <v>419</v>
      </c>
      <c r="O23" s="265" t="s">
        <v>85</v>
      </c>
      <c r="P23" s="265" t="s">
        <v>38</v>
      </c>
      <c r="Q23" s="265" t="s">
        <v>86</v>
      </c>
      <c r="R23" s="265">
        <v>9</v>
      </c>
      <c r="S23" s="267">
        <v>7213.09</v>
      </c>
      <c r="T23" s="134">
        <f t="shared" si="0"/>
        <v>144261.79999999999</v>
      </c>
      <c r="U23" s="135">
        <v>65</v>
      </c>
      <c r="V23" s="134">
        <v>5793.68</v>
      </c>
      <c r="W23" s="134">
        <f t="shared" si="1"/>
        <v>115873.60000000001</v>
      </c>
      <c r="X23" s="134">
        <v>10154.450000000001</v>
      </c>
      <c r="Y23" s="134">
        <f t="shared" si="2"/>
        <v>203089</v>
      </c>
    </row>
    <row r="24" spans="1:25" x14ac:dyDescent="0.25">
      <c r="A24" s="265">
        <v>24</v>
      </c>
      <c r="B24" s="247" t="s">
        <v>87</v>
      </c>
      <c r="C24" s="265" t="s">
        <v>16</v>
      </c>
      <c r="D24" s="265">
        <v>0</v>
      </c>
      <c r="E24" s="265">
        <v>0</v>
      </c>
      <c r="F24" s="266">
        <v>20</v>
      </c>
      <c r="G24" s="265">
        <v>0</v>
      </c>
      <c r="H24" s="266">
        <v>20</v>
      </c>
      <c r="I24" s="265">
        <v>0</v>
      </c>
      <c r="J24" s="265">
        <v>0</v>
      </c>
      <c r="K24" s="266">
        <f t="shared" si="3"/>
        <v>20</v>
      </c>
      <c r="L24" s="265">
        <v>25170000</v>
      </c>
      <c r="M24" s="265">
        <v>1808071</v>
      </c>
      <c r="N24" s="265" t="s">
        <v>419</v>
      </c>
      <c r="O24" s="265" t="s">
        <v>88</v>
      </c>
      <c r="P24" s="265" t="s">
        <v>38</v>
      </c>
      <c r="Q24" s="265" t="s">
        <v>86</v>
      </c>
      <c r="R24" s="265">
        <v>10</v>
      </c>
      <c r="S24" s="267">
        <v>8898.58</v>
      </c>
      <c r="T24" s="134">
        <f t="shared" si="0"/>
        <v>177971.6</v>
      </c>
      <c r="U24" s="135">
        <v>135</v>
      </c>
      <c r="V24" s="134">
        <v>7156.94</v>
      </c>
      <c r="W24" s="134">
        <f t="shared" si="1"/>
        <v>143138.79999999999</v>
      </c>
      <c r="X24" s="134">
        <v>9957.91</v>
      </c>
      <c r="Y24" s="134">
        <f t="shared" si="2"/>
        <v>199158.2</v>
      </c>
    </row>
    <row r="25" spans="1:25" x14ac:dyDescent="0.25">
      <c r="A25" s="265">
        <v>25</v>
      </c>
      <c r="B25" s="247" t="s">
        <v>89</v>
      </c>
      <c r="C25" s="265" t="s">
        <v>16</v>
      </c>
      <c r="D25" s="265">
        <v>2</v>
      </c>
      <c r="E25" s="265">
        <v>0</v>
      </c>
      <c r="F25" s="266">
        <v>10</v>
      </c>
      <c r="G25" s="265">
        <v>0</v>
      </c>
      <c r="H25" s="266">
        <v>10</v>
      </c>
      <c r="I25" s="265">
        <v>0</v>
      </c>
      <c r="J25" s="265">
        <v>16</v>
      </c>
      <c r="K25" s="266">
        <f t="shared" si="3"/>
        <v>26</v>
      </c>
      <c r="L25" s="265">
        <v>25170000</v>
      </c>
      <c r="M25" s="265">
        <v>1600334</v>
      </c>
      <c r="N25" s="265" t="s">
        <v>627</v>
      </c>
      <c r="O25" s="265" t="s">
        <v>90</v>
      </c>
      <c r="P25" s="265" t="s">
        <v>38</v>
      </c>
      <c r="Q25" s="265" t="s">
        <v>91</v>
      </c>
      <c r="R25" s="265">
        <v>6</v>
      </c>
      <c r="S25" s="267">
        <v>2011.02</v>
      </c>
      <c r="T25" s="134">
        <f t="shared" si="0"/>
        <v>52286.52</v>
      </c>
      <c r="U25" s="135">
        <v>405</v>
      </c>
      <c r="V25" s="134">
        <v>1412.51</v>
      </c>
      <c r="W25" s="134">
        <f t="shared" si="1"/>
        <v>36725.26</v>
      </c>
      <c r="X25" s="134">
        <v>3658.57</v>
      </c>
      <c r="Y25" s="134">
        <f t="shared" si="2"/>
        <v>95122.82</v>
      </c>
    </row>
    <row r="26" spans="1:25" x14ac:dyDescent="0.25">
      <c r="A26" s="265">
        <v>27</v>
      </c>
      <c r="B26" s="247" t="s">
        <v>93</v>
      </c>
      <c r="C26" s="265" t="s">
        <v>16</v>
      </c>
      <c r="D26" s="265">
        <v>0</v>
      </c>
      <c r="E26" s="265">
        <v>0</v>
      </c>
      <c r="F26" s="266">
        <v>72</v>
      </c>
      <c r="G26" s="265">
        <v>0</v>
      </c>
      <c r="H26" s="266">
        <v>72</v>
      </c>
      <c r="I26" s="265">
        <v>0</v>
      </c>
      <c r="J26" s="265">
        <v>0</v>
      </c>
      <c r="K26" s="266">
        <f t="shared" si="3"/>
        <v>72</v>
      </c>
      <c r="L26" s="265">
        <v>25170000</v>
      </c>
      <c r="M26" s="265">
        <v>1600399</v>
      </c>
      <c r="N26" s="265" t="s">
        <v>629</v>
      </c>
      <c r="O26" s="265">
        <v>217482</v>
      </c>
      <c r="P26" s="265" t="s">
        <v>38</v>
      </c>
      <c r="Q26" s="265" t="s">
        <v>94</v>
      </c>
      <c r="R26" s="265">
        <v>6</v>
      </c>
      <c r="S26" s="267">
        <v>1626.75</v>
      </c>
      <c r="T26" s="134">
        <f t="shared" si="0"/>
        <v>117126</v>
      </c>
      <c r="U26" s="135">
        <v>389</v>
      </c>
      <c r="V26" s="134">
        <v>1506.21</v>
      </c>
      <c r="W26" s="134">
        <f t="shared" si="1"/>
        <v>108447.12</v>
      </c>
      <c r="X26" s="134">
        <v>3266.55</v>
      </c>
      <c r="Y26" s="134">
        <f t="shared" si="2"/>
        <v>235191.6</v>
      </c>
    </row>
    <row r="27" spans="1:25" x14ac:dyDescent="0.25">
      <c r="A27" s="265">
        <v>28</v>
      </c>
      <c r="B27" s="247" t="s">
        <v>95</v>
      </c>
      <c r="C27" s="265" t="s">
        <v>16</v>
      </c>
      <c r="D27" s="265">
        <v>39</v>
      </c>
      <c r="E27" s="265">
        <v>0</v>
      </c>
      <c r="F27" s="266">
        <v>0</v>
      </c>
      <c r="G27" s="265">
        <v>0</v>
      </c>
      <c r="H27" s="266">
        <v>0</v>
      </c>
      <c r="I27" s="265">
        <v>0</v>
      </c>
      <c r="J27" s="265">
        <v>12</v>
      </c>
      <c r="K27" s="266">
        <f t="shared" si="3"/>
        <v>12</v>
      </c>
      <c r="L27" s="265">
        <v>25170000</v>
      </c>
      <c r="M27" s="265">
        <v>1600426</v>
      </c>
      <c r="N27" s="265" t="s">
        <v>630</v>
      </c>
      <c r="O27" s="265" t="s">
        <v>96</v>
      </c>
      <c r="P27" s="265" t="s">
        <v>38</v>
      </c>
      <c r="Q27" s="265" t="s">
        <v>75</v>
      </c>
      <c r="R27" s="265">
        <v>8</v>
      </c>
      <c r="S27" s="267"/>
      <c r="T27" s="134">
        <f t="shared" si="0"/>
        <v>0</v>
      </c>
      <c r="U27" s="135"/>
      <c r="V27" s="134">
        <v>2285.8000000000002</v>
      </c>
      <c r="W27" s="134">
        <f t="shared" si="1"/>
        <v>27429.600000000002</v>
      </c>
      <c r="X27" s="134">
        <v>19838.669999999998</v>
      </c>
      <c r="Y27" s="134">
        <f t="shared" si="2"/>
        <v>238064.03999999998</v>
      </c>
    </row>
    <row r="28" spans="1:25" x14ac:dyDescent="0.25">
      <c r="A28" s="265">
        <v>30</v>
      </c>
      <c r="B28" s="247" t="s">
        <v>100</v>
      </c>
      <c r="C28" s="265" t="s">
        <v>16</v>
      </c>
      <c r="D28" s="265">
        <v>15</v>
      </c>
      <c r="E28" s="265">
        <v>0</v>
      </c>
      <c r="F28" s="266">
        <v>0</v>
      </c>
      <c r="G28" s="265">
        <v>10</v>
      </c>
      <c r="H28" s="266">
        <v>0</v>
      </c>
      <c r="I28" s="265">
        <v>10</v>
      </c>
      <c r="J28" s="265">
        <v>0</v>
      </c>
      <c r="K28" s="266">
        <f t="shared" si="3"/>
        <v>10</v>
      </c>
      <c r="L28" s="265">
        <v>25170000</v>
      </c>
      <c r="M28" s="265">
        <v>1721104</v>
      </c>
      <c r="N28" s="265" t="s">
        <v>632</v>
      </c>
      <c r="O28" s="265" t="s">
        <v>101</v>
      </c>
      <c r="P28" s="265" t="s">
        <v>38</v>
      </c>
      <c r="Q28" s="265" t="s">
        <v>102</v>
      </c>
      <c r="R28" s="265">
        <v>34</v>
      </c>
      <c r="S28" s="267">
        <v>344.65</v>
      </c>
      <c r="T28" s="134">
        <f t="shared" si="0"/>
        <v>3446.5</v>
      </c>
      <c r="U28" s="135">
        <v>210</v>
      </c>
      <c r="V28" s="134">
        <v>184.01</v>
      </c>
      <c r="W28" s="134">
        <f t="shared" si="1"/>
        <v>1840.1</v>
      </c>
      <c r="X28" s="134">
        <v>1135.5899999999999</v>
      </c>
      <c r="Y28" s="134">
        <f t="shared" si="2"/>
        <v>11355.9</v>
      </c>
    </row>
    <row r="29" spans="1:25" ht="22.5" x14ac:dyDescent="0.25">
      <c r="A29" s="265">
        <v>31</v>
      </c>
      <c r="B29" s="247" t="s">
        <v>103</v>
      </c>
      <c r="C29" s="265" t="s">
        <v>16</v>
      </c>
      <c r="D29" s="265">
        <v>6</v>
      </c>
      <c r="E29" s="265">
        <v>0</v>
      </c>
      <c r="F29" s="266">
        <v>0</v>
      </c>
      <c r="G29" s="265">
        <v>0</v>
      </c>
      <c r="H29" s="266">
        <v>0</v>
      </c>
      <c r="I29" s="265">
        <v>0</v>
      </c>
      <c r="J29" s="265">
        <v>12</v>
      </c>
      <c r="K29" s="266">
        <f t="shared" si="3"/>
        <v>12</v>
      </c>
      <c r="L29" s="265">
        <v>25170000</v>
      </c>
      <c r="M29" s="265">
        <v>1808162</v>
      </c>
      <c r="N29" s="265" t="s">
        <v>419</v>
      </c>
      <c r="O29" s="265" t="s">
        <v>104</v>
      </c>
      <c r="P29" s="265" t="s">
        <v>38</v>
      </c>
      <c r="Q29" s="265" t="s">
        <v>105</v>
      </c>
      <c r="R29" s="265">
        <v>35</v>
      </c>
      <c r="S29" s="267">
        <v>544.78</v>
      </c>
      <c r="T29" s="134">
        <f t="shared" si="0"/>
        <v>6537.36</v>
      </c>
      <c r="U29" s="135">
        <v>345</v>
      </c>
      <c r="V29" s="134">
        <v>568.74</v>
      </c>
      <c r="W29" s="134">
        <f t="shared" si="1"/>
        <v>6824.88</v>
      </c>
      <c r="X29" s="134">
        <v>584.74</v>
      </c>
      <c r="Y29" s="134">
        <f t="shared" si="2"/>
        <v>7016.88</v>
      </c>
    </row>
    <row r="30" spans="1:25" x14ac:dyDescent="0.25">
      <c r="A30" s="265">
        <v>32</v>
      </c>
      <c r="B30" s="247" t="s">
        <v>106</v>
      </c>
      <c r="C30" s="265" t="s">
        <v>16</v>
      </c>
      <c r="D30" s="265">
        <v>0</v>
      </c>
      <c r="E30" s="265">
        <v>0</v>
      </c>
      <c r="F30" s="266">
        <v>6</v>
      </c>
      <c r="G30" s="265">
        <v>10</v>
      </c>
      <c r="H30" s="266">
        <v>6</v>
      </c>
      <c r="I30" s="265">
        <v>10</v>
      </c>
      <c r="J30" s="265">
        <v>6</v>
      </c>
      <c r="K30" s="266">
        <f t="shared" si="3"/>
        <v>22</v>
      </c>
      <c r="L30" s="265">
        <v>25170000</v>
      </c>
      <c r="M30" s="265">
        <v>1761995</v>
      </c>
      <c r="N30" s="265" t="s">
        <v>634</v>
      </c>
      <c r="O30" s="265" t="s">
        <v>107</v>
      </c>
      <c r="P30" s="265" t="s">
        <v>38</v>
      </c>
      <c r="Q30" s="265" t="s">
        <v>108</v>
      </c>
      <c r="R30" s="265">
        <v>1</v>
      </c>
      <c r="S30" s="267">
        <v>1250.03</v>
      </c>
      <c r="T30" s="134">
        <f t="shared" si="0"/>
        <v>27500.66</v>
      </c>
      <c r="U30" s="135">
        <v>210</v>
      </c>
      <c r="V30" s="134">
        <v>4090.4</v>
      </c>
      <c r="W30" s="134">
        <f t="shared" si="1"/>
        <v>89988.800000000003</v>
      </c>
      <c r="X30" s="134">
        <v>5728.11</v>
      </c>
      <c r="Y30" s="134">
        <f t="shared" si="2"/>
        <v>126018.42</v>
      </c>
    </row>
    <row r="31" spans="1:25" x14ac:dyDescent="0.25">
      <c r="A31" s="265">
        <v>33</v>
      </c>
      <c r="B31" s="247" t="s">
        <v>109</v>
      </c>
      <c r="C31" s="265" t="s">
        <v>16</v>
      </c>
      <c r="D31" s="265">
        <v>1</v>
      </c>
      <c r="E31" s="265">
        <v>0</v>
      </c>
      <c r="F31" s="266">
        <v>3</v>
      </c>
      <c r="G31" s="265">
        <v>10</v>
      </c>
      <c r="H31" s="266">
        <v>3</v>
      </c>
      <c r="I31" s="265">
        <v>10</v>
      </c>
      <c r="J31" s="265">
        <v>6</v>
      </c>
      <c r="K31" s="266">
        <f t="shared" si="3"/>
        <v>19</v>
      </c>
      <c r="L31" s="265">
        <v>25170000</v>
      </c>
      <c r="M31" s="265">
        <v>1807501</v>
      </c>
      <c r="N31" s="265" t="s">
        <v>635</v>
      </c>
      <c r="O31" s="265" t="s">
        <v>110</v>
      </c>
      <c r="P31" s="265" t="s">
        <v>17</v>
      </c>
      <c r="Q31" s="265" t="s">
        <v>111</v>
      </c>
      <c r="R31" s="265">
        <v>5</v>
      </c>
      <c r="S31" s="267">
        <v>909.91</v>
      </c>
      <c r="T31" s="134">
        <f t="shared" si="0"/>
        <v>17288.29</v>
      </c>
      <c r="U31" s="135">
        <v>210</v>
      </c>
      <c r="V31" s="134">
        <v>1246.5999999999999</v>
      </c>
      <c r="W31" s="134">
        <f t="shared" si="1"/>
        <v>23685.399999999998</v>
      </c>
      <c r="X31" s="134">
        <v>1759.12</v>
      </c>
      <c r="Y31" s="134">
        <f t="shared" si="2"/>
        <v>33423.279999999999</v>
      </c>
    </row>
    <row r="32" spans="1:25" x14ac:dyDescent="0.25">
      <c r="A32" s="265">
        <v>34</v>
      </c>
      <c r="B32" s="247" t="s">
        <v>112</v>
      </c>
      <c r="C32" s="265" t="s">
        <v>16</v>
      </c>
      <c r="D32" s="265">
        <v>0</v>
      </c>
      <c r="E32" s="265">
        <v>0</v>
      </c>
      <c r="F32" s="266">
        <v>3</v>
      </c>
      <c r="G32" s="265">
        <v>0</v>
      </c>
      <c r="H32" s="266">
        <v>3</v>
      </c>
      <c r="I32" s="265">
        <v>0</v>
      </c>
      <c r="J32" s="265">
        <v>3</v>
      </c>
      <c r="K32" s="266">
        <f t="shared" si="3"/>
        <v>6</v>
      </c>
      <c r="L32" s="265">
        <v>25170000</v>
      </c>
      <c r="M32" s="265">
        <v>1700505</v>
      </c>
      <c r="N32" s="265" t="s">
        <v>636</v>
      </c>
      <c r="O32" s="265">
        <v>216190</v>
      </c>
      <c r="P32" s="265" t="s">
        <v>17</v>
      </c>
      <c r="Q32" s="265" t="s">
        <v>25</v>
      </c>
      <c r="R32" s="265">
        <v>6</v>
      </c>
      <c r="S32" s="267">
        <v>91.22</v>
      </c>
      <c r="T32" s="134">
        <f t="shared" si="0"/>
        <v>547.31999999999994</v>
      </c>
      <c r="U32" s="135">
        <v>195</v>
      </c>
      <c r="V32" s="134">
        <v>83.59</v>
      </c>
      <c r="W32" s="134">
        <f t="shared" si="1"/>
        <v>501.54</v>
      </c>
      <c r="X32" s="134">
        <v>7730.45</v>
      </c>
      <c r="Y32" s="134">
        <f t="shared" si="2"/>
        <v>46382.7</v>
      </c>
    </row>
    <row r="33" spans="1:25" ht="22.5" x14ac:dyDescent="0.25">
      <c r="A33" s="265">
        <v>35</v>
      </c>
      <c r="B33" s="247" t="s">
        <v>113</v>
      </c>
      <c r="C33" s="265" t="s">
        <v>16</v>
      </c>
      <c r="D33" s="265">
        <v>11</v>
      </c>
      <c r="E33" s="265">
        <v>0</v>
      </c>
      <c r="F33" s="266">
        <v>40</v>
      </c>
      <c r="G33" s="265">
        <v>0</v>
      </c>
      <c r="H33" s="266">
        <v>40</v>
      </c>
      <c r="I33" s="265">
        <v>0</v>
      </c>
      <c r="J33" s="265">
        <v>24</v>
      </c>
      <c r="K33" s="266">
        <f t="shared" si="3"/>
        <v>64</v>
      </c>
      <c r="L33" s="265">
        <v>25170000</v>
      </c>
      <c r="M33" s="265">
        <v>1807342</v>
      </c>
      <c r="N33" s="265" t="s">
        <v>637</v>
      </c>
      <c r="O33" s="265" t="s">
        <v>114</v>
      </c>
      <c r="P33" s="265" t="s">
        <v>44</v>
      </c>
      <c r="Q33" s="265" t="s">
        <v>115</v>
      </c>
      <c r="R33" s="265">
        <v>35</v>
      </c>
      <c r="S33" s="267">
        <v>25.64</v>
      </c>
      <c r="T33" s="134">
        <f t="shared" si="0"/>
        <v>1640.96</v>
      </c>
      <c r="U33" s="135">
        <v>210</v>
      </c>
      <c r="V33" s="134">
        <v>19.93</v>
      </c>
      <c r="W33" s="134">
        <f t="shared" si="1"/>
        <v>1275.52</v>
      </c>
      <c r="X33" s="134">
        <v>67.2</v>
      </c>
      <c r="Y33" s="134">
        <f t="shared" si="2"/>
        <v>4300.8</v>
      </c>
    </row>
    <row r="34" spans="1:25" x14ac:dyDescent="0.25">
      <c r="A34" s="265">
        <v>36</v>
      </c>
      <c r="B34" s="247" t="s">
        <v>116</v>
      </c>
      <c r="C34" s="265" t="s">
        <v>16</v>
      </c>
      <c r="D34" s="265">
        <v>43</v>
      </c>
      <c r="E34" s="265">
        <v>0</v>
      </c>
      <c r="F34" s="266">
        <v>0</v>
      </c>
      <c r="G34" s="265">
        <v>0</v>
      </c>
      <c r="H34" s="266">
        <v>0</v>
      </c>
      <c r="I34" s="265">
        <v>0</v>
      </c>
      <c r="J34" s="265">
        <v>18</v>
      </c>
      <c r="K34" s="266">
        <f t="shared" si="3"/>
        <v>18</v>
      </c>
      <c r="L34" s="265">
        <v>25170000</v>
      </c>
      <c r="M34" s="265">
        <v>1716129</v>
      </c>
      <c r="N34" s="265" t="s">
        <v>639</v>
      </c>
      <c r="O34" s="265">
        <v>4170836</v>
      </c>
      <c r="P34" s="265" t="s">
        <v>38</v>
      </c>
      <c r="Q34" s="265" t="s">
        <v>117</v>
      </c>
      <c r="R34" s="265">
        <v>12</v>
      </c>
      <c r="S34" s="267">
        <v>501.51</v>
      </c>
      <c r="T34" s="134">
        <f t="shared" si="0"/>
        <v>9027.18</v>
      </c>
      <c r="U34" s="135">
        <v>195</v>
      </c>
      <c r="V34" s="134">
        <v>756.65</v>
      </c>
      <c r="W34" s="134">
        <f t="shared" si="1"/>
        <v>13619.699999999999</v>
      </c>
      <c r="X34" s="134">
        <v>888.29</v>
      </c>
      <c r="Y34" s="134">
        <f t="shared" si="2"/>
        <v>15989.22</v>
      </c>
    </row>
    <row r="35" spans="1:25" x14ac:dyDescent="0.25">
      <c r="A35" s="265">
        <v>37</v>
      </c>
      <c r="B35" s="247" t="s">
        <v>118</v>
      </c>
      <c r="C35" s="265" t="s">
        <v>16</v>
      </c>
      <c r="D35" s="265">
        <v>0</v>
      </c>
      <c r="E35" s="265">
        <v>0</v>
      </c>
      <c r="F35" s="266">
        <v>100</v>
      </c>
      <c r="G35" s="265">
        <v>12</v>
      </c>
      <c r="H35" s="266">
        <v>100</v>
      </c>
      <c r="I35" s="265">
        <v>12</v>
      </c>
      <c r="J35" s="265">
        <v>18</v>
      </c>
      <c r="K35" s="266">
        <f t="shared" si="3"/>
        <v>130</v>
      </c>
      <c r="L35" s="265">
        <v>25170000</v>
      </c>
      <c r="M35" s="265">
        <v>1808264</v>
      </c>
      <c r="N35" s="265" t="s">
        <v>419</v>
      </c>
      <c r="O35" s="265" t="s">
        <v>119</v>
      </c>
      <c r="P35" s="265" t="s">
        <v>44</v>
      </c>
      <c r="Q35" s="265" t="s">
        <v>91</v>
      </c>
      <c r="R35" s="265">
        <v>18</v>
      </c>
      <c r="S35" s="267">
        <v>695.7</v>
      </c>
      <c r="T35" s="134">
        <f t="shared" ref="T35:T66" si="4">+K35*S35</f>
        <v>90441</v>
      </c>
      <c r="U35" s="135">
        <v>210</v>
      </c>
      <c r="V35" s="134">
        <v>232.71</v>
      </c>
      <c r="W35" s="134">
        <f t="shared" ref="W35:W66" si="5">+V35*K35</f>
        <v>30252.3</v>
      </c>
      <c r="X35" s="134">
        <v>370.15</v>
      </c>
      <c r="Y35" s="134">
        <f t="shared" ref="Y35:Y66" si="6">+X35*K35</f>
        <v>48119.5</v>
      </c>
    </row>
    <row r="36" spans="1:25" x14ac:dyDescent="0.25">
      <c r="A36" s="265">
        <v>38</v>
      </c>
      <c r="B36" s="247" t="s">
        <v>120</v>
      </c>
      <c r="C36" s="265" t="s">
        <v>16</v>
      </c>
      <c r="D36" s="265">
        <v>2</v>
      </c>
      <c r="E36" s="265">
        <v>0</v>
      </c>
      <c r="F36" s="266">
        <v>2</v>
      </c>
      <c r="G36" s="265">
        <v>0</v>
      </c>
      <c r="H36" s="266">
        <v>2</v>
      </c>
      <c r="I36" s="265">
        <v>0</v>
      </c>
      <c r="J36" s="265">
        <v>0</v>
      </c>
      <c r="K36" s="266">
        <f t="shared" si="3"/>
        <v>2</v>
      </c>
      <c r="L36" s="265">
        <v>25170000</v>
      </c>
      <c r="M36" s="265">
        <v>1767736</v>
      </c>
      <c r="N36" s="265" t="s">
        <v>643</v>
      </c>
      <c r="O36" s="265">
        <v>119400</v>
      </c>
      <c r="P36" s="265" t="s">
        <v>38</v>
      </c>
      <c r="Q36" s="265" t="s">
        <v>121</v>
      </c>
      <c r="R36" s="265">
        <v>4</v>
      </c>
      <c r="S36" s="267">
        <v>260.48</v>
      </c>
      <c r="T36" s="134">
        <f t="shared" si="4"/>
        <v>520.96</v>
      </c>
      <c r="U36" s="135">
        <v>65</v>
      </c>
      <c r="V36" s="134">
        <v>190.79</v>
      </c>
      <c r="W36" s="134">
        <f t="shared" si="5"/>
        <v>381.58</v>
      </c>
      <c r="X36" s="134">
        <v>1213.6500000000001</v>
      </c>
      <c r="Y36" s="134">
        <f t="shared" si="6"/>
        <v>2427.3000000000002</v>
      </c>
    </row>
    <row r="37" spans="1:25" x14ac:dyDescent="0.25">
      <c r="A37" s="265">
        <v>39</v>
      </c>
      <c r="B37" s="247" t="s">
        <v>122</v>
      </c>
      <c r="C37" s="265" t="s">
        <v>16</v>
      </c>
      <c r="D37" s="265">
        <v>17</v>
      </c>
      <c r="E37" s="265">
        <v>0</v>
      </c>
      <c r="F37" s="266">
        <v>20</v>
      </c>
      <c r="G37" s="265">
        <v>0</v>
      </c>
      <c r="H37" s="266">
        <v>20</v>
      </c>
      <c r="I37" s="265">
        <v>0</v>
      </c>
      <c r="J37" s="265">
        <v>12</v>
      </c>
      <c r="K37" s="266">
        <f t="shared" si="3"/>
        <v>32</v>
      </c>
      <c r="L37" s="265">
        <v>25170000</v>
      </c>
      <c r="M37" s="265">
        <v>1597694</v>
      </c>
      <c r="N37" s="265" t="s">
        <v>644</v>
      </c>
      <c r="O37" s="265" t="s">
        <v>123</v>
      </c>
      <c r="P37" s="265" t="s">
        <v>38</v>
      </c>
      <c r="Q37" s="265" t="s">
        <v>121</v>
      </c>
      <c r="R37" s="265">
        <v>2</v>
      </c>
      <c r="S37" s="267">
        <v>12.29</v>
      </c>
      <c r="T37" s="134">
        <f t="shared" si="4"/>
        <v>393.28</v>
      </c>
      <c r="U37" s="135">
        <v>195</v>
      </c>
      <c r="V37" s="134">
        <v>11.34</v>
      </c>
      <c r="W37" s="134">
        <f t="shared" si="5"/>
        <v>362.88</v>
      </c>
      <c r="X37" s="134">
        <v>165.65</v>
      </c>
      <c r="Y37" s="134">
        <f t="shared" si="6"/>
        <v>5300.8</v>
      </c>
    </row>
    <row r="38" spans="1:25" x14ac:dyDescent="0.25">
      <c r="A38" s="265">
        <v>40</v>
      </c>
      <c r="B38" s="247" t="s">
        <v>124</v>
      </c>
      <c r="C38" s="265" t="s">
        <v>16</v>
      </c>
      <c r="D38" s="265">
        <v>17</v>
      </c>
      <c r="E38" s="265">
        <v>0</v>
      </c>
      <c r="F38" s="266">
        <v>20</v>
      </c>
      <c r="G38" s="265">
        <v>0</v>
      </c>
      <c r="H38" s="266">
        <v>20</v>
      </c>
      <c r="I38" s="265">
        <v>0</v>
      </c>
      <c r="J38" s="265">
        <v>18</v>
      </c>
      <c r="K38" s="266">
        <f t="shared" si="3"/>
        <v>38</v>
      </c>
      <c r="L38" s="265">
        <v>25170000</v>
      </c>
      <c r="M38" s="265">
        <v>1808867</v>
      </c>
      <c r="N38" s="265" t="s">
        <v>646</v>
      </c>
      <c r="O38" s="265" t="s">
        <v>125</v>
      </c>
      <c r="P38" s="265" t="s">
        <v>38</v>
      </c>
      <c r="Q38" s="265" t="s">
        <v>121</v>
      </c>
      <c r="R38" s="265">
        <v>3</v>
      </c>
      <c r="S38" s="267">
        <v>2.3199999999999998</v>
      </c>
      <c r="T38" s="134">
        <f t="shared" si="4"/>
        <v>88.16</v>
      </c>
      <c r="U38" s="135">
        <v>65</v>
      </c>
      <c r="V38" s="134">
        <v>12.5</v>
      </c>
      <c r="W38" s="134">
        <f t="shared" si="5"/>
        <v>475</v>
      </c>
      <c r="X38" s="134">
        <v>230.63</v>
      </c>
      <c r="Y38" s="134">
        <f t="shared" si="6"/>
        <v>8763.94</v>
      </c>
    </row>
    <row r="39" spans="1:25" x14ac:dyDescent="0.25">
      <c r="A39" s="265">
        <v>41</v>
      </c>
      <c r="B39" s="247" t="s">
        <v>126</v>
      </c>
      <c r="C39" s="265" t="s">
        <v>16</v>
      </c>
      <c r="D39" s="265">
        <v>0</v>
      </c>
      <c r="E39" s="265">
        <v>0</v>
      </c>
      <c r="F39" s="266">
        <v>10</v>
      </c>
      <c r="G39" s="265">
        <v>0</v>
      </c>
      <c r="H39" s="266">
        <v>10</v>
      </c>
      <c r="I39" s="265">
        <v>0</v>
      </c>
      <c r="J39" s="265">
        <v>9</v>
      </c>
      <c r="K39" s="266">
        <f t="shared" si="3"/>
        <v>19</v>
      </c>
      <c r="L39" s="265">
        <v>25170000</v>
      </c>
      <c r="M39" s="265">
        <v>1808492</v>
      </c>
      <c r="N39" s="265" t="s">
        <v>647</v>
      </c>
      <c r="O39" s="265" t="s">
        <v>127</v>
      </c>
      <c r="P39" s="265" t="s">
        <v>38</v>
      </c>
      <c r="Q39" s="265" t="s">
        <v>128</v>
      </c>
      <c r="R39" s="265">
        <v>5</v>
      </c>
      <c r="S39" s="267">
        <v>3328.33</v>
      </c>
      <c r="T39" s="134">
        <f t="shared" si="4"/>
        <v>63238.27</v>
      </c>
      <c r="U39" s="135">
        <v>210</v>
      </c>
      <c r="V39" s="134">
        <v>1957.25</v>
      </c>
      <c r="W39" s="134">
        <f t="shared" si="5"/>
        <v>37187.75</v>
      </c>
      <c r="X39" s="134">
        <v>3946.75</v>
      </c>
      <c r="Y39" s="134">
        <f t="shared" si="6"/>
        <v>74988.25</v>
      </c>
    </row>
    <row r="40" spans="1:25" x14ac:dyDescent="0.25">
      <c r="A40" s="265">
        <v>45</v>
      </c>
      <c r="B40" s="247" t="s">
        <v>137</v>
      </c>
      <c r="C40" s="265" t="s">
        <v>16</v>
      </c>
      <c r="D40" s="265">
        <v>57</v>
      </c>
      <c r="E40" s="265">
        <v>0</v>
      </c>
      <c r="F40" s="266">
        <v>0</v>
      </c>
      <c r="G40" s="265">
        <v>0</v>
      </c>
      <c r="H40" s="266">
        <v>0</v>
      </c>
      <c r="I40" s="265">
        <v>0</v>
      </c>
      <c r="J40" s="265">
        <v>24</v>
      </c>
      <c r="K40" s="266">
        <f t="shared" si="3"/>
        <v>24</v>
      </c>
      <c r="L40" s="265">
        <v>25170000</v>
      </c>
      <c r="M40" s="265">
        <v>1807326</v>
      </c>
      <c r="N40" s="265" t="s">
        <v>651</v>
      </c>
      <c r="O40" s="265" t="s">
        <v>138</v>
      </c>
      <c r="P40" s="265" t="s">
        <v>38</v>
      </c>
      <c r="Q40" s="265" t="s">
        <v>139</v>
      </c>
      <c r="R40" s="265">
        <v>1</v>
      </c>
      <c r="S40" s="267">
        <v>18</v>
      </c>
      <c r="T40" s="134">
        <f t="shared" si="4"/>
        <v>432</v>
      </c>
      <c r="U40" s="135">
        <v>195</v>
      </c>
      <c r="V40" s="134">
        <v>42.7</v>
      </c>
      <c r="W40" s="134">
        <f t="shared" si="5"/>
        <v>1024.8000000000002</v>
      </c>
      <c r="X40" s="134">
        <v>43.89</v>
      </c>
      <c r="Y40" s="134">
        <f t="shared" si="6"/>
        <v>1053.3600000000001</v>
      </c>
    </row>
    <row r="41" spans="1:25" x14ac:dyDescent="0.25">
      <c r="A41" s="265">
        <v>46</v>
      </c>
      <c r="B41" s="247" t="s">
        <v>140</v>
      </c>
      <c r="C41" s="265" t="s">
        <v>16</v>
      </c>
      <c r="D41" s="265">
        <v>0</v>
      </c>
      <c r="E41" s="265">
        <v>0</v>
      </c>
      <c r="F41" s="266">
        <v>6</v>
      </c>
      <c r="G41" s="265">
        <v>0</v>
      </c>
      <c r="H41" s="266">
        <v>6</v>
      </c>
      <c r="I41" s="265">
        <v>0</v>
      </c>
      <c r="J41" s="265">
        <v>12</v>
      </c>
      <c r="K41" s="266">
        <f t="shared" si="3"/>
        <v>18</v>
      </c>
      <c r="L41" s="265">
        <v>25170000</v>
      </c>
      <c r="M41" s="265">
        <v>1807236</v>
      </c>
      <c r="N41" s="265" t="s">
        <v>652</v>
      </c>
      <c r="O41" s="265" t="s">
        <v>141</v>
      </c>
      <c r="P41" s="265" t="s">
        <v>38</v>
      </c>
      <c r="Q41" s="265" t="s">
        <v>142</v>
      </c>
      <c r="R41" s="265">
        <v>8</v>
      </c>
      <c r="S41" s="267">
        <v>10.6</v>
      </c>
      <c r="T41" s="134">
        <f t="shared" si="4"/>
        <v>190.79999999999998</v>
      </c>
      <c r="U41" s="135">
        <v>195</v>
      </c>
      <c r="V41" s="134">
        <v>41.67</v>
      </c>
      <c r="W41" s="134">
        <f t="shared" si="5"/>
        <v>750.06000000000006</v>
      </c>
      <c r="X41" s="134">
        <v>137.57</v>
      </c>
      <c r="Y41" s="134">
        <f t="shared" si="6"/>
        <v>2476.2599999999998</v>
      </c>
    </row>
    <row r="42" spans="1:25" x14ac:dyDescent="0.25">
      <c r="A42" s="265">
        <v>47</v>
      </c>
      <c r="B42" s="247" t="s">
        <v>122</v>
      </c>
      <c r="C42" s="265" t="s">
        <v>16</v>
      </c>
      <c r="D42" s="265">
        <v>0</v>
      </c>
      <c r="E42" s="265">
        <v>0</v>
      </c>
      <c r="F42" s="266">
        <v>0</v>
      </c>
      <c r="G42" s="265">
        <v>0</v>
      </c>
      <c r="H42" s="266">
        <v>0</v>
      </c>
      <c r="I42" s="265">
        <v>0</v>
      </c>
      <c r="J42" s="265">
        <v>18</v>
      </c>
      <c r="K42" s="266">
        <f t="shared" si="3"/>
        <v>18</v>
      </c>
      <c r="L42" s="265">
        <v>25170000</v>
      </c>
      <c r="M42" s="265">
        <v>1003652</v>
      </c>
      <c r="N42" s="265" t="s">
        <v>653</v>
      </c>
      <c r="O42" s="265" t="s">
        <v>143</v>
      </c>
      <c r="P42" s="265" t="s">
        <v>38</v>
      </c>
      <c r="Q42" s="265" t="s">
        <v>144</v>
      </c>
      <c r="R42" s="265">
        <v>3</v>
      </c>
      <c r="S42" s="267"/>
      <c r="T42" s="134">
        <f t="shared" si="4"/>
        <v>0</v>
      </c>
      <c r="U42" s="135"/>
      <c r="V42" s="134">
        <v>46.99</v>
      </c>
      <c r="W42" s="134">
        <f t="shared" si="5"/>
        <v>845.82</v>
      </c>
      <c r="X42" s="134">
        <v>75.39</v>
      </c>
      <c r="Y42" s="134">
        <f t="shared" si="6"/>
        <v>1357.02</v>
      </c>
    </row>
    <row r="43" spans="1:25" x14ac:dyDescent="0.25">
      <c r="A43" s="265">
        <v>49</v>
      </c>
      <c r="B43" s="247" t="s">
        <v>148</v>
      </c>
      <c r="C43" s="265" t="s">
        <v>16</v>
      </c>
      <c r="D43" s="265">
        <v>41</v>
      </c>
      <c r="E43" s="265">
        <v>0</v>
      </c>
      <c r="F43" s="266">
        <v>0</v>
      </c>
      <c r="G43" s="265">
        <v>0</v>
      </c>
      <c r="H43" s="266">
        <v>0</v>
      </c>
      <c r="I43" s="265">
        <v>0</v>
      </c>
      <c r="J43" s="265">
        <v>18</v>
      </c>
      <c r="K43" s="266">
        <f t="shared" si="3"/>
        <v>18</v>
      </c>
      <c r="L43" s="265">
        <v>25170000</v>
      </c>
      <c r="M43" s="265">
        <v>1767695</v>
      </c>
      <c r="N43" s="265" t="s">
        <v>654</v>
      </c>
      <c r="O43" s="265">
        <v>19820</v>
      </c>
      <c r="P43" s="265" t="s">
        <v>38</v>
      </c>
      <c r="Q43" s="265" t="s">
        <v>149</v>
      </c>
      <c r="R43" s="265">
        <v>20</v>
      </c>
      <c r="S43" s="267">
        <v>33.49</v>
      </c>
      <c r="T43" s="134">
        <f t="shared" si="4"/>
        <v>602.82000000000005</v>
      </c>
      <c r="U43" s="135">
        <v>195</v>
      </c>
      <c r="V43" s="134">
        <v>141.68</v>
      </c>
      <c r="W43" s="134">
        <f t="shared" si="5"/>
        <v>2550.2400000000002</v>
      </c>
      <c r="X43" s="134">
        <v>145.6</v>
      </c>
      <c r="Y43" s="134">
        <f t="shared" si="6"/>
        <v>2620.7999999999997</v>
      </c>
    </row>
    <row r="44" spans="1:25" x14ac:dyDescent="0.25">
      <c r="A44" s="265">
        <v>50</v>
      </c>
      <c r="B44" s="247" t="s">
        <v>150</v>
      </c>
      <c r="C44" s="265" t="s">
        <v>16</v>
      </c>
      <c r="D44" s="265">
        <v>0</v>
      </c>
      <c r="E44" s="265">
        <v>0</v>
      </c>
      <c r="F44" s="266">
        <v>0</v>
      </c>
      <c r="G44" s="265">
        <v>0</v>
      </c>
      <c r="H44" s="266">
        <v>0</v>
      </c>
      <c r="I44" s="265">
        <v>0</v>
      </c>
      <c r="J44" s="265">
        <v>12</v>
      </c>
      <c r="K44" s="266">
        <f t="shared" si="3"/>
        <v>12</v>
      </c>
      <c r="L44" s="265">
        <v>25170000</v>
      </c>
      <c r="M44" s="265">
        <v>1762010</v>
      </c>
      <c r="N44" s="265" t="s">
        <v>655</v>
      </c>
      <c r="O44" s="265" t="s">
        <v>151</v>
      </c>
      <c r="P44" s="265" t="s">
        <v>38</v>
      </c>
      <c r="Q44" s="265" t="s">
        <v>152</v>
      </c>
      <c r="R44" s="265">
        <v>4</v>
      </c>
      <c r="S44" s="267"/>
      <c r="T44" s="134">
        <f t="shared" si="4"/>
        <v>0</v>
      </c>
      <c r="U44" s="135"/>
      <c r="V44" s="134">
        <v>118.43</v>
      </c>
      <c r="W44" s="134">
        <f t="shared" si="5"/>
        <v>1421.16</v>
      </c>
      <c r="X44" s="134">
        <v>121.95</v>
      </c>
      <c r="Y44" s="134">
        <f t="shared" si="6"/>
        <v>1463.4</v>
      </c>
    </row>
    <row r="45" spans="1:25" x14ac:dyDescent="0.25">
      <c r="A45" s="265">
        <v>51</v>
      </c>
      <c r="B45" s="247" t="s">
        <v>153</v>
      </c>
      <c r="C45" s="265" t="s">
        <v>16</v>
      </c>
      <c r="D45" s="265">
        <v>0</v>
      </c>
      <c r="E45" s="265">
        <v>0</v>
      </c>
      <c r="F45" s="266">
        <v>0</v>
      </c>
      <c r="G45" s="265">
        <v>0</v>
      </c>
      <c r="H45" s="266">
        <v>0</v>
      </c>
      <c r="I45" s="265">
        <v>0</v>
      </c>
      <c r="J45" s="265">
        <v>18</v>
      </c>
      <c r="K45" s="266">
        <f t="shared" si="3"/>
        <v>18</v>
      </c>
      <c r="L45" s="265">
        <v>25170000</v>
      </c>
      <c r="M45" s="265">
        <v>1807737</v>
      </c>
      <c r="N45" s="265" t="s">
        <v>656</v>
      </c>
      <c r="O45" s="265" t="s">
        <v>154</v>
      </c>
      <c r="P45" s="265" t="s">
        <v>38</v>
      </c>
      <c r="Q45" s="265" t="s">
        <v>155</v>
      </c>
      <c r="R45" s="265">
        <v>41</v>
      </c>
      <c r="S45" s="267">
        <v>1220</v>
      </c>
      <c r="T45" s="134">
        <f t="shared" si="4"/>
        <v>21960</v>
      </c>
      <c r="U45" s="135">
        <v>210</v>
      </c>
      <c r="V45" s="134">
        <v>191.61</v>
      </c>
      <c r="W45" s="134">
        <f t="shared" si="5"/>
        <v>3448.9800000000005</v>
      </c>
      <c r="X45" s="134">
        <v>415.42</v>
      </c>
      <c r="Y45" s="134">
        <f t="shared" si="6"/>
        <v>7477.56</v>
      </c>
    </row>
    <row r="46" spans="1:25" x14ac:dyDescent="0.25">
      <c r="A46" s="265">
        <v>52</v>
      </c>
      <c r="B46" s="247" t="s">
        <v>156</v>
      </c>
      <c r="C46" s="265" t="s">
        <v>16</v>
      </c>
      <c r="D46" s="265">
        <v>0</v>
      </c>
      <c r="E46" s="265">
        <v>0</v>
      </c>
      <c r="F46" s="266">
        <v>10</v>
      </c>
      <c r="G46" s="265">
        <v>0</v>
      </c>
      <c r="H46" s="266">
        <v>10</v>
      </c>
      <c r="I46" s="265">
        <v>0</v>
      </c>
      <c r="J46" s="265">
        <v>9</v>
      </c>
      <c r="K46" s="266">
        <f t="shared" si="3"/>
        <v>19</v>
      </c>
      <c r="L46" s="265">
        <v>25170000</v>
      </c>
      <c r="M46" s="265">
        <v>1807656</v>
      </c>
      <c r="N46" s="265" t="s">
        <v>657</v>
      </c>
      <c r="O46" s="265" t="s">
        <v>157</v>
      </c>
      <c r="P46" s="265" t="s">
        <v>38</v>
      </c>
      <c r="Q46" s="265" t="s">
        <v>155</v>
      </c>
      <c r="R46" s="265">
        <v>59</v>
      </c>
      <c r="S46" s="267">
        <v>9.43</v>
      </c>
      <c r="T46" s="134">
        <f t="shared" si="4"/>
        <v>179.17</v>
      </c>
      <c r="U46" s="135">
        <v>210</v>
      </c>
      <c r="V46" s="134">
        <v>25</v>
      </c>
      <c r="W46" s="134">
        <f t="shared" si="5"/>
        <v>475</v>
      </c>
      <c r="X46" s="134">
        <v>125.28</v>
      </c>
      <c r="Y46" s="134">
        <f t="shared" si="6"/>
        <v>2380.3200000000002</v>
      </c>
    </row>
    <row r="47" spans="1:25" x14ac:dyDescent="0.25">
      <c r="A47" s="265">
        <v>53</v>
      </c>
      <c r="B47" s="247" t="s">
        <v>158</v>
      </c>
      <c r="C47" s="265" t="s">
        <v>16</v>
      </c>
      <c r="D47" s="265">
        <v>0</v>
      </c>
      <c r="E47" s="265">
        <v>0</v>
      </c>
      <c r="F47" s="266">
        <v>1</v>
      </c>
      <c r="G47" s="265">
        <v>0</v>
      </c>
      <c r="H47" s="266">
        <v>1</v>
      </c>
      <c r="I47" s="265">
        <v>0</v>
      </c>
      <c r="J47" s="265">
        <v>0</v>
      </c>
      <c r="K47" s="266">
        <f t="shared" si="3"/>
        <v>1</v>
      </c>
      <c r="L47" s="265">
        <v>25170000</v>
      </c>
      <c r="M47" s="265">
        <v>1767980</v>
      </c>
      <c r="N47" s="265" t="s">
        <v>659</v>
      </c>
      <c r="O47" s="265">
        <v>3802648</v>
      </c>
      <c r="P47" s="265" t="s">
        <v>38</v>
      </c>
      <c r="Q47" s="265" t="s">
        <v>159</v>
      </c>
      <c r="R47" s="265">
        <v>212</v>
      </c>
      <c r="S47" s="267">
        <v>1206.8499999999999</v>
      </c>
      <c r="T47" s="134">
        <f t="shared" si="4"/>
        <v>1206.8499999999999</v>
      </c>
      <c r="U47" s="135">
        <v>195</v>
      </c>
      <c r="V47" s="134">
        <v>345.39</v>
      </c>
      <c r="W47" s="134">
        <f t="shared" si="5"/>
        <v>345.39</v>
      </c>
      <c r="X47" s="134">
        <v>356</v>
      </c>
      <c r="Y47" s="134">
        <f t="shared" si="6"/>
        <v>356</v>
      </c>
    </row>
    <row r="48" spans="1:25" x14ac:dyDescent="0.25">
      <c r="A48" s="265">
        <v>59</v>
      </c>
      <c r="B48" s="247" t="s">
        <v>168</v>
      </c>
      <c r="C48" s="265" t="s">
        <v>16</v>
      </c>
      <c r="D48" s="265">
        <v>2</v>
      </c>
      <c r="E48" s="265">
        <v>0</v>
      </c>
      <c r="F48" s="266">
        <v>0</v>
      </c>
      <c r="G48" s="265">
        <v>0</v>
      </c>
      <c r="H48" s="266">
        <v>0</v>
      </c>
      <c r="I48" s="265">
        <v>0</v>
      </c>
      <c r="J48" s="265">
        <v>18</v>
      </c>
      <c r="K48" s="266">
        <f t="shared" si="3"/>
        <v>18</v>
      </c>
      <c r="L48" s="265">
        <v>25170000</v>
      </c>
      <c r="M48" s="265">
        <v>1808326</v>
      </c>
      <c r="N48" s="265" t="s">
        <v>665</v>
      </c>
      <c r="O48" s="265">
        <v>3910824</v>
      </c>
      <c r="P48" s="265" t="s">
        <v>17</v>
      </c>
      <c r="Q48" s="265" t="s">
        <v>166</v>
      </c>
      <c r="R48" s="265">
        <v>4</v>
      </c>
      <c r="S48" s="267">
        <v>16.309999999999999</v>
      </c>
      <c r="T48" s="134">
        <f t="shared" si="4"/>
        <v>293.58</v>
      </c>
      <c r="U48" s="135">
        <v>195</v>
      </c>
      <c r="V48" s="134">
        <v>4.7</v>
      </c>
      <c r="W48" s="134">
        <f t="shared" si="5"/>
        <v>84.600000000000009</v>
      </c>
      <c r="X48" s="134">
        <v>4.74</v>
      </c>
      <c r="Y48" s="134">
        <f t="shared" si="6"/>
        <v>85.320000000000007</v>
      </c>
    </row>
    <row r="49" spans="1:25" x14ac:dyDescent="0.25">
      <c r="A49" s="265">
        <v>60</v>
      </c>
      <c r="B49" s="247" t="s">
        <v>169</v>
      </c>
      <c r="C49" s="265" t="s">
        <v>16</v>
      </c>
      <c r="D49" s="265">
        <v>0</v>
      </c>
      <c r="E49" s="265">
        <v>0</v>
      </c>
      <c r="F49" s="266">
        <v>6</v>
      </c>
      <c r="G49" s="266">
        <v>0</v>
      </c>
      <c r="H49" s="266">
        <v>6</v>
      </c>
      <c r="I49" s="266">
        <v>0</v>
      </c>
      <c r="J49" s="265">
        <v>0</v>
      </c>
      <c r="K49" s="266">
        <f t="shared" si="3"/>
        <v>6</v>
      </c>
      <c r="L49" s="265">
        <v>25170000</v>
      </c>
      <c r="M49" s="265">
        <v>1701757</v>
      </c>
      <c r="N49" s="265" t="s">
        <v>667</v>
      </c>
      <c r="O49" s="265">
        <v>214315</v>
      </c>
      <c r="P49" s="265" t="s">
        <v>17</v>
      </c>
      <c r="Q49" s="265" t="s">
        <v>166</v>
      </c>
      <c r="R49" s="265">
        <v>23</v>
      </c>
      <c r="S49" s="267">
        <v>47.57</v>
      </c>
      <c r="T49" s="134">
        <f t="shared" si="4"/>
        <v>285.42</v>
      </c>
      <c r="U49" s="135">
        <v>195</v>
      </c>
      <c r="V49" s="134">
        <v>43.15</v>
      </c>
      <c r="W49" s="134">
        <f t="shared" si="5"/>
        <v>258.89999999999998</v>
      </c>
      <c r="X49" s="134">
        <v>49.68</v>
      </c>
      <c r="Y49" s="134">
        <f t="shared" si="6"/>
        <v>298.08</v>
      </c>
    </row>
    <row r="50" spans="1:25" x14ac:dyDescent="0.25">
      <c r="A50" s="265">
        <v>61</v>
      </c>
      <c r="B50" s="247" t="s">
        <v>170</v>
      </c>
      <c r="C50" s="265" t="s">
        <v>16</v>
      </c>
      <c r="D50" s="265">
        <v>0</v>
      </c>
      <c r="E50" s="265">
        <v>0</v>
      </c>
      <c r="F50" s="266">
        <v>12</v>
      </c>
      <c r="G50" s="265">
        <v>0</v>
      </c>
      <c r="H50" s="266">
        <v>12</v>
      </c>
      <c r="I50" s="265">
        <v>0</v>
      </c>
      <c r="J50" s="265">
        <v>0</v>
      </c>
      <c r="K50" s="266">
        <f t="shared" si="3"/>
        <v>12</v>
      </c>
      <c r="L50" s="265">
        <v>25170000</v>
      </c>
      <c r="M50" s="265">
        <v>1701758</v>
      </c>
      <c r="N50" s="265" t="s">
        <v>669</v>
      </c>
      <c r="O50" s="265">
        <v>214048</v>
      </c>
      <c r="P50" s="265" t="s">
        <v>17</v>
      </c>
      <c r="Q50" s="265" t="s">
        <v>166</v>
      </c>
      <c r="R50" s="265">
        <v>5</v>
      </c>
      <c r="S50" s="267">
        <v>39.83</v>
      </c>
      <c r="T50" s="134">
        <f t="shared" si="4"/>
        <v>477.96</v>
      </c>
      <c r="U50" s="135">
        <v>195</v>
      </c>
      <c r="V50" s="134">
        <v>22.84</v>
      </c>
      <c r="W50" s="134">
        <f t="shared" si="5"/>
        <v>274.08</v>
      </c>
      <c r="X50" s="134">
        <v>64.430000000000007</v>
      </c>
      <c r="Y50" s="134">
        <f t="shared" si="6"/>
        <v>773.16000000000008</v>
      </c>
    </row>
    <row r="51" spans="1:25" x14ac:dyDescent="0.25">
      <c r="A51" s="265">
        <v>66</v>
      </c>
      <c r="B51" s="247" t="s">
        <v>176</v>
      </c>
      <c r="C51" s="265" t="s">
        <v>16</v>
      </c>
      <c r="D51" s="265">
        <v>0</v>
      </c>
      <c r="E51" s="265">
        <v>0</v>
      </c>
      <c r="F51" s="266">
        <v>1</v>
      </c>
      <c r="G51" s="265">
        <v>0</v>
      </c>
      <c r="H51" s="266">
        <v>1</v>
      </c>
      <c r="I51" s="265">
        <v>0</v>
      </c>
      <c r="J51" s="265">
        <v>0</v>
      </c>
      <c r="K51" s="266">
        <f t="shared" si="3"/>
        <v>1</v>
      </c>
      <c r="L51" s="265">
        <v>25170000</v>
      </c>
      <c r="M51" s="265">
        <v>1807498</v>
      </c>
      <c r="N51" s="265" t="s">
        <v>674</v>
      </c>
      <c r="O51" s="265" t="s">
        <v>177</v>
      </c>
      <c r="P51" s="265" t="s">
        <v>38</v>
      </c>
      <c r="Q51" s="265" t="s">
        <v>105</v>
      </c>
      <c r="R51" s="265">
        <v>37</v>
      </c>
      <c r="S51" s="267">
        <v>3932.48</v>
      </c>
      <c r="T51" s="134">
        <f t="shared" si="4"/>
        <v>3932.48</v>
      </c>
      <c r="U51" s="135">
        <v>210</v>
      </c>
      <c r="V51" s="134">
        <v>118.47</v>
      </c>
      <c r="W51" s="134">
        <f t="shared" si="5"/>
        <v>118.47</v>
      </c>
      <c r="X51" s="134">
        <v>334.37</v>
      </c>
      <c r="Y51" s="134">
        <f t="shared" si="6"/>
        <v>334.37</v>
      </c>
    </row>
    <row r="52" spans="1:25" x14ac:dyDescent="0.25">
      <c r="A52" s="265">
        <v>67</v>
      </c>
      <c r="B52" s="247" t="s">
        <v>178</v>
      </c>
      <c r="C52" s="265" t="s">
        <v>16</v>
      </c>
      <c r="D52" s="265">
        <v>0</v>
      </c>
      <c r="E52" s="265">
        <v>0</v>
      </c>
      <c r="F52" s="266">
        <v>0</v>
      </c>
      <c r="G52" s="265">
        <v>0</v>
      </c>
      <c r="H52" s="266">
        <v>0</v>
      </c>
      <c r="I52" s="265">
        <v>0</v>
      </c>
      <c r="J52" s="265">
        <v>9</v>
      </c>
      <c r="K52" s="266">
        <f t="shared" si="3"/>
        <v>9</v>
      </c>
      <c r="L52" s="265">
        <v>25170000</v>
      </c>
      <c r="M52" s="265">
        <v>1808519</v>
      </c>
      <c r="N52" s="265" t="s">
        <v>675</v>
      </c>
      <c r="O52" s="265" t="s">
        <v>179</v>
      </c>
      <c r="P52" s="265" t="s">
        <v>38</v>
      </c>
      <c r="Q52" s="265" t="s">
        <v>180</v>
      </c>
      <c r="R52" s="265">
        <v>20</v>
      </c>
      <c r="S52" s="267">
        <v>32</v>
      </c>
      <c r="T52" s="134">
        <f t="shared" si="4"/>
        <v>288</v>
      </c>
      <c r="U52" s="135">
        <v>210</v>
      </c>
      <c r="V52" s="134">
        <v>7.2</v>
      </c>
      <c r="W52" s="134">
        <f t="shared" si="5"/>
        <v>64.8</v>
      </c>
      <c r="X52" s="134">
        <v>289.64999999999998</v>
      </c>
      <c r="Y52" s="134">
        <f t="shared" si="6"/>
        <v>2606.85</v>
      </c>
    </row>
    <row r="53" spans="1:25" x14ac:dyDescent="0.25">
      <c r="A53" s="265">
        <v>69</v>
      </c>
      <c r="B53" s="247" t="s">
        <v>184</v>
      </c>
      <c r="C53" s="265" t="s">
        <v>16</v>
      </c>
      <c r="D53" s="265">
        <v>0</v>
      </c>
      <c r="E53" s="265">
        <v>0</v>
      </c>
      <c r="F53" s="266">
        <v>5</v>
      </c>
      <c r="G53" s="265">
        <v>0</v>
      </c>
      <c r="H53" s="266">
        <v>5</v>
      </c>
      <c r="I53" s="265">
        <v>0</v>
      </c>
      <c r="J53" s="265">
        <v>3</v>
      </c>
      <c r="K53" s="266">
        <f t="shared" si="3"/>
        <v>8</v>
      </c>
      <c r="L53" s="265">
        <v>25170000</v>
      </c>
      <c r="M53" s="265">
        <v>1808437</v>
      </c>
      <c r="N53" s="265" t="s">
        <v>677</v>
      </c>
      <c r="O53" s="265" t="s">
        <v>185</v>
      </c>
      <c r="P53" s="265" t="s">
        <v>38</v>
      </c>
      <c r="Q53" s="265" t="s">
        <v>186</v>
      </c>
      <c r="R53" s="265">
        <v>15</v>
      </c>
      <c r="S53" s="267">
        <v>134.32</v>
      </c>
      <c r="T53" s="134">
        <f t="shared" si="4"/>
        <v>1074.56</v>
      </c>
      <c r="U53" s="135">
        <v>65</v>
      </c>
      <c r="V53" s="134">
        <v>102.57</v>
      </c>
      <c r="W53" s="134">
        <f t="shared" si="5"/>
        <v>820.56</v>
      </c>
      <c r="X53" s="134">
        <v>303.68</v>
      </c>
      <c r="Y53" s="134">
        <f t="shared" si="6"/>
        <v>2429.44</v>
      </c>
    </row>
    <row r="54" spans="1:25" x14ac:dyDescent="0.25">
      <c r="A54" s="265">
        <v>70</v>
      </c>
      <c r="B54" s="247" t="s">
        <v>187</v>
      </c>
      <c r="C54" s="265" t="s">
        <v>16</v>
      </c>
      <c r="D54" s="265">
        <v>0</v>
      </c>
      <c r="E54" s="265">
        <v>0</v>
      </c>
      <c r="F54" s="266">
        <v>10</v>
      </c>
      <c r="G54" s="265">
        <v>0</v>
      </c>
      <c r="H54" s="266">
        <v>10</v>
      </c>
      <c r="I54" s="265">
        <v>0</v>
      </c>
      <c r="J54" s="265">
        <v>9</v>
      </c>
      <c r="K54" s="266">
        <f t="shared" si="3"/>
        <v>19</v>
      </c>
      <c r="L54" s="265">
        <v>25170000</v>
      </c>
      <c r="M54" s="265">
        <v>1808340</v>
      </c>
      <c r="N54" s="265" t="s">
        <v>678</v>
      </c>
      <c r="O54" s="265">
        <v>3917780</v>
      </c>
      <c r="P54" s="265" t="s">
        <v>44</v>
      </c>
      <c r="Q54" s="265" t="s">
        <v>188</v>
      </c>
      <c r="R54" s="265">
        <v>9</v>
      </c>
      <c r="S54" s="267">
        <v>210.63</v>
      </c>
      <c r="T54" s="134">
        <f t="shared" si="4"/>
        <v>4001.97</v>
      </c>
      <c r="U54" s="135">
        <v>210</v>
      </c>
      <c r="V54" s="134">
        <v>187</v>
      </c>
      <c r="W54" s="134">
        <f t="shared" si="5"/>
        <v>3553</v>
      </c>
      <c r="X54" s="134">
        <v>284.32</v>
      </c>
      <c r="Y54" s="134">
        <f t="shared" si="6"/>
        <v>5402.08</v>
      </c>
    </row>
    <row r="55" spans="1:25" x14ac:dyDescent="0.25">
      <c r="A55" s="265">
        <v>71</v>
      </c>
      <c r="B55" s="247" t="s">
        <v>189</v>
      </c>
      <c r="C55" s="265" t="s">
        <v>16</v>
      </c>
      <c r="D55" s="265">
        <v>0</v>
      </c>
      <c r="E55" s="265">
        <v>0</v>
      </c>
      <c r="F55" s="266">
        <v>10</v>
      </c>
      <c r="G55" s="265">
        <v>0</v>
      </c>
      <c r="H55" s="266">
        <v>10</v>
      </c>
      <c r="I55" s="265">
        <v>0</v>
      </c>
      <c r="J55" s="265">
        <v>9</v>
      </c>
      <c r="K55" s="266">
        <f t="shared" si="3"/>
        <v>19</v>
      </c>
      <c r="L55" s="265">
        <v>25170000</v>
      </c>
      <c r="M55" s="265">
        <v>1808411</v>
      </c>
      <c r="N55" s="265" t="s">
        <v>679</v>
      </c>
      <c r="O55" s="265">
        <v>4025270</v>
      </c>
      <c r="P55" s="265" t="s">
        <v>44</v>
      </c>
      <c r="Q55" s="265" t="s">
        <v>190</v>
      </c>
      <c r="R55" s="265">
        <v>12</v>
      </c>
      <c r="S55" s="267">
        <v>114.59</v>
      </c>
      <c r="T55" s="134">
        <f t="shared" si="4"/>
        <v>2177.21</v>
      </c>
      <c r="U55" s="135">
        <v>210</v>
      </c>
      <c r="V55" s="134">
        <v>104.59</v>
      </c>
      <c r="W55" s="134">
        <f t="shared" si="5"/>
        <v>1987.21</v>
      </c>
      <c r="X55" s="134">
        <v>243.08</v>
      </c>
      <c r="Y55" s="134">
        <f t="shared" si="6"/>
        <v>4618.5200000000004</v>
      </c>
    </row>
    <row r="56" spans="1:25" x14ac:dyDescent="0.25">
      <c r="A56" s="265">
        <v>72</v>
      </c>
      <c r="B56" s="247" t="s">
        <v>191</v>
      </c>
      <c r="C56" s="265" t="s">
        <v>16</v>
      </c>
      <c r="D56" s="265">
        <v>90</v>
      </c>
      <c r="E56" s="265">
        <v>0</v>
      </c>
      <c r="F56" s="266">
        <v>60</v>
      </c>
      <c r="G56" s="265">
        <v>28</v>
      </c>
      <c r="H56" s="266">
        <v>60</v>
      </c>
      <c r="I56" s="265">
        <v>28</v>
      </c>
      <c r="J56" s="265">
        <v>36</v>
      </c>
      <c r="K56" s="266">
        <f t="shared" si="3"/>
        <v>124</v>
      </c>
      <c r="L56" s="265">
        <v>25170000</v>
      </c>
      <c r="M56" s="265">
        <v>1072784</v>
      </c>
      <c r="N56" s="265" t="s">
        <v>680</v>
      </c>
      <c r="O56" s="265">
        <v>994002</v>
      </c>
      <c r="P56" s="265" t="s">
        <v>38</v>
      </c>
      <c r="Q56" s="265" t="s">
        <v>192</v>
      </c>
      <c r="R56" s="265">
        <v>3</v>
      </c>
      <c r="S56" s="267">
        <v>178.54</v>
      </c>
      <c r="T56" s="134">
        <f t="shared" si="4"/>
        <v>22138.959999999999</v>
      </c>
      <c r="U56" s="135">
        <v>195</v>
      </c>
      <c r="V56" s="134">
        <v>145.80000000000001</v>
      </c>
      <c r="W56" s="134">
        <f t="shared" si="5"/>
        <v>18079.2</v>
      </c>
      <c r="X56" s="134">
        <v>150.43</v>
      </c>
      <c r="Y56" s="134">
        <f t="shared" si="6"/>
        <v>18653.32</v>
      </c>
    </row>
    <row r="57" spans="1:25" x14ac:dyDescent="0.25">
      <c r="A57" s="265">
        <v>74</v>
      </c>
      <c r="B57" s="247" t="s">
        <v>196</v>
      </c>
      <c r="C57" s="265" t="s">
        <v>16</v>
      </c>
      <c r="D57" s="265">
        <v>20</v>
      </c>
      <c r="E57" s="265">
        <v>0</v>
      </c>
      <c r="F57" s="266">
        <v>0</v>
      </c>
      <c r="G57" s="265">
        <v>0</v>
      </c>
      <c r="H57" s="266">
        <v>0</v>
      </c>
      <c r="I57" s="265">
        <v>0</v>
      </c>
      <c r="J57" s="265">
        <v>12</v>
      </c>
      <c r="K57" s="266">
        <f t="shared" si="3"/>
        <v>12</v>
      </c>
      <c r="L57" s="265">
        <v>25170000</v>
      </c>
      <c r="M57" s="265">
        <v>1253841</v>
      </c>
      <c r="N57" s="265" t="s">
        <v>682</v>
      </c>
      <c r="O57" s="265" t="s">
        <v>197</v>
      </c>
      <c r="P57" s="265" t="s">
        <v>38</v>
      </c>
      <c r="Q57" s="265" t="s">
        <v>195</v>
      </c>
      <c r="R57" s="265">
        <v>12</v>
      </c>
      <c r="S57" s="267">
        <v>55.26</v>
      </c>
      <c r="T57" s="134">
        <f t="shared" si="4"/>
        <v>663.12</v>
      </c>
      <c r="U57" s="135">
        <v>195</v>
      </c>
      <c r="V57" s="134">
        <v>35.06</v>
      </c>
      <c r="W57" s="134">
        <f t="shared" si="5"/>
        <v>420.72</v>
      </c>
      <c r="X57" s="134">
        <v>282.70999999999998</v>
      </c>
      <c r="Y57" s="134">
        <f t="shared" si="6"/>
        <v>3392.5199999999995</v>
      </c>
    </row>
    <row r="58" spans="1:25" x14ac:dyDescent="0.25">
      <c r="A58" s="265">
        <v>75</v>
      </c>
      <c r="B58" s="247" t="s">
        <v>198</v>
      </c>
      <c r="C58" s="265" t="s">
        <v>16</v>
      </c>
      <c r="D58" s="265">
        <v>13</v>
      </c>
      <c r="E58" s="265">
        <v>0</v>
      </c>
      <c r="F58" s="266">
        <v>8</v>
      </c>
      <c r="G58" s="265">
        <v>0</v>
      </c>
      <c r="H58" s="266">
        <v>8</v>
      </c>
      <c r="I58" s="265">
        <v>0</v>
      </c>
      <c r="J58" s="265">
        <v>0</v>
      </c>
      <c r="K58" s="266">
        <f t="shared" si="3"/>
        <v>8</v>
      </c>
      <c r="L58" s="265">
        <v>25170000</v>
      </c>
      <c r="M58" s="265">
        <v>1600405</v>
      </c>
      <c r="N58" s="265" t="s">
        <v>683</v>
      </c>
      <c r="O58" s="265">
        <v>218127</v>
      </c>
      <c r="P58" s="265" t="s">
        <v>38</v>
      </c>
      <c r="Q58" s="265" t="s">
        <v>199</v>
      </c>
      <c r="R58" s="265">
        <v>32</v>
      </c>
      <c r="S58" s="267">
        <v>723</v>
      </c>
      <c r="T58" s="134">
        <f t="shared" si="4"/>
        <v>5784</v>
      </c>
      <c r="U58" s="135">
        <v>210</v>
      </c>
      <c r="V58" s="134">
        <v>388.01</v>
      </c>
      <c r="W58" s="134">
        <f t="shared" si="5"/>
        <v>3104.08</v>
      </c>
      <c r="X58" s="134">
        <v>400.32</v>
      </c>
      <c r="Y58" s="134">
        <f t="shared" si="6"/>
        <v>3202.56</v>
      </c>
    </row>
    <row r="59" spans="1:25" ht="22.5" x14ac:dyDescent="0.25">
      <c r="A59" s="265">
        <v>77</v>
      </c>
      <c r="B59" s="247" t="s">
        <v>201</v>
      </c>
      <c r="C59" s="265" t="s">
        <v>16</v>
      </c>
      <c r="D59" s="265">
        <v>6</v>
      </c>
      <c r="E59" s="265">
        <v>0</v>
      </c>
      <c r="F59" s="266">
        <v>0</v>
      </c>
      <c r="G59" s="265">
        <v>0</v>
      </c>
      <c r="H59" s="266">
        <v>0</v>
      </c>
      <c r="I59" s="265">
        <v>0</v>
      </c>
      <c r="J59" s="265">
        <v>3</v>
      </c>
      <c r="K59" s="266">
        <f t="shared" si="3"/>
        <v>3</v>
      </c>
      <c r="L59" s="265">
        <v>25170000</v>
      </c>
      <c r="M59" s="265" t="s">
        <v>587</v>
      </c>
      <c r="N59" s="265" t="s">
        <v>685</v>
      </c>
      <c r="O59" s="265">
        <v>136905</v>
      </c>
      <c r="P59" s="265" t="s">
        <v>38</v>
      </c>
      <c r="Q59" s="265" t="s">
        <v>75</v>
      </c>
      <c r="R59" s="265">
        <v>15</v>
      </c>
      <c r="S59" s="267">
        <v>741.54</v>
      </c>
      <c r="T59" s="134">
        <f t="shared" si="4"/>
        <v>2224.62</v>
      </c>
      <c r="U59" s="135">
        <v>210</v>
      </c>
      <c r="V59" s="134">
        <v>2531.36</v>
      </c>
      <c r="W59" s="134">
        <f t="shared" si="5"/>
        <v>7594.08</v>
      </c>
      <c r="X59" s="134">
        <v>2549.08</v>
      </c>
      <c r="Y59" s="134">
        <f t="shared" si="6"/>
        <v>7647.24</v>
      </c>
    </row>
    <row r="60" spans="1:25" x14ac:dyDescent="0.25">
      <c r="A60" s="265">
        <v>78</v>
      </c>
      <c r="B60" s="247" t="s">
        <v>202</v>
      </c>
      <c r="C60" s="265" t="s">
        <v>16</v>
      </c>
      <c r="D60" s="265">
        <v>0</v>
      </c>
      <c r="E60" s="265">
        <v>0</v>
      </c>
      <c r="F60" s="266">
        <v>10</v>
      </c>
      <c r="G60" s="265">
        <v>0</v>
      </c>
      <c r="H60" s="266">
        <v>10</v>
      </c>
      <c r="I60" s="265">
        <v>0</v>
      </c>
      <c r="J60" s="265">
        <v>12</v>
      </c>
      <c r="K60" s="266">
        <f t="shared" si="3"/>
        <v>22</v>
      </c>
      <c r="L60" s="265">
        <v>25170000</v>
      </c>
      <c r="M60" s="265">
        <v>1646136</v>
      </c>
      <c r="N60" s="265" t="s">
        <v>419</v>
      </c>
      <c r="O60" s="265" t="s">
        <v>203</v>
      </c>
      <c r="P60" s="265" t="s">
        <v>38</v>
      </c>
      <c r="Q60" s="265" t="s">
        <v>204</v>
      </c>
      <c r="R60" s="265">
        <v>19</v>
      </c>
      <c r="S60" s="267">
        <v>487.52</v>
      </c>
      <c r="T60" s="134">
        <f t="shared" si="4"/>
        <v>10725.439999999999</v>
      </c>
      <c r="U60" s="135">
        <v>195</v>
      </c>
      <c r="V60" s="134">
        <v>272.95</v>
      </c>
      <c r="W60" s="134">
        <f t="shared" si="5"/>
        <v>6004.9</v>
      </c>
      <c r="X60" s="134">
        <v>390.84</v>
      </c>
      <c r="Y60" s="134">
        <f t="shared" si="6"/>
        <v>8598.48</v>
      </c>
    </row>
    <row r="61" spans="1:25" x14ac:dyDescent="0.25">
      <c r="A61" s="265">
        <v>79</v>
      </c>
      <c r="B61" s="247" t="s">
        <v>205</v>
      </c>
      <c r="C61" s="265" t="s">
        <v>16</v>
      </c>
      <c r="D61" s="265">
        <v>5</v>
      </c>
      <c r="E61" s="265">
        <v>0</v>
      </c>
      <c r="F61" s="266">
        <v>0</v>
      </c>
      <c r="G61" s="265">
        <v>0</v>
      </c>
      <c r="H61" s="266">
        <v>0</v>
      </c>
      <c r="I61" s="265">
        <v>0</v>
      </c>
      <c r="J61" s="265">
        <v>12</v>
      </c>
      <c r="K61" s="266">
        <f t="shared" si="3"/>
        <v>12</v>
      </c>
      <c r="L61" s="265">
        <v>25170000</v>
      </c>
      <c r="M61" s="265">
        <v>1600397</v>
      </c>
      <c r="N61" s="265" t="s">
        <v>687</v>
      </c>
      <c r="O61" s="265" t="s">
        <v>206</v>
      </c>
      <c r="P61" s="265" t="s">
        <v>17</v>
      </c>
      <c r="Q61" s="265" t="s">
        <v>41</v>
      </c>
      <c r="R61" s="265">
        <v>5</v>
      </c>
      <c r="S61" s="267">
        <v>9805.32</v>
      </c>
      <c r="T61" s="134">
        <f t="shared" si="4"/>
        <v>117663.84</v>
      </c>
      <c r="U61" s="135">
        <v>345</v>
      </c>
      <c r="V61" s="134">
        <v>2696.12</v>
      </c>
      <c r="W61" s="134">
        <f t="shared" si="5"/>
        <v>32353.439999999999</v>
      </c>
      <c r="X61" s="134">
        <v>3185.79</v>
      </c>
      <c r="Y61" s="134">
        <f t="shared" si="6"/>
        <v>38229.479999999996</v>
      </c>
    </row>
    <row r="62" spans="1:25" x14ac:dyDescent="0.25">
      <c r="A62" s="265">
        <v>80</v>
      </c>
      <c r="B62" s="247" t="s">
        <v>208</v>
      </c>
      <c r="C62" s="265" t="s">
        <v>16</v>
      </c>
      <c r="D62" s="265">
        <v>0</v>
      </c>
      <c r="E62" s="265">
        <v>0</v>
      </c>
      <c r="F62" s="266">
        <v>2</v>
      </c>
      <c r="G62" s="265">
        <v>0</v>
      </c>
      <c r="H62" s="266">
        <v>2</v>
      </c>
      <c r="I62" s="265">
        <v>0</v>
      </c>
      <c r="J62" s="265">
        <v>0</v>
      </c>
      <c r="K62" s="266">
        <f t="shared" si="3"/>
        <v>2</v>
      </c>
      <c r="L62" s="265">
        <v>25170000</v>
      </c>
      <c r="M62" s="265">
        <v>1767769</v>
      </c>
      <c r="N62" s="265" t="s">
        <v>688</v>
      </c>
      <c r="O62" s="265">
        <v>135234</v>
      </c>
      <c r="P62" s="265" t="s">
        <v>38</v>
      </c>
      <c r="Q62" s="265" t="s">
        <v>209</v>
      </c>
      <c r="R62" s="265">
        <v>18</v>
      </c>
      <c r="S62" s="267">
        <v>2248.62</v>
      </c>
      <c r="T62" s="134">
        <f t="shared" si="4"/>
        <v>4497.24</v>
      </c>
      <c r="U62" s="135">
        <v>210</v>
      </c>
      <c r="V62" s="134">
        <v>1466.83</v>
      </c>
      <c r="W62" s="134">
        <f t="shared" si="5"/>
        <v>2933.66</v>
      </c>
      <c r="X62" s="134">
        <v>1516.38</v>
      </c>
      <c r="Y62" s="134">
        <f t="shared" si="6"/>
        <v>3032.76</v>
      </c>
    </row>
    <row r="63" spans="1:25" x14ac:dyDescent="0.25">
      <c r="A63" s="265">
        <v>81</v>
      </c>
      <c r="B63" s="247" t="s">
        <v>210</v>
      </c>
      <c r="C63" s="265" t="s">
        <v>16</v>
      </c>
      <c r="D63" s="265">
        <v>10</v>
      </c>
      <c r="E63" s="265">
        <v>0</v>
      </c>
      <c r="F63" s="266">
        <v>0</v>
      </c>
      <c r="G63" s="265">
        <v>5</v>
      </c>
      <c r="H63" s="266">
        <v>0</v>
      </c>
      <c r="I63" s="265">
        <v>5</v>
      </c>
      <c r="J63" s="265">
        <v>18</v>
      </c>
      <c r="K63" s="266">
        <f t="shared" si="3"/>
        <v>23</v>
      </c>
      <c r="L63" s="265">
        <v>25170000</v>
      </c>
      <c r="M63" s="265">
        <v>1767742</v>
      </c>
      <c r="N63" s="265" t="s">
        <v>689</v>
      </c>
      <c r="O63" s="265">
        <v>125740</v>
      </c>
      <c r="P63" s="265" t="s">
        <v>38</v>
      </c>
      <c r="Q63" s="265" t="s">
        <v>139</v>
      </c>
      <c r="R63" s="265">
        <v>6</v>
      </c>
      <c r="S63" s="267">
        <v>121.62</v>
      </c>
      <c r="T63" s="134">
        <f t="shared" si="4"/>
        <v>2797.26</v>
      </c>
      <c r="U63" s="135">
        <v>195</v>
      </c>
      <c r="V63" s="134">
        <v>70.989999999999995</v>
      </c>
      <c r="W63" s="134">
        <f t="shared" si="5"/>
        <v>1632.77</v>
      </c>
      <c r="X63" s="134">
        <v>73.11</v>
      </c>
      <c r="Y63" s="134">
        <f t="shared" si="6"/>
        <v>1681.53</v>
      </c>
    </row>
    <row r="64" spans="1:25" x14ac:dyDescent="0.25">
      <c r="A64" s="265">
        <v>82</v>
      </c>
      <c r="B64" s="247" t="s">
        <v>211</v>
      </c>
      <c r="C64" s="265" t="s">
        <v>16</v>
      </c>
      <c r="D64" s="265">
        <v>0</v>
      </c>
      <c r="E64" s="265">
        <v>0</v>
      </c>
      <c r="F64" s="266">
        <v>1</v>
      </c>
      <c r="G64" s="265">
        <v>0</v>
      </c>
      <c r="H64" s="266">
        <v>1</v>
      </c>
      <c r="I64" s="265">
        <v>0</v>
      </c>
      <c r="J64" s="265">
        <v>0</v>
      </c>
      <c r="K64" s="266">
        <f t="shared" si="3"/>
        <v>1</v>
      </c>
      <c r="L64" s="265">
        <v>25170000</v>
      </c>
      <c r="M64" s="265">
        <v>1807789</v>
      </c>
      <c r="N64" s="265" t="s">
        <v>419</v>
      </c>
      <c r="O64" s="265" t="s">
        <v>212</v>
      </c>
      <c r="P64" s="265" t="s">
        <v>44</v>
      </c>
      <c r="Q64" s="265" t="s">
        <v>213</v>
      </c>
      <c r="R64" s="265">
        <v>55</v>
      </c>
      <c r="S64" s="267">
        <v>1953.23</v>
      </c>
      <c r="T64" s="134">
        <f t="shared" si="4"/>
        <v>1953.23</v>
      </c>
      <c r="U64" s="135">
        <v>210</v>
      </c>
      <c r="V64" s="134">
        <v>1002.76</v>
      </c>
      <c r="W64" s="134">
        <f t="shared" si="5"/>
        <v>1002.76</v>
      </c>
      <c r="X64" s="134">
        <v>6297.45</v>
      </c>
      <c r="Y64" s="134">
        <f t="shared" si="6"/>
        <v>6297.45</v>
      </c>
    </row>
    <row r="65" spans="1:25" x14ac:dyDescent="0.25">
      <c r="A65" s="265">
        <v>83</v>
      </c>
      <c r="B65" s="247" t="s">
        <v>214</v>
      </c>
      <c r="C65" s="265" t="s">
        <v>16</v>
      </c>
      <c r="D65" s="265">
        <v>0</v>
      </c>
      <c r="E65" s="265">
        <v>0</v>
      </c>
      <c r="F65" s="266">
        <v>1</v>
      </c>
      <c r="G65" s="265">
        <v>0</v>
      </c>
      <c r="H65" s="266">
        <v>1</v>
      </c>
      <c r="I65" s="265">
        <v>0</v>
      </c>
      <c r="J65" s="265">
        <v>0</v>
      </c>
      <c r="K65" s="266">
        <f t="shared" si="3"/>
        <v>1</v>
      </c>
      <c r="L65" s="265">
        <v>25170000</v>
      </c>
      <c r="M65" s="265">
        <v>1721087</v>
      </c>
      <c r="N65" s="265" t="s">
        <v>691</v>
      </c>
      <c r="O65" s="265" t="s">
        <v>215</v>
      </c>
      <c r="P65" s="265" t="s">
        <v>44</v>
      </c>
      <c r="Q65" s="265" t="s">
        <v>216</v>
      </c>
      <c r="R65" s="265">
        <v>56</v>
      </c>
      <c r="S65" s="267">
        <v>1499.57</v>
      </c>
      <c r="T65" s="134">
        <f t="shared" si="4"/>
        <v>1499.57</v>
      </c>
      <c r="U65" s="135">
        <v>210</v>
      </c>
      <c r="V65" s="134">
        <v>771.32</v>
      </c>
      <c r="W65" s="134">
        <f t="shared" si="5"/>
        <v>771.32</v>
      </c>
      <c r="X65" s="134">
        <v>3774.82</v>
      </c>
      <c r="Y65" s="134">
        <f t="shared" si="6"/>
        <v>3774.82</v>
      </c>
    </row>
    <row r="66" spans="1:25" x14ac:dyDescent="0.25">
      <c r="A66" s="265">
        <v>84</v>
      </c>
      <c r="B66" s="247" t="s">
        <v>217</v>
      </c>
      <c r="C66" s="265" t="s">
        <v>16</v>
      </c>
      <c r="D66" s="265">
        <v>0</v>
      </c>
      <c r="E66" s="265">
        <v>0</v>
      </c>
      <c r="F66" s="266">
        <v>1</v>
      </c>
      <c r="G66" s="265">
        <v>0</v>
      </c>
      <c r="H66" s="266">
        <v>1</v>
      </c>
      <c r="I66" s="265">
        <v>0</v>
      </c>
      <c r="J66" s="265">
        <v>0</v>
      </c>
      <c r="K66" s="266">
        <f t="shared" si="3"/>
        <v>1</v>
      </c>
      <c r="L66" s="265">
        <v>25170000</v>
      </c>
      <c r="M66" s="265">
        <v>1767770</v>
      </c>
      <c r="N66" s="265" t="s">
        <v>692</v>
      </c>
      <c r="O66" s="265">
        <v>135235</v>
      </c>
      <c r="P66" s="265" t="s">
        <v>38</v>
      </c>
      <c r="Q66" s="265" t="s">
        <v>102</v>
      </c>
      <c r="R66" s="265">
        <v>31</v>
      </c>
      <c r="S66" s="267">
        <v>2013.62</v>
      </c>
      <c r="T66" s="134">
        <f t="shared" si="4"/>
        <v>2013.62</v>
      </c>
      <c r="U66" s="135">
        <v>210</v>
      </c>
      <c r="V66" s="134">
        <v>523.21</v>
      </c>
      <c r="W66" s="134">
        <f t="shared" si="5"/>
        <v>523.21</v>
      </c>
      <c r="X66" s="134">
        <v>540.89</v>
      </c>
      <c r="Y66" s="134">
        <f t="shared" si="6"/>
        <v>540.89</v>
      </c>
    </row>
    <row r="67" spans="1:25" x14ac:dyDescent="0.25">
      <c r="A67" s="265">
        <v>85</v>
      </c>
      <c r="B67" s="247" t="s">
        <v>218</v>
      </c>
      <c r="C67" s="265" t="s">
        <v>16</v>
      </c>
      <c r="D67" s="265">
        <v>0</v>
      </c>
      <c r="E67" s="265">
        <v>0</v>
      </c>
      <c r="F67" s="266">
        <v>1</v>
      </c>
      <c r="G67" s="265">
        <v>0</v>
      </c>
      <c r="H67" s="266">
        <v>1</v>
      </c>
      <c r="I67" s="265">
        <v>0</v>
      </c>
      <c r="J67" s="265">
        <v>0</v>
      </c>
      <c r="K67" s="266">
        <f t="shared" si="3"/>
        <v>1</v>
      </c>
      <c r="L67" s="265">
        <v>25170000</v>
      </c>
      <c r="M67" s="265">
        <v>1807787</v>
      </c>
      <c r="N67" s="265" t="s">
        <v>693</v>
      </c>
      <c r="O67" s="265" t="s">
        <v>219</v>
      </c>
      <c r="P67" s="265" t="s">
        <v>38</v>
      </c>
      <c r="Q67" s="265" t="s">
        <v>220</v>
      </c>
      <c r="R67" s="265">
        <v>12</v>
      </c>
      <c r="S67" s="267">
        <v>1915.63</v>
      </c>
      <c r="T67" s="134">
        <f t="shared" ref="T67:T98" si="7">+K67*S67</f>
        <v>1915.63</v>
      </c>
      <c r="U67" s="135">
        <v>210</v>
      </c>
      <c r="V67" s="134">
        <v>289.27</v>
      </c>
      <c r="W67" s="134">
        <f t="shared" ref="W67:W98" si="8">+V67*K67</f>
        <v>289.27</v>
      </c>
      <c r="X67" s="134">
        <v>1111.42</v>
      </c>
      <c r="Y67" s="134">
        <f t="shared" ref="Y67:Y98" si="9">+X67*K67</f>
        <v>1111.42</v>
      </c>
    </row>
    <row r="68" spans="1:25" x14ac:dyDescent="0.25">
      <c r="A68" s="265">
        <v>86</v>
      </c>
      <c r="B68" s="247" t="s">
        <v>221</v>
      </c>
      <c r="C68" s="265" t="s">
        <v>16</v>
      </c>
      <c r="D68" s="265">
        <v>0</v>
      </c>
      <c r="E68" s="265">
        <v>0</v>
      </c>
      <c r="F68" s="266">
        <v>1</v>
      </c>
      <c r="G68" s="265">
        <v>0</v>
      </c>
      <c r="H68" s="266">
        <v>1</v>
      </c>
      <c r="I68" s="265">
        <v>0</v>
      </c>
      <c r="J68" s="265">
        <v>0</v>
      </c>
      <c r="K68" s="266">
        <f t="shared" ref="K68:K131" si="10">+H68+I68+J68</f>
        <v>1</v>
      </c>
      <c r="L68" s="265">
        <v>25170000</v>
      </c>
      <c r="M68" s="265">
        <v>1600414</v>
      </c>
      <c r="N68" s="265" t="s">
        <v>695</v>
      </c>
      <c r="O68" s="265" t="s">
        <v>222</v>
      </c>
      <c r="P68" s="265" t="s">
        <v>38</v>
      </c>
      <c r="Q68" s="265" t="s">
        <v>220</v>
      </c>
      <c r="R68" s="265">
        <v>13</v>
      </c>
      <c r="S68" s="267">
        <v>1915.63</v>
      </c>
      <c r="T68" s="134">
        <f t="shared" si="7"/>
        <v>1915.63</v>
      </c>
      <c r="U68" s="135">
        <v>210</v>
      </c>
      <c r="V68" s="134">
        <v>463.08</v>
      </c>
      <c r="W68" s="134">
        <f t="shared" si="8"/>
        <v>463.08</v>
      </c>
      <c r="X68" s="134">
        <v>477.77</v>
      </c>
      <c r="Y68" s="134">
        <f t="shared" si="9"/>
        <v>477.77</v>
      </c>
    </row>
    <row r="69" spans="1:25" x14ac:dyDescent="0.25">
      <c r="A69" s="265">
        <v>87</v>
      </c>
      <c r="B69" s="247" t="s">
        <v>223</v>
      </c>
      <c r="C69" s="265" t="s">
        <v>16</v>
      </c>
      <c r="D69" s="265">
        <v>0</v>
      </c>
      <c r="E69" s="265">
        <v>0</v>
      </c>
      <c r="F69" s="266">
        <v>1</v>
      </c>
      <c r="G69" s="265">
        <v>0</v>
      </c>
      <c r="H69" s="266">
        <v>1</v>
      </c>
      <c r="I69" s="265">
        <v>0</v>
      </c>
      <c r="J69" s="265">
        <v>0</v>
      </c>
      <c r="K69" s="266">
        <f t="shared" si="10"/>
        <v>1</v>
      </c>
      <c r="L69" s="265">
        <v>25170000</v>
      </c>
      <c r="M69" s="265">
        <v>1807788</v>
      </c>
      <c r="N69" s="265" t="s">
        <v>697</v>
      </c>
      <c r="O69" s="265" t="s">
        <v>224</v>
      </c>
      <c r="P69" s="265" t="s">
        <v>38</v>
      </c>
      <c r="Q69" s="265" t="s">
        <v>220</v>
      </c>
      <c r="R69" s="265">
        <v>16</v>
      </c>
      <c r="S69" s="267">
        <v>666.95</v>
      </c>
      <c r="T69" s="134">
        <f t="shared" si="7"/>
        <v>666.95</v>
      </c>
      <c r="U69" s="135">
        <v>210</v>
      </c>
      <c r="V69" s="134">
        <v>401.37</v>
      </c>
      <c r="W69" s="134">
        <f t="shared" si="8"/>
        <v>401.37</v>
      </c>
      <c r="X69" s="134">
        <v>414.1</v>
      </c>
      <c r="Y69" s="134">
        <f t="shared" si="9"/>
        <v>414.1</v>
      </c>
    </row>
    <row r="70" spans="1:25" x14ac:dyDescent="0.25">
      <c r="A70" s="265">
        <v>89</v>
      </c>
      <c r="B70" s="247" t="s">
        <v>227</v>
      </c>
      <c r="C70" s="265" t="s">
        <v>16</v>
      </c>
      <c r="D70" s="265">
        <v>0</v>
      </c>
      <c r="E70" s="265">
        <v>0</v>
      </c>
      <c r="F70" s="266">
        <v>1</v>
      </c>
      <c r="G70" s="265">
        <v>0</v>
      </c>
      <c r="H70" s="266">
        <v>1</v>
      </c>
      <c r="I70" s="265">
        <v>0</v>
      </c>
      <c r="J70" s="265">
        <v>0</v>
      </c>
      <c r="K70" s="266">
        <f t="shared" si="10"/>
        <v>1</v>
      </c>
      <c r="L70" s="265">
        <v>25170000</v>
      </c>
      <c r="M70" s="265">
        <v>1721088</v>
      </c>
      <c r="N70" s="265" t="s">
        <v>700</v>
      </c>
      <c r="O70" s="265" t="s">
        <v>228</v>
      </c>
      <c r="P70" s="265" t="s">
        <v>38</v>
      </c>
      <c r="Q70" s="265" t="s">
        <v>229</v>
      </c>
      <c r="R70" s="265">
        <v>26</v>
      </c>
      <c r="S70" s="267">
        <v>14087.54</v>
      </c>
      <c r="T70" s="134">
        <f t="shared" si="7"/>
        <v>14087.54</v>
      </c>
      <c r="U70" s="135">
        <v>375</v>
      </c>
      <c r="V70" s="134">
        <v>10724.01</v>
      </c>
      <c r="W70" s="134">
        <f t="shared" si="8"/>
        <v>10724.01</v>
      </c>
      <c r="X70" s="134">
        <v>11075.23</v>
      </c>
      <c r="Y70" s="134">
        <f t="shared" si="9"/>
        <v>11075.23</v>
      </c>
    </row>
    <row r="71" spans="1:25" x14ac:dyDescent="0.25">
      <c r="A71" s="265">
        <v>90</v>
      </c>
      <c r="B71" s="247" t="s">
        <v>230</v>
      </c>
      <c r="C71" s="265" t="s">
        <v>16</v>
      </c>
      <c r="D71" s="265">
        <v>0</v>
      </c>
      <c r="E71" s="265">
        <v>0</v>
      </c>
      <c r="F71" s="266">
        <v>1</v>
      </c>
      <c r="G71" s="265">
        <v>0</v>
      </c>
      <c r="H71" s="266">
        <v>1</v>
      </c>
      <c r="I71" s="265">
        <v>0</v>
      </c>
      <c r="J71" s="265">
        <v>0</v>
      </c>
      <c r="K71" s="266">
        <f t="shared" si="10"/>
        <v>1</v>
      </c>
      <c r="L71" s="265">
        <v>25170000</v>
      </c>
      <c r="M71" s="265">
        <v>1721089</v>
      </c>
      <c r="N71" s="265" t="s">
        <v>701</v>
      </c>
      <c r="O71" s="265">
        <v>135399</v>
      </c>
      <c r="P71" s="265" t="s">
        <v>38</v>
      </c>
      <c r="Q71" s="265" t="s">
        <v>229</v>
      </c>
      <c r="R71" s="265">
        <v>27</v>
      </c>
      <c r="S71" s="267">
        <v>23296.51</v>
      </c>
      <c r="T71" s="134">
        <f t="shared" si="7"/>
        <v>23296.51</v>
      </c>
      <c r="U71" s="135">
        <v>375</v>
      </c>
      <c r="V71" s="134">
        <v>20833.41</v>
      </c>
      <c r="W71" s="134">
        <f t="shared" si="8"/>
        <v>20833.41</v>
      </c>
      <c r="X71" s="134">
        <v>21494.35</v>
      </c>
      <c r="Y71" s="134">
        <f t="shared" si="9"/>
        <v>21494.35</v>
      </c>
    </row>
    <row r="72" spans="1:25" x14ac:dyDescent="0.25">
      <c r="A72" s="265">
        <v>91</v>
      </c>
      <c r="B72" s="247" t="s">
        <v>231</v>
      </c>
      <c r="C72" s="265" t="s">
        <v>16</v>
      </c>
      <c r="D72" s="265">
        <v>0</v>
      </c>
      <c r="E72" s="265">
        <v>0</v>
      </c>
      <c r="F72" s="266">
        <v>1</v>
      </c>
      <c r="G72" s="265">
        <v>0</v>
      </c>
      <c r="H72" s="266">
        <v>1</v>
      </c>
      <c r="I72" s="265">
        <v>0</v>
      </c>
      <c r="J72" s="265">
        <v>0</v>
      </c>
      <c r="K72" s="266">
        <f t="shared" si="10"/>
        <v>1</v>
      </c>
      <c r="L72" s="265">
        <v>25170000</v>
      </c>
      <c r="M72" s="265">
        <v>1807828</v>
      </c>
      <c r="N72" s="265" t="s">
        <v>703</v>
      </c>
      <c r="O72" s="265" t="s">
        <v>232</v>
      </c>
      <c r="P72" s="265" t="s">
        <v>38</v>
      </c>
      <c r="Q72" s="265" t="s">
        <v>229</v>
      </c>
      <c r="R72" s="265">
        <v>28</v>
      </c>
      <c r="S72" s="267">
        <v>1375.26</v>
      </c>
      <c r="T72" s="134">
        <f t="shared" si="7"/>
        <v>1375.26</v>
      </c>
      <c r="U72" s="135">
        <v>210</v>
      </c>
      <c r="V72" s="134">
        <v>1010.49</v>
      </c>
      <c r="W72" s="134">
        <f t="shared" si="8"/>
        <v>1010.49</v>
      </c>
      <c r="X72" s="134">
        <v>40992.120000000003</v>
      </c>
      <c r="Y72" s="134">
        <f t="shared" si="9"/>
        <v>40992.120000000003</v>
      </c>
    </row>
    <row r="73" spans="1:25" x14ac:dyDescent="0.25">
      <c r="A73" s="265">
        <v>92</v>
      </c>
      <c r="B73" s="247" t="s">
        <v>233</v>
      </c>
      <c r="C73" s="265" t="s">
        <v>16</v>
      </c>
      <c r="D73" s="265">
        <v>0</v>
      </c>
      <c r="E73" s="265">
        <v>0</v>
      </c>
      <c r="F73" s="266">
        <v>1</v>
      </c>
      <c r="G73" s="265">
        <v>0</v>
      </c>
      <c r="H73" s="266">
        <v>1</v>
      </c>
      <c r="I73" s="265">
        <v>0</v>
      </c>
      <c r="J73" s="265">
        <v>0</v>
      </c>
      <c r="K73" s="266">
        <f t="shared" si="10"/>
        <v>1</v>
      </c>
      <c r="L73" s="265">
        <v>25170000</v>
      </c>
      <c r="M73" s="265">
        <v>1769413</v>
      </c>
      <c r="N73" s="265" t="s">
        <v>704</v>
      </c>
      <c r="O73" s="265">
        <v>136485</v>
      </c>
      <c r="P73" s="265" t="s">
        <v>38</v>
      </c>
      <c r="Q73" s="265" t="s">
        <v>216</v>
      </c>
      <c r="R73" s="265">
        <v>55</v>
      </c>
      <c r="S73" s="267">
        <v>1984.76</v>
      </c>
      <c r="T73" s="134">
        <f t="shared" si="7"/>
        <v>1984.76</v>
      </c>
      <c r="U73" s="135">
        <v>210</v>
      </c>
      <c r="V73" s="134">
        <v>1364.03</v>
      </c>
      <c r="W73" s="134">
        <f t="shared" si="8"/>
        <v>1364.03</v>
      </c>
      <c r="X73" s="134">
        <v>6297.45</v>
      </c>
      <c r="Y73" s="134">
        <f t="shared" si="9"/>
        <v>6297.45</v>
      </c>
    </row>
    <row r="74" spans="1:25" x14ac:dyDescent="0.25">
      <c r="A74" s="265">
        <v>93</v>
      </c>
      <c r="B74" s="247" t="s">
        <v>234</v>
      </c>
      <c r="C74" s="265" t="s">
        <v>16</v>
      </c>
      <c r="D74" s="265">
        <v>0</v>
      </c>
      <c r="E74" s="265">
        <v>0</v>
      </c>
      <c r="F74" s="266">
        <v>1</v>
      </c>
      <c r="G74" s="265">
        <v>0</v>
      </c>
      <c r="H74" s="266">
        <v>1</v>
      </c>
      <c r="I74" s="265">
        <v>0</v>
      </c>
      <c r="J74" s="265">
        <v>0</v>
      </c>
      <c r="K74" s="266">
        <f t="shared" si="10"/>
        <v>1</v>
      </c>
      <c r="L74" s="265">
        <v>25170000</v>
      </c>
      <c r="M74" s="265">
        <v>1805051</v>
      </c>
      <c r="N74" s="265" t="s">
        <v>419</v>
      </c>
      <c r="O74" s="265" t="s">
        <v>235</v>
      </c>
      <c r="P74" s="265" t="s">
        <v>38</v>
      </c>
      <c r="Q74" s="265" t="s">
        <v>236</v>
      </c>
      <c r="R74" s="265">
        <v>1</v>
      </c>
      <c r="S74" s="267"/>
      <c r="T74" s="134">
        <f t="shared" si="7"/>
        <v>0</v>
      </c>
      <c r="U74" s="135"/>
      <c r="V74" s="134">
        <v>4096.49</v>
      </c>
      <c r="W74" s="134">
        <f t="shared" si="8"/>
        <v>4096.49</v>
      </c>
      <c r="X74" s="134">
        <v>4211.76</v>
      </c>
      <c r="Y74" s="134">
        <f t="shared" si="9"/>
        <v>4211.76</v>
      </c>
    </row>
    <row r="75" spans="1:25" x14ac:dyDescent="0.25">
      <c r="A75" s="265">
        <v>94</v>
      </c>
      <c r="B75" s="247" t="s">
        <v>237</v>
      </c>
      <c r="C75" s="265" t="s">
        <v>16</v>
      </c>
      <c r="D75" s="265">
        <v>0</v>
      </c>
      <c r="E75" s="265">
        <v>0</v>
      </c>
      <c r="F75" s="266">
        <v>1</v>
      </c>
      <c r="G75" s="265">
        <v>0</v>
      </c>
      <c r="H75" s="266">
        <v>1</v>
      </c>
      <c r="I75" s="265">
        <v>0</v>
      </c>
      <c r="J75" s="265">
        <v>0</v>
      </c>
      <c r="K75" s="266">
        <f t="shared" si="10"/>
        <v>1</v>
      </c>
      <c r="L75" s="265">
        <v>25170000</v>
      </c>
      <c r="M75" s="265">
        <v>1807447</v>
      </c>
      <c r="N75" s="265" t="s">
        <v>705</v>
      </c>
      <c r="O75" s="265" t="s">
        <v>238</v>
      </c>
      <c r="P75" s="265" t="s">
        <v>38</v>
      </c>
      <c r="Q75" s="265" t="s">
        <v>239</v>
      </c>
      <c r="R75" s="265">
        <v>81</v>
      </c>
      <c r="S75" s="267">
        <v>220.73</v>
      </c>
      <c r="T75" s="134">
        <f t="shared" si="7"/>
        <v>220.73</v>
      </c>
      <c r="U75" s="135">
        <v>210</v>
      </c>
      <c r="V75" s="134">
        <v>63.43</v>
      </c>
      <c r="W75" s="134">
        <f t="shared" si="8"/>
        <v>63.43</v>
      </c>
      <c r="X75" s="134">
        <v>238.37</v>
      </c>
      <c r="Y75" s="134">
        <f t="shared" si="9"/>
        <v>238.37</v>
      </c>
    </row>
    <row r="76" spans="1:25" x14ac:dyDescent="0.25">
      <c r="A76" s="265">
        <v>95</v>
      </c>
      <c r="B76" s="247" t="s">
        <v>240</v>
      </c>
      <c r="C76" s="265" t="s">
        <v>16</v>
      </c>
      <c r="D76" s="265">
        <v>9</v>
      </c>
      <c r="E76" s="265">
        <v>0</v>
      </c>
      <c r="F76" s="266">
        <v>0</v>
      </c>
      <c r="G76" s="265">
        <v>5</v>
      </c>
      <c r="H76" s="266">
        <v>0</v>
      </c>
      <c r="I76" s="265">
        <v>5</v>
      </c>
      <c r="J76" s="265">
        <v>0</v>
      </c>
      <c r="K76" s="266">
        <f t="shared" si="10"/>
        <v>5</v>
      </c>
      <c r="L76" s="265">
        <v>25170000</v>
      </c>
      <c r="M76" s="265">
        <v>1174970</v>
      </c>
      <c r="N76" s="265" t="s">
        <v>706</v>
      </c>
      <c r="O76" s="265" t="s">
        <v>241</v>
      </c>
      <c r="P76" s="265" t="s">
        <v>38</v>
      </c>
      <c r="Q76" s="265" t="s">
        <v>242</v>
      </c>
      <c r="R76" s="265">
        <v>27</v>
      </c>
      <c r="S76" s="267">
        <v>328.03</v>
      </c>
      <c r="T76" s="134">
        <f t="shared" si="7"/>
        <v>1640.1499999999999</v>
      </c>
      <c r="U76" s="135">
        <v>210</v>
      </c>
      <c r="V76" s="134">
        <v>294.64999999999998</v>
      </c>
      <c r="W76" s="134">
        <f t="shared" si="8"/>
        <v>1473.25</v>
      </c>
      <c r="X76" s="134">
        <v>358.58</v>
      </c>
      <c r="Y76" s="134">
        <f t="shared" si="9"/>
        <v>1792.8999999999999</v>
      </c>
    </row>
    <row r="77" spans="1:25" x14ac:dyDescent="0.25">
      <c r="A77" s="265">
        <v>98</v>
      </c>
      <c r="B77" s="247" t="s">
        <v>247</v>
      </c>
      <c r="C77" s="265" t="s">
        <v>16</v>
      </c>
      <c r="D77" s="265">
        <v>0</v>
      </c>
      <c r="E77" s="265">
        <v>0</v>
      </c>
      <c r="F77" s="266">
        <v>2</v>
      </c>
      <c r="G77" s="265">
        <v>0</v>
      </c>
      <c r="H77" s="266">
        <v>2</v>
      </c>
      <c r="I77" s="265">
        <v>0</v>
      </c>
      <c r="J77" s="265">
        <v>0</v>
      </c>
      <c r="K77" s="266">
        <f t="shared" si="10"/>
        <v>2</v>
      </c>
      <c r="L77" s="265">
        <v>25170000</v>
      </c>
      <c r="M77" s="265">
        <v>1808366</v>
      </c>
      <c r="N77" s="265" t="s">
        <v>709</v>
      </c>
      <c r="O77" s="265">
        <v>3926518</v>
      </c>
      <c r="P77" s="265" t="s">
        <v>17</v>
      </c>
      <c r="Q77" s="265" t="s">
        <v>190</v>
      </c>
      <c r="R77" s="265">
        <v>1</v>
      </c>
      <c r="S77" s="267">
        <v>1702.86</v>
      </c>
      <c r="T77" s="134">
        <f t="shared" si="7"/>
        <v>3405.72</v>
      </c>
      <c r="U77" s="135">
        <v>195</v>
      </c>
      <c r="V77" s="134">
        <v>1494.26</v>
      </c>
      <c r="W77" s="134">
        <f t="shared" si="8"/>
        <v>2988.52</v>
      </c>
      <c r="X77" s="134">
        <v>4440.57</v>
      </c>
      <c r="Y77" s="134">
        <f t="shared" si="9"/>
        <v>8881.14</v>
      </c>
    </row>
    <row r="78" spans="1:25" x14ac:dyDescent="0.25">
      <c r="A78" s="265">
        <v>99</v>
      </c>
      <c r="B78" s="247" t="s">
        <v>248</v>
      </c>
      <c r="C78" s="265" t="s">
        <v>16</v>
      </c>
      <c r="D78" s="265">
        <v>0</v>
      </c>
      <c r="E78" s="265">
        <v>0</v>
      </c>
      <c r="F78" s="266">
        <v>2</v>
      </c>
      <c r="G78" s="265">
        <v>0</v>
      </c>
      <c r="H78" s="266">
        <v>2</v>
      </c>
      <c r="I78" s="265">
        <v>0</v>
      </c>
      <c r="J78" s="265">
        <v>0</v>
      </c>
      <c r="K78" s="266">
        <f t="shared" si="10"/>
        <v>2</v>
      </c>
      <c r="L78" s="265">
        <v>25170000</v>
      </c>
      <c r="M78" s="265">
        <v>1808404</v>
      </c>
      <c r="N78" s="265" t="s">
        <v>710</v>
      </c>
      <c r="O78" s="265">
        <v>3979349</v>
      </c>
      <c r="P78" s="265" t="s">
        <v>17</v>
      </c>
      <c r="Q78" s="265" t="s">
        <v>190</v>
      </c>
      <c r="R78" s="265">
        <v>2</v>
      </c>
      <c r="S78" s="267">
        <v>271.27999999999997</v>
      </c>
      <c r="T78" s="134">
        <f t="shared" si="7"/>
        <v>542.55999999999995</v>
      </c>
      <c r="U78" s="135">
        <v>195</v>
      </c>
      <c r="V78" s="134">
        <v>249.94</v>
      </c>
      <c r="W78" s="134">
        <f t="shared" si="8"/>
        <v>499.88</v>
      </c>
      <c r="X78" s="134">
        <v>1002.52</v>
      </c>
      <c r="Y78" s="134">
        <f t="shared" si="9"/>
        <v>2005.04</v>
      </c>
    </row>
    <row r="79" spans="1:25" x14ac:dyDescent="0.25">
      <c r="A79" s="265">
        <v>100</v>
      </c>
      <c r="B79" s="247" t="s">
        <v>249</v>
      </c>
      <c r="C79" s="265" t="s">
        <v>16</v>
      </c>
      <c r="D79" s="265">
        <v>1</v>
      </c>
      <c r="E79" s="265">
        <v>0</v>
      </c>
      <c r="F79" s="266">
        <v>1</v>
      </c>
      <c r="G79" s="265">
        <v>0</v>
      </c>
      <c r="H79" s="266">
        <v>1</v>
      </c>
      <c r="I79" s="265">
        <v>0</v>
      </c>
      <c r="J79" s="265">
        <v>0</v>
      </c>
      <c r="K79" s="266">
        <f t="shared" si="10"/>
        <v>1</v>
      </c>
      <c r="L79" s="265">
        <v>25170000</v>
      </c>
      <c r="M79" s="265">
        <v>1808365</v>
      </c>
      <c r="N79" s="265" t="s">
        <v>712</v>
      </c>
      <c r="O79" s="265">
        <v>3926207</v>
      </c>
      <c r="P79" s="265" t="s">
        <v>17</v>
      </c>
      <c r="Q79" s="265" t="s">
        <v>250</v>
      </c>
      <c r="R79" s="265">
        <v>1</v>
      </c>
      <c r="S79" s="267">
        <v>4294.2700000000004</v>
      </c>
      <c r="T79" s="134">
        <f t="shared" si="7"/>
        <v>4294.2700000000004</v>
      </c>
      <c r="U79" s="135">
        <v>195</v>
      </c>
      <c r="V79" s="134">
        <v>3839.54</v>
      </c>
      <c r="W79" s="134">
        <f t="shared" si="8"/>
        <v>3839.54</v>
      </c>
      <c r="X79" s="134">
        <v>4281.13</v>
      </c>
      <c r="Y79" s="134">
        <f t="shared" si="9"/>
        <v>4281.13</v>
      </c>
    </row>
    <row r="80" spans="1:25" x14ac:dyDescent="0.25">
      <c r="A80" s="265">
        <v>101</v>
      </c>
      <c r="B80" s="247" t="s">
        <v>251</v>
      </c>
      <c r="C80" s="265" t="s">
        <v>16</v>
      </c>
      <c r="D80" s="265">
        <v>0</v>
      </c>
      <c r="E80" s="265">
        <v>0</v>
      </c>
      <c r="F80" s="266">
        <v>1</v>
      </c>
      <c r="G80" s="265">
        <v>0</v>
      </c>
      <c r="H80" s="266">
        <v>1</v>
      </c>
      <c r="I80" s="265">
        <v>0</v>
      </c>
      <c r="J80" s="265">
        <v>0</v>
      </c>
      <c r="K80" s="266">
        <f t="shared" si="10"/>
        <v>1</v>
      </c>
      <c r="L80" s="265">
        <v>25170000</v>
      </c>
      <c r="M80" s="265">
        <v>1808384</v>
      </c>
      <c r="N80" s="265" t="s">
        <v>713</v>
      </c>
      <c r="O80" s="265">
        <v>393595300</v>
      </c>
      <c r="P80" s="265" t="s">
        <v>17</v>
      </c>
      <c r="Q80" s="265" t="s">
        <v>250</v>
      </c>
      <c r="R80" s="265">
        <v>7</v>
      </c>
      <c r="S80" s="267">
        <v>60.98</v>
      </c>
      <c r="T80" s="134">
        <f t="shared" si="7"/>
        <v>60.98</v>
      </c>
      <c r="U80" s="135">
        <v>195</v>
      </c>
      <c r="V80" s="134">
        <v>115.66</v>
      </c>
      <c r="W80" s="134">
        <f t="shared" si="8"/>
        <v>115.66</v>
      </c>
      <c r="X80" s="134">
        <v>123.5</v>
      </c>
      <c r="Y80" s="134">
        <f t="shared" si="9"/>
        <v>123.5</v>
      </c>
    </row>
    <row r="81" spans="1:25" x14ac:dyDescent="0.25">
      <c r="A81" s="265">
        <v>102</v>
      </c>
      <c r="B81" s="247" t="s">
        <v>252</v>
      </c>
      <c r="C81" s="265" t="s">
        <v>16</v>
      </c>
      <c r="D81" s="265">
        <v>0</v>
      </c>
      <c r="E81" s="265">
        <v>0</v>
      </c>
      <c r="F81" s="266">
        <v>2</v>
      </c>
      <c r="G81" s="265">
        <v>0</v>
      </c>
      <c r="H81" s="266">
        <v>2</v>
      </c>
      <c r="I81" s="265">
        <v>0</v>
      </c>
      <c r="J81" s="265">
        <v>3</v>
      </c>
      <c r="K81" s="266">
        <f t="shared" si="10"/>
        <v>5</v>
      </c>
      <c r="L81" s="265">
        <v>25170000</v>
      </c>
      <c r="M81" s="265">
        <v>1807270</v>
      </c>
      <c r="N81" s="265" t="s">
        <v>714</v>
      </c>
      <c r="O81" s="265" t="s">
        <v>253</v>
      </c>
      <c r="P81" s="265" t="s">
        <v>38</v>
      </c>
      <c r="Q81" s="265" t="s">
        <v>63</v>
      </c>
      <c r="R81" s="265">
        <v>5</v>
      </c>
      <c r="S81" s="267">
        <v>920</v>
      </c>
      <c r="T81" s="134">
        <f t="shared" si="7"/>
        <v>4600</v>
      </c>
      <c r="U81" s="135">
        <v>210</v>
      </c>
      <c r="V81" s="134">
        <v>514.49</v>
      </c>
      <c r="W81" s="134">
        <f t="shared" si="8"/>
        <v>2572.4499999999998</v>
      </c>
      <c r="X81" s="134">
        <v>531.35</v>
      </c>
      <c r="Y81" s="134">
        <f t="shared" si="9"/>
        <v>2656.75</v>
      </c>
    </row>
    <row r="82" spans="1:25" x14ac:dyDescent="0.25">
      <c r="A82" s="265">
        <v>103</v>
      </c>
      <c r="B82" s="247" t="s">
        <v>254</v>
      </c>
      <c r="C82" s="265" t="s">
        <v>16</v>
      </c>
      <c r="D82" s="265">
        <v>4</v>
      </c>
      <c r="E82" s="265">
        <v>0</v>
      </c>
      <c r="F82" s="266">
        <v>2</v>
      </c>
      <c r="G82" s="265">
        <v>0</v>
      </c>
      <c r="H82" s="266">
        <v>2</v>
      </c>
      <c r="I82" s="265">
        <v>0</v>
      </c>
      <c r="J82" s="265">
        <v>0</v>
      </c>
      <c r="K82" s="266">
        <f t="shared" si="10"/>
        <v>2</v>
      </c>
      <c r="L82" s="265">
        <v>25170000</v>
      </c>
      <c r="M82" s="265">
        <v>1808573</v>
      </c>
      <c r="N82" s="265" t="s">
        <v>715</v>
      </c>
      <c r="O82" s="265" t="s">
        <v>255</v>
      </c>
      <c r="P82" s="265" t="s">
        <v>44</v>
      </c>
      <c r="Q82" s="265" t="s">
        <v>186</v>
      </c>
      <c r="R82" s="265">
        <v>11</v>
      </c>
      <c r="S82" s="267">
        <v>71.069999999999993</v>
      </c>
      <c r="T82" s="134">
        <f t="shared" si="7"/>
        <v>142.13999999999999</v>
      </c>
      <c r="U82" s="135">
        <v>65</v>
      </c>
      <c r="V82" s="134">
        <v>59.72</v>
      </c>
      <c r="W82" s="134">
        <f t="shared" si="8"/>
        <v>119.44</v>
      </c>
      <c r="X82" s="134">
        <v>61.68</v>
      </c>
      <c r="Y82" s="134">
        <f t="shared" si="9"/>
        <v>123.36</v>
      </c>
    </row>
    <row r="83" spans="1:25" x14ac:dyDescent="0.25">
      <c r="A83" s="265">
        <v>104</v>
      </c>
      <c r="B83" s="247" t="s">
        <v>256</v>
      </c>
      <c r="C83" s="265" t="s">
        <v>16</v>
      </c>
      <c r="D83" s="265">
        <v>0</v>
      </c>
      <c r="E83" s="265">
        <v>0</v>
      </c>
      <c r="F83" s="266">
        <v>1</v>
      </c>
      <c r="G83" s="265">
        <v>0</v>
      </c>
      <c r="H83" s="266">
        <v>1</v>
      </c>
      <c r="I83" s="265">
        <v>0</v>
      </c>
      <c r="J83" s="265">
        <v>0</v>
      </c>
      <c r="K83" s="266">
        <f t="shared" si="10"/>
        <v>1</v>
      </c>
      <c r="L83" s="265">
        <v>25170000</v>
      </c>
      <c r="M83" s="265">
        <v>1808747</v>
      </c>
      <c r="N83" s="265" t="s">
        <v>716</v>
      </c>
      <c r="O83" s="265">
        <v>3934486</v>
      </c>
      <c r="P83" s="265" t="s">
        <v>44</v>
      </c>
      <c r="Q83" s="265" t="s">
        <v>250</v>
      </c>
      <c r="R83" s="265">
        <v>9</v>
      </c>
      <c r="S83" s="267">
        <v>135.12</v>
      </c>
      <c r="T83" s="134">
        <f t="shared" si="7"/>
        <v>135.12</v>
      </c>
      <c r="U83" s="135">
        <v>195</v>
      </c>
      <c r="V83" s="134">
        <v>250.11</v>
      </c>
      <c r="W83" s="134">
        <f t="shared" si="8"/>
        <v>250.11</v>
      </c>
      <c r="X83" s="134">
        <v>1745.08</v>
      </c>
      <c r="Y83" s="134">
        <f t="shared" si="9"/>
        <v>1745.08</v>
      </c>
    </row>
    <row r="84" spans="1:25" x14ac:dyDescent="0.25">
      <c r="A84" s="265">
        <v>105</v>
      </c>
      <c r="B84" s="247" t="s">
        <v>257</v>
      </c>
      <c r="C84" s="265" t="s">
        <v>16</v>
      </c>
      <c r="D84" s="265">
        <v>0</v>
      </c>
      <c r="E84" s="265">
        <v>0</v>
      </c>
      <c r="F84" s="266">
        <v>1</v>
      </c>
      <c r="G84" s="265">
        <v>0</v>
      </c>
      <c r="H84" s="266">
        <v>1</v>
      </c>
      <c r="I84" s="265">
        <v>0</v>
      </c>
      <c r="J84" s="265">
        <v>0</v>
      </c>
      <c r="K84" s="266">
        <f t="shared" si="10"/>
        <v>1</v>
      </c>
      <c r="L84" s="265">
        <v>25170000</v>
      </c>
      <c r="M84" s="265">
        <v>1807441</v>
      </c>
      <c r="N84" s="265" t="s">
        <v>720</v>
      </c>
      <c r="O84" s="265" t="s">
        <v>258</v>
      </c>
      <c r="P84" s="265" t="s">
        <v>38</v>
      </c>
      <c r="Q84" s="265" t="s">
        <v>139</v>
      </c>
      <c r="R84" s="265">
        <v>3</v>
      </c>
      <c r="S84" s="267">
        <v>10144.49</v>
      </c>
      <c r="T84" s="134">
        <f t="shared" si="7"/>
        <v>10144.49</v>
      </c>
      <c r="U84" s="135">
        <v>210</v>
      </c>
      <c r="V84" s="134">
        <v>3327.94</v>
      </c>
      <c r="W84" s="134">
        <f t="shared" si="8"/>
        <v>3327.94</v>
      </c>
      <c r="X84" s="134">
        <v>3433.52</v>
      </c>
      <c r="Y84" s="134">
        <f t="shared" si="9"/>
        <v>3433.52</v>
      </c>
    </row>
    <row r="85" spans="1:25" x14ac:dyDescent="0.25">
      <c r="A85" s="265">
        <v>106</v>
      </c>
      <c r="B85" s="247" t="s">
        <v>259</v>
      </c>
      <c r="C85" s="265" t="s">
        <v>16</v>
      </c>
      <c r="D85" s="265">
        <v>0</v>
      </c>
      <c r="E85" s="265">
        <v>0</v>
      </c>
      <c r="F85" s="266">
        <v>1</v>
      </c>
      <c r="G85" s="265">
        <v>0</v>
      </c>
      <c r="H85" s="266">
        <v>1</v>
      </c>
      <c r="I85" s="265">
        <v>0</v>
      </c>
      <c r="J85" s="265">
        <v>0</v>
      </c>
      <c r="K85" s="266">
        <f t="shared" si="10"/>
        <v>1</v>
      </c>
      <c r="L85" s="265">
        <v>25170000</v>
      </c>
      <c r="M85" s="265">
        <v>1809006</v>
      </c>
      <c r="N85" s="265" t="s">
        <v>721</v>
      </c>
      <c r="O85" s="265" t="s">
        <v>260</v>
      </c>
      <c r="P85" s="265" t="s">
        <v>38</v>
      </c>
      <c r="Q85" s="265" t="s">
        <v>139</v>
      </c>
      <c r="R85" s="265">
        <v>17</v>
      </c>
      <c r="S85" s="267">
        <v>228.39</v>
      </c>
      <c r="T85" s="134">
        <f t="shared" si="7"/>
        <v>228.39</v>
      </c>
      <c r="U85" s="135">
        <v>195</v>
      </c>
      <c r="V85" s="134">
        <v>252.31</v>
      </c>
      <c r="W85" s="134">
        <f t="shared" si="8"/>
        <v>252.31</v>
      </c>
      <c r="X85" s="134">
        <v>932.06</v>
      </c>
      <c r="Y85" s="134">
        <f t="shared" si="9"/>
        <v>932.06</v>
      </c>
    </row>
    <row r="86" spans="1:25" x14ac:dyDescent="0.25">
      <c r="A86" s="265">
        <v>107</v>
      </c>
      <c r="B86" s="247" t="s">
        <v>261</v>
      </c>
      <c r="C86" s="265" t="s">
        <v>16</v>
      </c>
      <c r="D86" s="265">
        <v>0</v>
      </c>
      <c r="E86" s="265">
        <v>0</v>
      </c>
      <c r="F86" s="266">
        <v>1</v>
      </c>
      <c r="G86" s="265">
        <v>0</v>
      </c>
      <c r="H86" s="266">
        <v>1</v>
      </c>
      <c r="I86" s="265">
        <v>0</v>
      </c>
      <c r="J86" s="265">
        <v>0</v>
      </c>
      <c r="K86" s="266">
        <f t="shared" si="10"/>
        <v>1</v>
      </c>
      <c r="L86" s="265">
        <v>25170000</v>
      </c>
      <c r="M86" s="265">
        <v>1809007</v>
      </c>
      <c r="N86" s="265" t="s">
        <v>722</v>
      </c>
      <c r="O86" s="265" t="s">
        <v>262</v>
      </c>
      <c r="P86" s="265" t="s">
        <v>38</v>
      </c>
      <c r="Q86" s="265" t="s">
        <v>139</v>
      </c>
      <c r="R86" s="265">
        <v>19</v>
      </c>
      <c r="S86" s="267">
        <v>402.15</v>
      </c>
      <c r="T86" s="134">
        <f t="shared" si="7"/>
        <v>402.15</v>
      </c>
      <c r="U86" s="135">
        <v>195</v>
      </c>
      <c r="V86" s="134">
        <v>332.78</v>
      </c>
      <c r="W86" s="134">
        <f t="shared" si="8"/>
        <v>332.78</v>
      </c>
      <c r="X86" s="134">
        <v>600.37</v>
      </c>
      <c r="Y86" s="134">
        <f t="shared" si="9"/>
        <v>600.37</v>
      </c>
    </row>
    <row r="87" spans="1:25" x14ac:dyDescent="0.25">
      <c r="A87" s="265">
        <v>108</v>
      </c>
      <c r="B87" s="247" t="s">
        <v>263</v>
      </c>
      <c r="C87" s="265" t="s">
        <v>16</v>
      </c>
      <c r="D87" s="265">
        <v>0</v>
      </c>
      <c r="E87" s="265">
        <v>0</v>
      </c>
      <c r="F87" s="266">
        <v>1</v>
      </c>
      <c r="G87" s="265">
        <v>0</v>
      </c>
      <c r="H87" s="266">
        <v>1</v>
      </c>
      <c r="I87" s="265">
        <v>0</v>
      </c>
      <c r="J87" s="265">
        <v>0</v>
      </c>
      <c r="K87" s="266">
        <f t="shared" si="10"/>
        <v>1</v>
      </c>
      <c r="L87" s="265">
        <v>25170000</v>
      </c>
      <c r="M87" s="265">
        <v>1808329</v>
      </c>
      <c r="N87" s="265" t="s">
        <v>723</v>
      </c>
      <c r="O87" s="265">
        <v>3912473</v>
      </c>
      <c r="P87" s="265" t="s">
        <v>17</v>
      </c>
      <c r="Q87" s="265" t="s">
        <v>264</v>
      </c>
      <c r="R87" s="265">
        <v>10</v>
      </c>
      <c r="S87" s="267">
        <v>29.55</v>
      </c>
      <c r="T87" s="134">
        <f t="shared" si="7"/>
        <v>29.55</v>
      </c>
      <c r="U87" s="135">
        <v>195</v>
      </c>
      <c r="V87" s="134">
        <v>75.069999999999993</v>
      </c>
      <c r="W87" s="134">
        <f t="shared" si="8"/>
        <v>75.069999999999993</v>
      </c>
      <c r="X87" s="134">
        <v>80</v>
      </c>
      <c r="Y87" s="134">
        <f t="shared" si="9"/>
        <v>80</v>
      </c>
    </row>
    <row r="88" spans="1:25" x14ac:dyDescent="0.25">
      <c r="A88" s="265">
        <v>109</v>
      </c>
      <c r="B88" s="247" t="s">
        <v>265</v>
      </c>
      <c r="C88" s="265" t="s">
        <v>16</v>
      </c>
      <c r="D88" s="265">
        <v>0</v>
      </c>
      <c r="E88" s="265">
        <v>0</v>
      </c>
      <c r="F88" s="266">
        <v>1</v>
      </c>
      <c r="G88" s="265">
        <v>0</v>
      </c>
      <c r="H88" s="266">
        <v>1</v>
      </c>
      <c r="I88" s="265">
        <v>0</v>
      </c>
      <c r="J88" s="265">
        <v>3</v>
      </c>
      <c r="K88" s="266">
        <f t="shared" si="10"/>
        <v>4</v>
      </c>
      <c r="L88" s="265">
        <v>25170000</v>
      </c>
      <c r="M88" s="265">
        <v>1698639</v>
      </c>
      <c r="N88" s="265" t="s">
        <v>725</v>
      </c>
      <c r="O88" s="265">
        <v>3800828</v>
      </c>
      <c r="P88" s="265" t="s">
        <v>17</v>
      </c>
      <c r="Q88" s="265" t="s">
        <v>266</v>
      </c>
      <c r="R88" s="265">
        <v>1</v>
      </c>
      <c r="S88" s="267">
        <v>1406.78</v>
      </c>
      <c r="T88" s="134">
        <f t="shared" si="7"/>
        <v>5627.12</v>
      </c>
      <c r="U88" s="135">
        <v>195</v>
      </c>
      <c r="V88" s="134">
        <v>1276.99</v>
      </c>
      <c r="W88" s="134">
        <f t="shared" si="8"/>
        <v>5107.96</v>
      </c>
      <c r="X88" s="134">
        <v>11275.74</v>
      </c>
      <c r="Y88" s="134">
        <f t="shared" si="9"/>
        <v>45102.96</v>
      </c>
    </row>
    <row r="89" spans="1:25" x14ac:dyDescent="0.25">
      <c r="A89" s="265">
        <v>110</v>
      </c>
      <c r="B89" s="247" t="s">
        <v>267</v>
      </c>
      <c r="C89" s="265" t="s">
        <v>16</v>
      </c>
      <c r="D89" s="265">
        <v>0</v>
      </c>
      <c r="E89" s="265">
        <v>0</v>
      </c>
      <c r="F89" s="266">
        <v>1</v>
      </c>
      <c r="G89" s="265">
        <v>0</v>
      </c>
      <c r="H89" s="266">
        <v>1</v>
      </c>
      <c r="I89" s="265">
        <v>0</v>
      </c>
      <c r="J89" s="265">
        <v>0</v>
      </c>
      <c r="K89" s="266">
        <f t="shared" si="10"/>
        <v>1</v>
      </c>
      <c r="L89" s="265">
        <v>25170000</v>
      </c>
      <c r="M89" s="265">
        <v>1808623</v>
      </c>
      <c r="N89" s="265" t="s">
        <v>726</v>
      </c>
      <c r="O89" s="265" t="s">
        <v>268</v>
      </c>
      <c r="P89" s="265" t="s">
        <v>44</v>
      </c>
      <c r="Q89" s="265" t="s">
        <v>115</v>
      </c>
      <c r="R89" s="265">
        <v>37</v>
      </c>
      <c r="S89" s="267">
        <v>192.05</v>
      </c>
      <c r="T89" s="134">
        <f t="shared" si="7"/>
        <v>192.05</v>
      </c>
      <c r="U89" s="135">
        <v>210</v>
      </c>
      <c r="V89" s="134">
        <v>250.32</v>
      </c>
      <c r="W89" s="134">
        <f t="shared" si="8"/>
        <v>250.32</v>
      </c>
      <c r="X89" s="134">
        <v>1582.11</v>
      </c>
      <c r="Y89" s="134">
        <f t="shared" si="9"/>
        <v>1582.11</v>
      </c>
    </row>
    <row r="90" spans="1:25" x14ac:dyDescent="0.25">
      <c r="A90" s="265">
        <v>111</v>
      </c>
      <c r="B90" s="247" t="s">
        <v>269</v>
      </c>
      <c r="C90" s="265" t="s">
        <v>16</v>
      </c>
      <c r="D90" s="265">
        <v>0</v>
      </c>
      <c r="E90" s="265">
        <v>0</v>
      </c>
      <c r="F90" s="266">
        <v>1</v>
      </c>
      <c r="G90" s="265">
        <v>0</v>
      </c>
      <c r="H90" s="266">
        <v>1</v>
      </c>
      <c r="I90" s="265">
        <v>0</v>
      </c>
      <c r="J90" s="265">
        <v>0</v>
      </c>
      <c r="K90" s="266">
        <f t="shared" si="10"/>
        <v>1</v>
      </c>
      <c r="L90" s="265">
        <v>25170000</v>
      </c>
      <c r="M90" s="265">
        <v>1807185</v>
      </c>
      <c r="N90" s="265" t="s">
        <v>727</v>
      </c>
      <c r="O90" s="265">
        <v>3974291</v>
      </c>
      <c r="P90" s="265" t="s">
        <v>44</v>
      </c>
      <c r="Q90" s="265" t="s">
        <v>190</v>
      </c>
      <c r="R90" s="265">
        <v>81</v>
      </c>
      <c r="S90" s="267">
        <v>882.58</v>
      </c>
      <c r="T90" s="134">
        <f t="shared" si="7"/>
        <v>882.58</v>
      </c>
      <c r="U90" s="135">
        <v>210</v>
      </c>
      <c r="V90" s="134">
        <v>645.54</v>
      </c>
      <c r="W90" s="134">
        <f t="shared" si="8"/>
        <v>645.54</v>
      </c>
      <c r="X90" s="134">
        <v>1459.12</v>
      </c>
      <c r="Y90" s="134">
        <f t="shared" si="9"/>
        <v>1459.12</v>
      </c>
    </row>
    <row r="91" spans="1:25" x14ac:dyDescent="0.25">
      <c r="A91" s="265">
        <v>112</v>
      </c>
      <c r="B91" s="247" t="s">
        <v>270</v>
      </c>
      <c r="C91" s="265" t="s">
        <v>16</v>
      </c>
      <c r="D91" s="265">
        <v>1</v>
      </c>
      <c r="E91" s="265">
        <v>0</v>
      </c>
      <c r="F91" s="266">
        <v>0</v>
      </c>
      <c r="G91" s="265">
        <v>0</v>
      </c>
      <c r="H91" s="266">
        <v>0</v>
      </c>
      <c r="I91" s="265">
        <v>0</v>
      </c>
      <c r="J91" s="265">
        <v>12</v>
      </c>
      <c r="K91" s="266">
        <f t="shared" si="10"/>
        <v>12</v>
      </c>
      <c r="L91" s="265">
        <v>25170000</v>
      </c>
      <c r="M91" s="265">
        <v>1808574</v>
      </c>
      <c r="N91" s="265" t="s">
        <v>728</v>
      </c>
      <c r="O91" s="265" t="s">
        <v>271</v>
      </c>
      <c r="P91" s="265" t="s">
        <v>17</v>
      </c>
      <c r="Q91" s="265" t="s">
        <v>63</v>
      </c>
      <c r="R91" s="265">
        <v>12</v>
      </c>
      <c r="S91" s="267">
        <v>21.55</v>
      </c>
      <c r="T91" s="134">
        <f t="shared" si="7"/>
        <v>258.60000000000002</v>
      </c>
      <c r="U91" s="135">
        <v>195</v>
      </c>
      <c r="V91" s="134">
        <v>3.93</v>
      </c>
      <c r="W91" s="134">
        <f t="shared" si="8"/>
        <v>47.160000000000004</v>
      </c>
      <c r="X91" s="134">
        <v>70.459999999999994</v>
      </c>
      <c r="Y91" s="134">
        <f t="shared" si="9"/>
        <v>845.52</v>
      </c>
    </row>
    <row r="92" spans="1:25" x14ac:dyDescent="0.25">
      <c r="A92" s="265">
        <v>113</v>
      </c>
      <c r="B92" s="247" t="s">
        <v>272</v>
      </c>
      <c r="C92" s="265" t="s">
        <v>16</v>
      </c>
      <c r="D92" s="265">
        <v>0</v>
      </c>
      <c r="E92" s="265">
        <v>0</v>
      </c>
      <c r="F92" s="266">
        <v>1</v>
      </c>
      <c r="G92" s="266">
        <v>0</v>
      </c>
      <c r="H92" s="266">
        <v>1</v>
      </c>
      <c r="I92" s="266">
        <v>0</v>
      </c>
      <c r="J92" s="265">
        <v>0</v>
      </c>
      <c r="K92" s="266">
        <f t="shared" si="10"/>
        <v>1</v>
      </c>
      <c r="L92" s="265">
        <v>25170000</v>
      </c>
      <c r="M92" s="265">
        <v>1808039</v>
      </c>
      <c r="N92" s="265" t="s">
        <v>729</v>
      </c>
      <c r="O92" s="265">
        <v>143066</v>
      </c>
      <c r="P92" s="265" t="s">
        <v>17</v>
      </c>
      <c r="Q92" s="265" t="s">
        <v>273</v>
      </c>
      <c r="R92" s="265">
        <v>18</v>
      </c>
      <c r="S92" s="267">
        <v>1280.83</v>
      </c>
      <c r="T92" s="134">
        <f t="shared" si="7"/>
        <v>1280.83</v>
      </c>
      <c r="U92" s="135">
        <v>210</v>
      </c>
      <c r="V92" s="134">
        <v>123.47</v>
      </c>
      <c r="W92" s="134">
        <f t="shared" si="8"/>
        <v>123.47</v>
      </c>
      <c r="X92" s="134">
        <v>132.09</v>
      </c>
      <c r="Y92" s="134">
        <f t="shared" si="9"/>
        <v>132.09</v>
      </c>
    </row>
    <row r="93" spans="1:25" x14ac:dyDescent="0.25">
      <c r="A93" s="265">
        <v>114</v>
      </c>
      <c r="B93" s="247" t="s">
        <v>274</v>
      </c>
      <c r="C93" s="265" t="s">
        <v>16</v>
      </c>
      <c r="D93" s="265">
        <v>5</v>
      </c>
      <c r="E93" s="265">
        <v>0</v>
      </c>
      <c r="F93" s="266">
        <v>0</v>
      </c>
      <c r="G93" s="266">
        <v>0</v>
      </c>
      <c r="H93" s="266">
        <v>0</v>
      </c>
      <c r="I93" s="266">
        <v>0</v>
      </c>
      <c r="J93" s="266">
        <v>12</v>
      </c>
      <c r="K93" s="266">
        <f t="shared" si="10"/>
        <v>12</v>
      </c>
      <c r="L93" s="265">
        <v>25170000</v>
      </c>
      <c r="M93" s="265">
        <v>1809026</v>
      </c>
      <c r="N93" s="265" t="s">
        <v>730</v>
      </c>
      <c r="O93" s="265" t="s">
        <v>275</v>
      </c>
      <c r="P93" s="265" t="s">
        <v>38</v>
      </c>
      <c r="Q93" s="265" t="s">
        <v>276</v>
      </c>
      <c r="R93" s="265">
        <v>11</v>
      </c>
      <c r="S93" s="267">
        <v>101.87</v>
      </c>
      <c r="T93" s="134">
        <f t="shared" si="7"/>
        <v>1222.44</v>
      </c>
      <c r="U93" s="135">
        <v>195</v>
      </c>
      <c r="V93" s="134">
        <v>294.93</v>
      </c>
      <c r="W93" s="134">
        <f t="shared" si="8"/>
        <v>3539.16</v>
      </c>
      <c r="X93" s="134">
        <v>303.38</v>
      </c>
      <c r="Y93" s="134">
        <f t="shared" si="9"/>
        <v>3640.56</v>
      </c>
    </row>
    <row r="94" spans="1:25" x14ac:dyDescent="0.25">
      <c r="A94" s="265">
        <v>115</v>
      </c>
      <c r="B94" s="247" t="s">
        <v>278</v>
      </c>
      <c r="C94" s="265" t="s">
        <v>16</v>
      </c>
      <c r="D94" s="265">
        <v>0</v>
      </c>
      <c r="E94" s="265">
        <v>0</v>
      </c>
      <c r="F94" s="266">
        <v>10</v>
      </c>
      <c r="G94" s="266">
        <v>0</v>
      </c>
      <c r="H94" s="266">
        <v>10</v>
      </c>
      <c r="I94" s="266">
        <v>0</v>
      </c>
      <c r="J94" s="266">
        <v>9</v>
      </c>
      <c r="K94" s="266">
        <f t="shared" si="10"/>
        <v>19</v>
      </c>
      <c r="L94" s="265">
        <v>25170000</v>
      </c>
      <c r="M94" s="265">
        <v>1721078</v>
      </c>
      <c r="N94" s="265" t="s">
        <v>731</v>
      </c>
      <c r="O94" s="265" t="s">
        <v>279</v>
      </c>
      <c r="P94" s="265" t="s">
        <v>38</v>
      </c>
      <c r="Q94" s="265" t="s">
        <v>280</v>
      </c>
      <c r="R94" s="265">
        <v>15</v>
      </c>
      <c r="S94" s="267">
        <v>5202.3599999999997</v>
      </c>
      <c r="T94" s="134">
        <f t="shared" si="7"/>
        <v>98844.84</v>
      </c>
      <c r="U94" s="135">
        <v>210</v>
      </c>
      <c r="V94" s="134">
        <v>7037</v>
      </c>
      <c r="W94" s="134">
        <f t="shared" si="8"/>
        <v>133703</v>
      </c>
      <c r="X94" s="134">
        <v>7245.82</v>
      </c>
      <c r="Y94" s="134">
        <f t="shared" si="9"/>
        <v>137670.57999999999</v>
      </c>
    </row>
    <row r="95" spans="1:25" x14ac:dyDescent="0.25">
      <c r="A95" s="265">
        <v>116</v>
      </c>
      <c r="B95" s="247" t="s">
        <v>281</v>
      </c>
      <c r="C95" s="265" t="s">
        <v>16</v>
      </c>
      <c r="D95" s="265">
        <v>0</v>
      </c>
      <c r="E95" s="265">
        <v>0</v>
      </c>
      <c r="F95" s="266">
        <v>1</v>
      </c>
      <c r="G95" s="265">
        <v>0</v>
      </c>
      <c r="H95" s="266">
        <v>1</v>
      </c>
      <c r="I95" s="266">
        <v>0</v>
      </c>
      <c r="J95" s="265">
        <v>0</v>
      </c>
      <c r="K95" s="266">
        <f t="shared" si="10"/>
        <v>1</v>
      </c>
      <c r="L95" s="265">
        <v>25170000</v>
      </c>
      <c r="M95" s="265">
        <v>1762017</v>
      </c>
      <c r="N95" s="265" t="s">
        <v>732</v>
      </c>
      <c r="O95" s="265" t="s">
        <v>282</v>
      </c>
      <c r="P95" s="265" t="s">
        <v>38</v>
      </c>
      <c r="Q95" s="265" t="s">
        <v>283</v>
      </c>
      <c r="R95" s="265">
        <v>14</v>
      </c>
      <c r="S95" s="267">
        <v>88.07</v>
      </c>
      <c r="T95" s="134">
        <f t="shared" si="7"/>
        <v>88.07</v>
      </c>
      <c r="U95" s="135">
        <v>195</v>
      </c>
      <c r="V95" s="134">
        <v>250.98</v>
      </c>
      <c r="W95" s="134">
        <f t="shared" si="8"/>
        <v>250.98</v>
      </c>
      <c r="X95" s="134">
        <v>470.05</v>
      </c>
      <c r="Y95" s="134">
        <f t="shared" si="9"/>
        <v>470.05</v>
      </c>
    </row>
    <row r="96" spans="1:25" x14ac:dyDescent="0.25">
      <c r="A96" s="265">
        <v>117</v>
      </c>
      <c r="B96" s="247" t="s">
        <v>284</v>
      </c>
      <c r="C96" s="265" t="s">
        <v>16</v>
      </c>
      <c r="D96" s="265">
        <v>0</v>
      </c>
      <c r="E96" s="265">
        <v>0</v>
      </c>
      <c r="F96" s="266">
        <v>1</v>
      </c>
      <c r="G96" s="265">
        <v>1</v>
      </c>
      <c r="H96" s="266">
        <v>1</v>
      </c>
      <c r="I96" s="266">
        <v>1</v>
      </c>
      <c r="J96" s="265">
        <v>0</v>
      </c>
      <c r="K96" s="266">
        <f t="shared" si="10"/>
        <v>2</v>
      </c>
      <c r="L96" s="265">
        <v>25170000</v>
      </c>
      <c r="M96" s="265">
        <v>1600374</v>
      </c>
      <c r="N96" s="265" t="s">
        <v>733</v>
      </c>
      <c r="O96" s="265">
        <v>135362</v>
      </c>
      <c r="P96" s="265" t="s">
        <v>38</v>
      </c>
      <c r="Q96" s="265" t="s">
        <v>285</v>
      </c>
      <c r="R96" s="265">
        <v>13</v>
      </c>
      <c r="S96" s="267">
        <v>2281.84</v>
      </c>
      <c r="T96" s="134">
        <f t="shared" si="7"/>
        <v>4563.68</v>
      </c>
      <c r="U96" s="135">
        <v>195</v>
      </c>
      <c r="V96" s="134">
        <v>1308.21</v>
      </c>
      <c r="W96" s="134">
        <f t="shared" si="8"/>
        <v>2616.42</v>
      </c>
      <c r="X96" s="134">
        <v>4293.3100000000004</v>
      </c>
      <c r="Y96" s="134">
        <f t="shared" si="9"/>
        <v>8586.6200000000008</v>
      </c>
    </row>
    <row r="97" spans="1:27" x14ac:dyDescent="0.25">
      <c r="A97" s="265">
        <v>118</v>
      </c>
      <c r="B97" s="247" t="s">
        <v>286</v>
      </c>
      <c r="C97" s="265" t="s">
        <v>16</v>
      </c>
      <c r="D97" s="266">
        <v>0</v>
      </c>
      <c r="E97" s="266">
        <v>0</v>
      </c>
      <c r="F97" s="266">
        <v>1</v>
      </c>
      <c r="G97" s="266">
        <v>0</v>
      </c>
      <c r="H97" s="266">
        <v>1</v>
      </c>
      <c r="I97" s="266">
        <v>0</v>
      </c>
      <c r="J97" s="266">
        <v>3</v>
      </c>
      <c r="K97" s="266">
        <f t="shared" si="10"/>
        <v>4</v>
      </c>
      <c r="L97" s="265">
        <v>25170000</v>
      </c>
      <c r="M97" s="265">
        <v>1767744</v>
      </c>
      <c r="N97" s="265" t="s">
        <v>735</v>
      </c>
      <c r="O97" s="265">
        <v>129979</v>
      </c>
      <c r="P97" s="265" t="s">
        <v>38</v>
      </c>
      <c r="Q97" s="265" t="s">
        <v>250</v>
      </c>
      <c r="R97" s="265">
        <v>135</v>
      </c>
      <c r="S97" s="267">
        <v>3921.18</v>
      </c>
      <c r="T97" s="134">
        <f t="shared" si="7"/>
        <v>15684.72</v>
      </c>
      <c r="U97" s="135">
        <v>210</v>
      </c>
      <c r="V97" s="134">
        <v>2853.59</v>
      </c>
      <c r="W97" s="134">
        <f t="shared" si="8"/>
        <v>11414.36</v>
      </c>
      <c r="X97" s="134">
        <v>5335.69</v>
      </c>
      <c r="Y97" s="134">
        <f t="shared" si="9"/>
        <v>21342.76</v>
      </c>
    </row>
    <row r="98" spans="1:27" x14ac:dyDescent="0.25">
      <c r="A98" s="265">
        <v>119</v>
      </c>
      <c r="B98" s="247" t="s">
        <v>287</v>
      </c>
      <c r="C98" s="265" t="s">
        <v>16</v>
      </c>
      <c r="D98" s="266">
        <v>0</v>
      </c>
      <c r="E98" s="266">
        <v>0</v>
      </c>
      <c r="F98" s="266">
        <v>1</v>
      </c>
      <c r="G98" s="266">
        <v>0</v>
      </c>
      <c r="H98" s="266">
        <v>1</v>
      </c>
      <c r="I98" s="266">
        <v>0</v>
      </c>
      <c r="J98" s="265">
        <v>0</v>
      </c>
      <c r="K98" s="266">
        <f t="shared" si="10"/>
        <v>1</v>
      </c>
      <c r="L98" s="265">
        <v>25170000</v>
      </c>
      <c r="M98" s="266">
        <v>1721086</v>
      </c>
      <c r="N98" s="265" t="s">
        <v>736</v>
      </c>
      <c r="O98" s="265">
        <v>3802825</v>
      </c>
      <c r="P98" s="265" t="s">
        <v>38</v>
      </c>
      <c r="Q98" s="265" t="s">
        <v>288</v>
      </c>
      <c r="R98" s="265">
        <v>121</v>
      </c>
      <c r="S98" s="267">
        <v>10020.879999999999</v>
      </c>
      <c r="T98" s="134">
        <f t="shared" si="7"/>
        <v>10020.879999999999</v>
      </c>
      <c r="U98" s="135">
        <v>195</v>
      </c>
      <c r="V98" s="134">
        <v>8691.9599999999991</v>
      </c>
      <c r="W98" s="134">
        <f t="shared" si="8"/>
        <v>8691.9599999999991</v>
      </c>
      <c r="X98" s="134">
        <v>15930.33</v>
      </c>
      <c r="Y98" s="134">
        <f t="shared" si="9"/>
        <v>15930.33</v>
      </c>
    </row>
    <row r="99" spans="1:27" x14ac:dyDescent="0.25">
      <c r="A99" s="265">
        <v>120</v>
      </c>
      <c r="B99" s="247" t="s">
        <v>289</v>
      </c>
      <c r="C99" s="265" t="s">
        <v>16</v>
      </c>
      <c r="D99" s="266">
        <v>0</v>
      </c>
      <c r="E99" s="266">
        <v>0</v>
      </c>
      <c r="F99" s="266">
        <v>1</v>
      </c>
      <c r="G99" s="266">
        <v>0</v>
      </c>
      <c r="H99" s="266">
        <v>1</v>
      </c>
      <c r="I99" s="266">
        <v>0</v>
      </c>
      <c r="J99" s="265">
        <v>0</v>
      </c>
      <c r="K99" s="266">
        <f t="shared" si="10"/>
        <v>1</v>
      </c>
      <c r="L99" s="265">
        <v>25170000</v>
      </c>
      <c r="M99" s="265">
        <v>1768021</v>
      </c>
      <c r="N99" s="265" t="s">
        <v>737</v>
      </c>
      <c r="O99" s="265">
        <v>3911941</v>
      </c>
      <c r="P99" s="265" t="s">
        <v>38</v>
      </c>
      <c r="Q99" s="265" t="s">
        <v>288</v>
      </c>
      <c r="R99" s="265">
        <v>122</v>
      </c>
      <c r="S99" s="267">
        <v>63.6</v>
      </c>
      <c r="T99" s="134">
        <f t="shared" ref="T99:T130" si="11">+K99*S99</f>
        <v>63.6</v>
      </c>
      <c r="U99" s="135">
        <v>195</v>
      </c>
      <c r="V99" s="134">
        <v>250.32</v>
      </c>
      <c r="W99" s="134">
        <f t="shared" ref="W99:W130" si="12">+V99*K99</f>
        <v>250.32</v>
      </c>
      <c r="X99" s="134">
        <v>612.38</v>
      </c>
      <c r="Y99" s="134">
        <f t="shared" ref="Y99:Y130" si="13">+X99*K99</f>
        <v>612.38</v>
      </c>
    </row>
    <row r="100" spans="1:27" x14ac:dyDescent="0.25">
      <c r="A100" s="265">
        <v>121</v>
      </c>
      <c r="B100" s="247" t="s">
        <v>290</v>
      </c>
      <c r="C100" s="265" t="s">
        <v>16</v>
      </c>
      <c r="D100" s="266">
        <v>6</v>
      </c>
      <c r="E100" s="266">
        <v>0</v>
      </c>
      <c r="F100" s="266">
        <v>0</v>
      </c>
      <c r="G100" s="266">
        <v>2</v>
      </c>
      <c r="H100" s="266">
        <v>0</v>
      </c>
      <c r="I100" s="266">
        <v>2</v>
      </c>
      <c r="J100" s="266">
        <v>3</v>
      </c>
      <c r="K100" s="266">
        <f t="shared" si="10"/>
        <v>5</v>
      </c>
      <c r="L100" s="265">
        <v>25170000</v>
      </c>
      <c r="M100" s="266">
        <v>1600392</v>
      </c>
      <c r="N100" s="265" t="s">
        <v>740</v>
      </c>
      <c r="O100" s="265">
        <v>131501</v>
      </c>
      <c r="P100" s="265" t="s">
        <v>38</v>
      </c>
      <c r="Q100" s="265" t="s">
        <v>291</v>
      </c>
      <c r="R100" s="265">
        <v>39</v>
      </c>
      <c r="S100" s="267">
        <v>2575.41</v>
      </c>
      <c r="T100" s="134">
        <f t="shared" si="11"/>
        <v>12877.05</v>
      </c>
      <c r="U100" s="135">
        <v>210</v>
      </c>
      <c r="V100" s="134">
        <v>2154.4299999999998</v>
      </c>
      <c r="W100" s="134">
        <f t="shared" si="12"/>
        <v>10772.15</v>
      </c>
      <c r="X100" s="134">
        <v>24148.6</v>
      </c>
      <c r="Y100" s="134">
        <f t="shared" si="13"/>
        <v>120743</v>
      </c>
    </row>
    <row r="101" spans="1:27" x14ac:dyDescent="0.25">
      <c r="A101" s="265">
        <v>123</v>
      </c>
      <c r="B101" s="247" t="s">
        <v>293</v>
      </c>
      <c r="C101" s="265" t="s">
        <v>16</v>
      </c>
      <c r="D101" s="266">
        <v>0</v>
      </c>
      <c r="E101" s="266">
        <v>0</v>
      </c>
      <c r="F101" s="266">
        <v>18</v>
      </c>
      <c r="G101" s="270">
        <v>0</v>
      </c>
      <c r="H101" s="266">
        <v>18</v>
      </c>
      <c r="I101" s="266">
        <v>0</v>
      </c>
      <c r="J101" s="266">
        <v>12</v>
      </c>
      <c r="K101" s="266">
        <f t="shared" si="10"/>
        <v>30</v>
      </c>
      <c r="L101" s="265">
        <v>25170000</v>
      </c>
      <c r="M101" s="266">
        <v>1600362</v>
      </c>
      <c r="N101" s="265" t="s">
        <v>744</v>
      </c>
      <c r="O101" s="265">
        <v>12480726</v>
      </c>
      <c r="P101" s="265" t="s">
        <v>38</v>
      </c>
      <c r="Q101" s="265" t="s">
        <v>220</v>
      </c>
      <c r="R101" s="265">
        <v>5</v>
      </c>
      <c r="S101" s="267">
        <v>353.6</v>
      </c>
      <c r="T101" s="134">
        <f t="shared" si="11"/>
        <v>10608</v>
      </c>
      <c r="U101" s="135">
        <v>210</v>
      </c>
      <c r="V101" s="134">
        <v>315.83999999999997</v>
      </c>
      <c r="W101" s="134">
        <f t="shared" si="12"/>
        <v>9475.1999999999989</v>
      </c>
      <c r="X101" s="134">
        <v>384.64</v>
      </c>
      <c r="Y101" s="134">
        <f t="shared" si="13"/>
        <v>11539.199999999999</v>
      </c>
    </row>
    <row r="102" spans="1:27" ht="12" thickBot="1" x14ac:dyDescent="0.3">
      <c r="A102" s="265">
        <v>124</v>
      </c>
      <c r="B102" s="250" t="s">
        <v>294</v>
      </c>
      <c r="C102" s="265" t="s">
        <v>16</v>
      </c>
      <c r="D102" s="266">
        <v>0</v>
      </c>
      <c r="E102" s="266">
        <v>0</v>
      </c>
      <c r="F102" s="266">
        <v>18</v>
      </c>
      <c r="G102" s="270">
        <v>0</v>
      </c>
      <c r="H102" s="266">
        <v>18</v>
      </c>
      <c r="I102" s="266">
        <v>0</v>
      </c>
      <c r="J102" s="266">
        <v>12</v>
      </c>
      <c r="K102" s="266">
        <f t="shared" si="10"/>
        <v>30</v>
      </c>
      <c r="L102" s="265">
        <v>25170000</v>
      </c>
      <c r="M102" s="266">
        <v>1698633</v>
      </c>
      <c r="N102" s="265" t="s">
        <v>745</v>
      </c>
      <c r="O102" s="265">
        <v>12480725</v>
      </c>
      <c r="P102" s="265" t="s">
        <v>38</v>
      </c>
      <c r="Q102" s="265" t="s">
        <v>220</v>
      </c>
      <c r="R102" s="265">
        <v>6</v>
      </c>
      <c r="S102" s="271">
        <v>351.25</v>
      </c>
      <c r="T102" s="134">
        <f t="shared" si="11"/>
        <v>10537.5</v>
      </c>
      <c r="U102" s="135">
        <v>210</v>
      </c>
      <c r="V102" s="134">
        <v>315.83999999999997</v>
      </c>
      <c r="W102" s="134">
        <f t="shared" si="12"/>
        <v>9475.1999999999989</v>
      </c>
      <c r="X102" s="134">
        <v>383.48</v>
      </c>
      <c r="Y102" s="134">
        <f t="shared" si="13"/>
        <v>11504.400000000001</v>
      </c>
    </row>
    <row r="103" spans="1:27" ht="12.75" thickBot="1" x14ac:dyDescent="0.3">
      <c r="A103" s="265">
        <v>125</v>
      </c>
      <c r="B103" s="250" t="s">
        <v>295</v>
      </c>
      <c r="C103" s="265" t="s">
        <v>16</v>
      </c>
      <c r="D103" s="266">
        <v>8</v>
      </c>
      <c r="E103" s="266">
        <v>0</v>
      </c>
      <c r="F103" s="266">
        <v>2</v>
      </c>
      <c r="G103" s="270">
        <v>0</v>
      </c>
      <c r="H103" s="266">
        <v>2</v>
      </c>
      <c r="I103" s="266">
        <v>0</v>
      </c>
      <c r="J103" s="265">
        <v>0</v>
      </c>
      <c r="K103" s="266">
        <f t="shared" si="10"/>
        <v>2</v>
      </c>
      <c r="L103" s="265">
        <v>25170000</v>
      </c>
      <c r="M103" s="266">
        <v>1724086</v>
      </c>
      <c r="N103" s="265" t="s">
        <v>747</v>
      </c>
      <c r="O103" s="265">
        <v>216885</v>
      </c>
      <c r="P103" s="265" t="s">
        <v>38</v>
      </c>
      <c r="Q103" s="265" t="s">
        <v>91</v>
      </c>
      <c r="R103" s="265">
        <v>16</v>
      </c>
      <c r="S103" s="271">
        <v>7584.14</v>
      </c>
      <c r="T103" s="134">
        <f t="shared" si="11"/>
        <v>15168.28</v>
      </c>
      <c r="U103" s="135">
        <v>401</v>
      </c>
      <c r="V103" s="134">
        <v>3903.09</v>
      </c>
      <c r="W103" s="134">
        <f t="shared" si="12"/>
        <v>7806.18</v>
      </c>
      <c r="X103" s="134">
        <v>22555.97</v>
      </c>
      <c r="Y103" s="134">
        <f t="shared" si="13"/>
        <v>45111.94</v>
      </c>
      <c r="AA103" s="272">
        <v>23</v>
      </c>
    </row>
    <row r="104" spans="1:27" ht="22.5" customHeight="1" thickBot="1" x14ac:dyDescent="0.3">
      <c r="A104" s="265">
        <v>127</v>
      </c>
      <c r="B104" s="250" t="s">
        <v>297</v>
      </c>
      <c r="C104" s="265" t="s">
        <v>16</v>
      </c>
      <c r="D104" s="266">
        <v>4</v>
      </c>
      <c r="E104" s="266">
        <v>0</v>
      </c>
      <c r="F104" s="266">
        <v>26</v>
      </c>
      <c r="G104" s="270">
        <v>44</v>
      </c>
      <c r="H104" s="266">
        <v>26</v>
      </c>
      <c r="I104" s="266">
        <v>0</v>
      </c>
      <c r="J104" s="266">
        <v>24</v>
      </c>
      <c r="K104" s="266">
        <f t="shared" si="10"/>
        <v>50</v>
      </c>
      <c r="L104" s="265">
        <v>25170000</v>
      </c>
      <c r="M104" s="266">
        <v>1671858</v>
      </c>
      <c r="N104" s="265" t="s">
        <v>748</v>
      </c>
      <c r="O104" s="265" t="s">
        <v>298</v>
      </c>
      <c r="P104" s="265" t="s">
        <v>38</v>
      </c>
      <c r="Q104" s="265" t="s">
        <v>299</v>
      </c>
      <c r="R104" s="265">
        <v>9</v>
      </c>
      <c r="S104" s="271">
        <v>2216.69</v>
      </c>
      <c r="T104" s="134">
        <f t="shared" si="11"/>
        <v>110834.5</v>
      </c>
      <c r="U104" s="135">
        <v>210</v>
      </c>
      <c r="V104" s="134">
        <v>1247.1199999999999</v>
      </c>
      <c r="W104" s="134">
        <f t="shared" si="12"/>
        <v>62355.999999999993</v>
      </c>
      <c r="X104" s="134">
        <v>1450.73</v>
      </c>
      <c r="Y104" s="134">
        <f t="shared" si="13"/>
        <v>72536.5</v>
      </c>
      <c r="AA104" s="273">
        <v>177</v>
      </c>
    </row>
    <row r="105" spans="1:27" ht="22.5" customHeight="1" thickBot="1" x14ac:dyDescent="0.3">
      <c r="A105" s="265">
        <v>129</v>
      </c>
      <c r="B105" s="250" t="s">
        <v>302</v>
      </c>
      <c r="C105" s="265" t="s">
        <v>16</v>
      </c>
      <c r="D105" s="266">
        <v>0</v>
      </c>
      <c r="E105" s="266">
        <v>0</v>
      </c>
      <c r="F105" s="265">
        <v>5</v>
      </c>
      <c r="G105" s="266">
        <v>0</v>
      </c>
      <c r="H105" s="265">
        <v>5</v>
      </c>
      <c r="I105" s="266">
        <v>0</v>
      </c>
      <c r="J105" s="266">
        <v>9</v>
      </c>
      <c r="K105" s="266">
        <f t="shared" si="10"/>
        <v>14</v>
      </c>
      <c r="L105" s="265">
        <v>25170000</v>
      </c>
      <c r="M105" s="266">
        <v>1767949</v>
      </c>
      <c r="N105" s="265" t="s">
        <v>749</v>
      </c>
      <c r="O105" s="265">
        <v>218490</v>
      </c>
      <c r="P105" s="265" t="s">
        <v>38</v>
      </c>
      <c r="Q105" s="265" t="s">
        <v>303</v>
      </c>
      <c r="R105" s="265">
        <v>1</v>
      </c>
      <c r="S105" s="271">
        <v>242.73</v>
      </c>
      <c r="T105" s="134">
        <f t="shared" si="11"/>
        <v>3398.22</v>
      </c>
      <c r="U105" s="135">
        <v>210</v>
      </c>
      <c r="V105" s="134">
        <v>141.57</v>
      </c>
      <c r="W105" s="134">
        <f t="shared" si="12"/>
        <v>1981.98</v>
      </c>
      <c r="X105" s="134">
        <v>632.32000000000005</v>
      </c>
      <c r="Y105" s="134">
        <f t="shared" si="13"/>
        <v>8852.4800000000014</v>
      </c>
      <c r="AA105" s="273">
        <v>10</v>
      </c>
    </row>
    <row r="106" spans="1:27" x14ac:dyDescent="0.25">
      <c r="A106" s="265">
        <v>130</v>
      </c>
      <c r="B106" s="250" t="s">
        <v>304</v>
      </c>
      <c r="C106" s="265" t="s">
        <v>16</v>
      </c>
      <c r="D106" s="266">
        <v>8</v>
      </c>
      <c r="E106" s="266">
        <v>0</v>
      </c>
      <c r="F106" s="265">
        <v>0</v>
      </c>
      <c r="G106" s="266">
        <v>0</v>
      </c>
      <c r="H106" s="265">
        <v>0</v>
      </c>
      <c r="I106" s="266">
        <v>0</v>
      </c>
      <c r="J106" s="266">
        <v>18</v>
      </c>
      <c r="K106" s="266">
        <f t="shared" si="10"/>
        <v>18</v>
      </c>
      <c r="L106" s="265">
        <v>25170000</v>
      </c>
      <c r="M106" s="266">
        <v>1803485</v>
      </c>
      <c r="N106" s="265" t="s">
        <v>750</v>
      </c>
      <c r="O106" s="265" t="s">
        <v>305</v>
      </c>
      <c r="P106" s="265" t="s">
        <v>38</v>
      </c>
      <c r="Q106" s="265" t="s">
        <v>303</v>
      </c>
      <c r="R106" s="265">
        <v>4</v>
      </c>
      <c r="S106" s="271">
        <v>38.36</v>
      </c>
      <c r="T106" s="134">
        <f t="shared" si="11"/>
        <v>690.48</v>
      </c>
      <c r="U106" s="135">
        <v>195</v>
      </c>
      <c r="V106" s="134">
        <v>8.65</v>
      </c>
      <c r="W106" s="134">
        <f t="shared" si="12"/>
        <v>155.70000000000002</v>
      </c>
      <c r="X106" s="134">
        <v>160.37</v>
      </c>
      <c r="Y106" s="134">
        <f t="shared" si="13"/>
        <v>2886.66</v>
      </c>
    </row>
    <row r="107" spans="1:27" x14ac:dyDescent="0.25">
      <c r="A107" s="265">
        <v>131</v>
      </c>
      <c r="B107" s="250" t="s">
        <v>306</v>
      </c>
      <c r="C107" s="265" t="s">
        <v>16</v>
      </c>
      <c r="D107" s="266">
        <v>0</v>
      </c>
      <c r="E107" s="266">
        <v>0</v>
      </c>
      <c r="F107" s="265">
        <v>10</v>
      </c>
      <c r="G107" s="266">
        <v>4</v>
      </c>
      <c r="H107" s="265">
        <v>10</v>
      </c>
      <c r="I107" s="266">
        <v>4</v>
      </c>
      <c r="J107" s="266">
        <v>18</v>
      </c>
      <c r="K107" s="266">
        <f t="shared" si="10"/>
        <v>32</v>
      </c>
      <c r="L107" s="265">
        <v>25170000</v>
      </c>
      <c r="M107" s="266">
        <v>1600311</v>
      </c>
      <c r="N107" s="265" t="s">
        <v>751</v>
      </c>
      <c r="O107" s="265">
        <v>136670</v>
      </c>
      <c r="P107" s="265" t="s">
        <v>38</v>
      </c>
      <c r="Q107" s="265" t="s">
        <v>220</v>
      </c>
      <c r="R107" s="265">
        <v>19</v>
      </c>
      <c r="S107" s="271">
        <v>448.39</v>
      </c>
      <c r="T107" s="134">
        <f t="shared" si="11"/>
        <v>14348.48</v>
      </c>
      <c r="U107" s="135">
        <v>65</v>
      </c>
      <c r="V107" s="134">
        <v>353</v>
      </c>
      <c r="W107" s="134">
        <f t="shared" si="12"/>
        <v>11296</v>
      </c>
      <c r="X107" s="134">
        <v>696.48</v>
      </c>
      <c r="Y107" s="134">
        <f t="shared" si="13"/>
        <v>22287.360000000001</v>
      </c>
    </row>
    <row r="108" spans="1:27" x14ac:dyDescent="0.25">
      <c r="A108" s="265">
        <v>132</v>
      </c>
      <c r="B108" s="250" t="s">
        <v>307</v>
      </c>
      <c r="C108" s="265" t="s">
        <v>16</v>
      </c>
      <c r="D108" s="266">
        <v>0</v>
      </c>
      <c r="E108" s="266">
        <v>0</v>
      </c>
      <c r="F108" s="265">
        <v>10</v>
      </c>
      <c r="G108" s="266">
        <v>4</v>
      </c>
      <c r="H108" s="265">
        <v>10</v>
      </c>
      <c r="I108" s="266">
        <v>4</v>
      </c>
      <c r="J108" s="266">
        <v>18</v>
      </c>
      <c r="K108" s="266">
        <f t="shared" si="10"/>
        <v>32</v>
      </c>
      <c r="L108" s="265">
        <v>25170000</v>
      </c>
      <c r="M108" s="266">
        <v>1600312</v>
      </c>
      <c r="N108" s="265" t="s">
        <v>752</v>
      </c>
      <c r="O108" s="265">
        <v>136671</v>
      </c>
      <c r="P108" s="265" t="s">
        <v>38</v>
      </c>
      <c r="Q108" s="265" t="s">
        <v>220</v>
      </c>
      <c r="R108" s="265">
        <v>18</v>
      </c>
      <c r="S108" s="271">
        <v>394.87</v>
      </c>
      <c r="T108" s="134">
        <f t="shared" si="11"/>
        <v>12635.84</v>
      </c>
      <c r="U108" s="135">
        <v>65</v>
      </c>
      <c r="V108" s="134">
        <v>353</v>
      </c>
      <c r="W108" s="134">
        <f t="shared" si="12"/>
        <v>11296</v>
      </c>
      <c r="X108" s="134">
        <v>700.69</v>
      </c>
      <c r="Y108" s="134">
        <f t="shared" si="13"/>
        <v>22422.080000000002</v>
      </c>
    </row>
    <row r="109" spans="1:27" x14ac:dyDescent="0.25">
      <c r="A109" s="265">
        <v>133</v>
      </c>
      <c r="B109" s="250" t="s">
        <v>308</v>
      </c>
      <c r="C109" s="265" t="s">
        <v>16</v>
      </c>
      <c r="D109" s="266">
        <v>120</v>
      </c>
      <c r="E109" s="266">
        <v>32</v>
      </c>
      <c r="F109" s="265">
        <v>0</v>
      </c>
      <c r="G109" s="266">
        <v>40</v>
      </c>
      <c r="H109" s="265">
        <v>0</v>
      </c>
      <c r="I109" s="266">
        <v>8</v>
      </c>
      <c r="J109" s="266">
        <v>36</v>
      </c>
      <c r="K109" s="266">
        <f t="shared" si="10"/>
        <v>44</v>
      </c>
      <c r="L109" s="265">
        <v>25170000</v>
      </c>
      <c r="M109" s="266">
        <v>1505067</v>
      </c>
      <c r="N109" s="265" t="s">
        <v>753</v>
      </c>
      <c r="O109" s="265" t="s">
        <v>309</v>
      </c>
      <c r="P109" s="265" t="s">
        <v>38</v>
      </c>
      <c r="Q109" s="265" t="s">
        <v>310</v>
      </c>
      <c r="R109" s="265">
        <v>30</v>
      </c>
      <c r="S109" s="271">
        <v>67.52</v>
      </c>
      <c r="T109" s="134">
        <f t="shared" si="11"/>
        <v>2970.8799999999997</v>
      </c>
      <c r="U109" s="135">
        <v>210</v>
      </c>
      <c r="V109" s="134">
        <v>21.09</v>
      </c>
      <c r="W109" s="134">
        <f t="shared" si="12"/>
        <v>927.96</v>
      </c>
      <c r="X109" s="134">
        <v>21.79</v>
      </c>
      <c r="Y109" s="134">
        <f t="shared" si="13"/>
        <v>958.76</v>
      </c>
    </row>
    <row r="110" spans="1:27" x14ac:dyDescent="0.25">
      <c r="A110" s="265">
        <v>134</v>
      </c>
      <c r="B110" s="250" t="s">
        <v>311</v>
      </c>
      <c r="C110" s="265" t="s">
        <v>16</v>
      </c>
      <c r="D110" s="266">
        <v>125</v>
      </c>
      <c r="E110" s="266">
        <v>30</v>
      </c>
      <c r="F110" s="265">
        <v>0</v>
      </c>
      <c r="G110" s="274">
        <v>40</v>
      </c>
      <c r="H110" s="265">
        <v>0</v>
      </c>
      <c r="I110" s="274">
        <v>10</v>
      </c>
      <c r="J110" s="274">
        <v>36</v>
      </c>
      <c r="K110" s="266">
        <f t="shared" si="10"/>
        <v>46</v>
      </c>
      <c r="L110" s="265">
        <v>25170000</v>
      </c>
      <c r="M110" s="266">
        <v>1767691</v>
      </c>
      <c r="N110" s="265" t="s">
        <v>755</v>
      </c>
      <c r="O110" s="265">
        <v>1741</v>
      </c>
      <c r="P110" s="265" t="s">
        <v>38</v>
      </c>
      <c r="Q110" s="265" t="s">
        <v>190</v>
      </c>
      <c r="R110" s="265">
        <v>96</v>
      </c>
      <c r="S110" s="271">
        <v>245.94</v>
      </c>
      <c r="T110" s="134">
        <f t="shared" si="11"/>
        <v>11313.24</v>
      </c>
      <c r="U110" s="135">
        <v>195</v>
      </c>
      <c r="V110" s="134">
        <v>202.12</v>
      </c>
      <c r="W110" s="134">
        <f t="shared" si="12"/>
        <v>9297.52</v>
      </c>
      <c r="X110" s="134">
        <v>420.68</v>
      </c>
      <c r="Y110" s="134">
        <f t="shared" si="13"/>
        <v>19351.28</v>
      </c>
    </row>
    <row r="111" spans="1:27" x14ac:dyDescent="0.25">
      <c r="A111" s="265">
        <v>135</v>
      </c>
      <c r="B111" s="250" t="s">
        <v>312</v>
      </c>
      <c r="C111" s="265" t="s">
        <v>16</v>
      </c>
      <c r="D111" s="266">
        <v>0</v>
      </c>
      <c r="E111" s="266">
        <v>0</v>
      </c>
      <c r="F111" s="265">
        <v>200</v>
      </c>
      <c r="G111" s="266">
        <v>0</v>
      </c>
      <c r="H111" s="265">
        <v>200</v>
      </c>
      <c r="I111" s="266">
        <v>0</v>
      </c>
      <c r="J111" s="266">
        <v>36</v>
      </c>
      <c r="K111" s="266">
        <f t="shared" si="10"/>
        <v>236</v>
      </c>
      <c r="L111" s="265">
        <v>25170000</v>
      </c>
      <c r="M111" s="266">
        <v>1237454</v>
      </c>
      <c r="N111" s="265" t="s">
        <v>756</v>
      </c>
      <c r="O111" s="265" t="s">
        <v>313</v>
      </c>
      <c r="P111" s="265" t="s">
        <v>17</v>
      </c>
      <c r="Q111" s="265">
        <v>2651</v>
      </c>
      <c r="R111" s="265">
        <v>5</v>
      </c>
      <c r="S111" s="271">
        <v>107.43</v>
      </c>
      <c r="T111" s="134">
        <f t="shared" si="11"/>
        <v>25353.480000000003</v>
      </c>
      <c r="U111" s="135">
        <v>210</v>
      </c>
      <c r="V111" s="134">
        <v>92.76</v>
      </c>
      <c r="W111" s="134">
        <f t="shared" si="12"/>
        <v>21891.360000000001</v>
      </c>
      <c r="X111" s="134">
        <v>95.52</v>
      </c>
      <c r="Y111" s="134">
        <f t="shared" si="13"/>
        <v>22542.719999999998</v>
      </c>
    </row>
    <row r="112" spans="1:27" ht="22.5" x14ac:dyDescent="0.25">
      <c r="A112" s="265">
        <v>136</v>
      </c>
      <c r="B112" s="250" t="s">
        <v>314</v>
      </c>
      <c r="C112" s="265" t="s">
        <v>16</v>
      </c>
      <c r="D112" s="266">
        <v>0</v>
      </c>
      <c r="E112" s="266">
        <v>0</v>
      </c>
      <c r="F112" s="265">
        <v>150</v>
      </c>
      <c r="G112" s="266">
        <v>0</v>
      </c>
      <c r="H112" s="265">
        <v>150</v>
      </c>
      <c r="I112" s="266">
        <v>0</v>
      </c>
      <c r="J112" s="266">
        <v>24</v>
      </c>
      <c r="K112" s="266">
        <f t="shared" si="10"/>
        <v>174</v>
      </c>
      <c r="L112" s="265">
        <v>25170000</v>
      </c>
      <c r="M112" s="265" t="s">
        <v>587</v>
      </c>
      <c r="N112" s="265" t="s">
        <v>757</v>
      </c>
      <c r="O112" s="265">
        <v>208950</v>
      </c>
      <c r="P112" s="265" t="s">
        <v>17</v>
      </c>
      <c r="Q112" s="265" t="s">
        <v>315</v>
      </c>
      <c r="R112" s="265">
        <v>1.6</v>
      </c>
      <c r="S112" s="271">
        <v>56.3</v>
      </c>
      <c r="T112" s="134">
        <f t="shared" si="11"/>
        <v>9796.1999999999989</v>
      </c>
      <c r="U112" s="135">
        <v>210</v>
      </c>
      <c r="V112" s="134">
        <v>51.24</v>
      </c>
      <c r="W112" s="134">
        <f t="shared" si="12"/>
        <v>8915.76</v>
      </c>
      <c r="X112" s="134">
        <v>1606</v>
      </c>
      <c r="Y112" s="134">
        <f t="shared" si="13"/>
        <v>279444</v>
      </c>
    </row>
    <row r="113" spans="1:25" ht="22.5" x14ac:dyDescent="0.25">
      <c r="A113" s="265">
        <v>137</v>
      </c>
      <c r="B113" s="250" t="s">
        <v>316</v>
      </c>
      <c r="C113" s="265" t="s">
        <v>16</v>
      </c>
      <c r="D113" s="266">
        <v>0</v>
      </c>
      <c r="E113" s="266">
        <v>0</v>
      </c>
      <c r="F113" s="265">
        <v>80</v>
      </c>
      <c r="G113" s="266">
        <v>0</v>
      </c>
      <c r="H113" s="265">
        <v>80</v>
      </c>
      <c r="I113" s="266">
        <v>0</v>
      </c>
      <c r="J113" s="266">
        <v>16</v>
      </c>
      <c r="K113" s="266">
        <f t="shared" si="10"/>
        <v>96</v>
      </c>
      <c r="L113" s="265">
        <v>25170000</v>
      </c>
      <c r="M113" s="265" t="s">
        <v>587</v>
      </c>
      <c r="N113" s="265" t="s">
        <v>758</v>
      </c>
      <c r="O113" s="265">
        <v>479729</v>
      </c>
      <c r="P113" s="265" t="s">
        <v>17</v>
      </c>
      <c r="Q113" s="265" t="s">
        <v>317</v>
      </c>
      <c r="R113" s="265">
        <v>3</v>
      </c>
      <c r="S113" s="271">
        <v>25.05</v>
      </c>
      <c r="T113" s="134">
        <f t="shared" si="11"/>
        <v>2404.8000000000002</v>
      </c>
      <c r="U113" s="135">
        <v>210</v>
      </c>
      <c r="V113" s="134">
        <v>103.59</v>
      </c>
      <c r="W113" s="134">
        <f t="shared" si="12"/>
        <v>9944.64</v>
      </c>
      <c r="X113" s="134">
        <v>106.51</v>
      </c>
      <c r="Y113" s="134">
        <f t="shared" si="13"/>
        <v>10224.960000000001</v>
      </c>
    </row>
    <row r="114" spans="1:25" ht="22.5" x14ac:dyDescent="0.25">
      <c r="A114" s="265">
        <v>138</v>
      </c>
      <c r="B114" s="250" t="s">
        <v>318</v>
      </c>
      <c r="C114" s="265" t="s">
        <v>16</v>
      </c>
      <c r="D114" s="266">
        <v>0</v>
      </c>
      <c r="E114" s="266">
        <v>0</v>
      </c>
      <c r="F114" s="265">
        <v>50</v>
      </c>
      <c r="G114" s="266">
        <v>0</v>
      </c>
      <c r="H114" s="265">
        <v>50</v>
      </c>
      <c r="I114" s="266">
        <v>0</v>
      </c>
      <c r="J114" s="266">
        <v>16</v>
      </c>
      <c r="K114" s="266">
        <f t="shared" si="10"/>
        <v>66</v>
      </c>
      <c r="L114" s="265">
        <v>25170000</v>
      </c>
      <c r="M114" s="265" t="s">
        <v>587</v>
      </c>
      <c r="N114" s="265" t="s">
        <v>759</v>
      </c>
      <c r="O114" s="265" t="s">
        <v>319</v>
      </c>
      <c r="P114" s="265" t="s">
        <v>38</v>
      </c>
      <c r="Q114" s="265" t="s">
        <v>320</v>
      </c>
      <c r="R114" s="265">
        <v>48</v>
      </c>
      <c r="S114" s="271">
        <v>107.9</v>
      </c>
      <c r="T114" s="134">
        <f t="shared" si="11"/>
        <v>7121.4000000000005</v>
      </c>
      <c r="U114" s="135">
        <v>195</v>
      </c>
      <c r="V114" s="134">
        <v>93.71</v>
      </c>
      <c r="W114" s="134">
        <f t="shared" si="12"/>
        <v>6184.86</v>
      </c>
      <c r="X114" s="134">
        <v>102.3</v>
      </c>
      <c r="Y114" s="134">
        <f t="shared" si="13"/>
        <v>6751.8</v>
      </c>
    </row>
    <row r="115" spans="1:25" x14ac:dyDescent="0.25">
      <c r="A115" s="265">
        <v>139</v>
      </c>
      <c r="B115" s="250" t="s">
        <v>321</v>
      </c>
      <c r="C115" s="265" t="s">
        <v>16</v>
      </c>
      <c r="D115" s="266">
        <v>0</v>
      </c>
      <c r="E115" s="266">
        <v>0</v>
      </c>
      <c r="F115" s="265">
        <v>100</v>
      </c>
      <c r="G115" s="266">
        <v>0</v>
      </c>
      <c r="H115" s="265">
        <v>100</v>
      </c>
      <c r="I115" s="266">
        <v>0</v>
      </c>
      <c r="J115" s="266">
        <v>36</v>
      </c>
      <c r="K115" s="266">
        <f t="shared" si="10"/>
        <v>136</v>
      </c>
      <c r="L115" s="265">
        <v>25170000</v>
      </c>
      <c r="M115" s="266">
        <v>1901025</v>
      </c>
      <c r="N115" s="265" t="s">
        <v>761</v>
      </c>
      <c r="O115" s="265" t="s">
        <v>322</v>
      </c>
      <c r="P115" s="265" t="s">
        <v>17</v>
      </c>
      <c r="Q115" s="265" t="s">
        <v>323</v>
      </c>
      <c r="R115" s="265">
        <v>6</v>
      </c>
      <c r="S115" s="271"/>
      <c r="T115" s="134">
        <f t="shared" si="11"/>
        <v>0</v>
      </c>
      <c r="U115" s="135"/>
      <c r="V115" s="134">
        <v>10.94</v>
      </c>
      <c r="W115" s="134">
        <f t="shared" si="12"/>
        <v>1487.84</v>
      </c>
      <c r="X115" s="134">
        <v>313.18</v>
      </c>
      <c r="Y115" s="134">
        <f t="shared" si="13"/>
        <v>42592.480000000003</v>
      </c>
    </row>
    <row r="116" spans="1:25" x14ac:dyDescent="0.25">
      <c r="A116" s="265">
        <v>140</v>
      </c>
      <c r="B116" s="250" t="s">
        <v>325</v>
      </c>
      <c r="C116" s="265" t="s">
        <v>16</v>
      </c>
      <c r="D116" s="266">
        <v>5</v>
      </c>
      <c r="E116" s="266">
        <v>0</v>
      </c>
      <c r="F116" s="265">
        <v>6</v>
      </c>
      <c r="G116" s="266">
        <v>1</v>
      </c>
      <c r="H116" s="265">
        <v>6</v>
      </c>
      <c r="I116" s="266">
        <v>1</v>
      </c>
      <c r="J116" s="265">
        <v>0</v>
      </c>
      <c r="K116" s="266">
        <f t="shared" si="10"/>
        <v>7</v>
      </c>
      <c r="L116" s="265">
        <v>25170000</v>
      </c>
      <c r="M116" s="266">
        <v>1600317</v>
      </c>
      <c r="N116" s="265" t="s">
        <v>763</v>
      </c>
      <c r="O116" s="265">
        <v>216202</v>
      </c>
      <c r="P116" s="265" t="s">
        <v>38</v>
      </c>
      <c r="Q116" s="265" t="s">
        <v>195</v>
      </c>
      <c r="R116" s="265">
        <v>1</v>
      </c>
      <c r="S116" s="271">
        <v>8368.84</v>
      </c>
      <c r="T116" s="134">
        <f t="shared" si="11"/>
        <v>58581.880000000005</v>
      </c>
      <c r="U116" s="135">
        <v>345</v>
      </c>
      <c r="V116" s="134">
        <v>13977.83</v>
      </c>
      <c r="W116" s="134">
        <f t="shared" si="12"/>
        <v>97844.81</v>
      </c>
      <c r="X116" s="134">
        <v>14371.1</v>
      </c>
      <c r="Y116" s="134">
        <f t="shared" si="13"/>
        <v>100597.7</v>
      </c>
    </row>
    <row r="117" spans="1:25" ht="22.5" x14ac:dyDescent="0.25">
      <c r="A117" s="265">
        <v>141</v>
      </c>
      <c r="B117" s="250" t="s">
        <v>326</v>
      </c>
      <c r="C117" s="265" t="s">
        <v>16</v>
      </c>
      <c r="D117" s="266">
        <v>0</v>
      </c>
      <c r="E117" s="266">
        <v>38</v>
      </c>
      <c r="F117" s="266">
        <v>20</v>
      </c>
      <c r="G117" s="266">
        <v>40</v>
      </c>
      <c r="H117" s="266">
        <v>20</v>
      </c>
      <c r="I117" s="266">
        <v>2</v>
      </c>
      <c r="J117" s="266">
        <v>36</v>
      </c>
      <c r="K117" s="266">
        <f t="shared" si="10"/>
        <v>58</v>
      </c>
      <c r="L117" s="265">
        <v>25170000</v>
      </c>
      <c r="M117" s="266">
        <v>1762005</v>
      </c>
      <c r="N117" s="265" t="s">
        <v>768</v>
      </c>
      <c r="O117" s="265" t="s">
        <v>327</v>
      </c>
      <c r="P117" s="265" t="s">
        <v>17</v>
      </c>
      <c r="Q117" s="265" t="s">
        <v>328</v>
      </c>
      <c r="R117" s="265">
        <v>43</v>
      </c>
      <c r="S117" s="271">
        <v>51.35</v>
      </c>
      <c r="T117" s="134">
        <f t="shared" si="11"/>
        <v>2978.3</v>
      </c>
      <c r="U117" s="135">
        <v>210</v>
      </c>
      <c r="V117" s="134">
        <v>29.72</v>
      </c>
      <c r="W117" s="134">
        <f t="shared" si="12"/>
        <v>1723.76</v>
      </c>
      <c r="X117" s="134">
        <v>432.57</v>
      </c>
      <c r="Y117" s="134">
        <f t="shared" si="13"/>
        <v>25089.06</v>
      </c>
    </row>
    <row r="118" spans="1:25" ht="22.5" x14ac:dyDescent="0.25">
      <c r="A118" s="265">
        <v>142</v>
      </c>
      <c r="B118" s="250" t="s">
        <v>329</v>
      </c>
      <c r="C118" s="265" t="s">
        <v>16</v>
      </c>
      <c r="D118" s="266">
        <v>0</v>
      </c>
      <c r="E118" s="266">
        <v>32</v>
      </c>
      <c r="F118" s="266">
        <v>20</v>
      </c>
      <c r="G118" s="266">
        <v>40</v>
      </c>
      <c r="H118" s="266">
        <v>20</v>
      </c>
      <c r="I118" s="266">
        <v>8</v>
      </c>
      <c r="J118" s="266">
        <v>36</v>
      </c>
      <c r="K118" s="266">
        <f t="shared" si="10"/>
        <v>64</v>
      </c>
      <c r="L118" s="265">
        <v>25170000</v>
      </c>
      <c r="M118" s="266">
        <v>1762003</v>
      </c>
      <c r="N118" s="265" t="s">
        <v>769</v>
      </c>
      <c r="O118" s="265" t="s">
        <v>330</v>
      </c>
      <c r="P118" s="265" t="s">
        <v>17</v>
      </c>
      <c r="Q118" s="265" t="s">
        <v>331</v>
      </c>
      <c r="R118" s="265">
        <v>6</v>
      </c>
      <c r="S118" s="271">
        <v>49.46</v>
      </c>
      <c r="T118" s="134">
        <f t="shared" si="11"/>
        <v>3165.44</v>
      </c>
      <c r="U118" s="135">
        <v>210</v>
      </c>
      <c r="V118" s="134">
        <v>27.21</v>
      </c>
      <c r="W118" s="134">
        <f t="shared" si="12"/>
        <v>1741.44</v>
      </c>
      <c r="X118" s="134">
        <v>95.13</v>
      </c>
      <c r="Y118" s="134">
        <f t="shared" si="13"/>
        <v>6088.32</v>
      </c>
    </row>
    <row r="119" spans="1:25" x14ac:dyDescent="0.25">
      <c r="A119" s="265">
        <v>143</v>
      </c>
      <c r="B119" s="250" t="s">
        <v>332</v>
      </c>
      <c r="C119" s="265" t="s">
        <v>16</v>
      </c>
      <c r="D119" s="266">
        <v>0</v>
      </c>
      <c r="E119" s="266">
        <v>6</v>
      </c>
      <c r="F119" s="266">
        <v>10</v>
      </c>
      <c r="G119" s="266">
        <v>28</v>
      </c>
      <c r="H119" s="266">
        <v>10</v>
      </c>
      <c r="I119" s="266">
        <v>22</v>
      </c>
      <c r="J119" s="266">
        <v>36</v>
      </c>
      <c r="K119" s="266">
        <f t="shared" si="10"/>
        <v>68</v>
      </c>
      <c r="L119" s="265">
        <v>25170000</v>
      </c>
      <c r="M119" s="266">
        <v>1809009</v>
      </c>
      <c r="N119" s="265" t="s">
        <v>771</v>
      </c>
      <c r="O119" s="265" t="s">
        <v>333</v>
      </c>
      <c r="P119" s="265" t="s">
        <v>17</v>
      </c>
      <c r="Q119" s="265" t="s">
        <v>334</v>
      </c>
      <c r="R119" s="265">
        <v>14</v>
      </c>
      <c r="S119" s="271">
        <v>190.74</v>
      </c>
      <c r="T119" s="134">
        <f t="shared" si="11"/>
        <v>12970.32</v>
      </c>
      <c r="U119" s="135">
        <v>65</v>
      </c>
      <c r="V119" s="134">
        <v>113.8</v>
      </c>
      <c r="W119" s="134">
        <f t="shared" si="12"/>
        <v>7738.4</v>
      </c>
      <c r="X119" s="134">
        <v>183.21</v>
      </c>
      <c r="Y119" s="134">
        <f t="shared" si="13"/>
        <v>12458.28</v>
      </c>
    </row>
    <row r="120" spans="1:25" x14ac:dyDescent="0.25">
      <c r="A120" s="265">
        <v>144</v>
      </c>
      <c r="B120" s="250" t="s">
        <v>312</v>
      </c>
      <c r="C120" s="265" t="s">
        <v>16</v>
      </c>
      <c r="D120" s="266">
        <v>0</v>
      </c>
      <c r="E120" s="266">
        <v>1</v>
      </c>
      <c r="F120" s="266">
        <v>20</v>
      </c>
      <c r="G120" s="266">
        <v>28</v>
      </c>
      <c r="H120" s="266">
        <v>20</v>
      </c>
      <c r="I120" s="266">
        <v>27</v>
      </c>
      <c r="J120" s="266">
        <v>36</v>
      </c>
      <c r="K120" s="266">
        <f t="shared" si="10"/>
        <v>83</v>
      </c>
      <c r="L120" s="265">
        <v>25170000</v>
      </c>
      <c r="M120" s="266">
        <v>1762004</v>
      </c>
      <c r="N120" s="265" t="s">
        <v>772</v>
      </c>
      <c r="O120" s="265" t="s">
        <v>335</v>
      </c>
      <c r="P120" s="265" t="s">
        <v>17</v>
      </c>
      <c r="Q120" s="265" t="s">
        <v>336</v>
      </c>
      <c r="R120" s="265">
        <v>5</v>
      </c>
      <c r="S120" s="271">
        <v>146.04</v>
      </c>
      <c r="T120" s="134">
        <f t="shared" si="11"/>
        <v>12121.32</v>
      </c>
      <c r="U120" s="135">
        <v>210</v>
      </c>
      <c r="V120" s="134">
        <v>115.62</v>
      </c>
      <c r="W120" s="134">
        <f t="shared" si="12"/>
        <v>9596.4600000000009</v>
      </c>
      <c r="X120" s="134">
        <v>555.39</v>
      </c>
      <c r="Y120" s="134">
        <f t="shared" si="13"/>
        <v>46097.369999999995</v>
      </c>
    </row>
    <row r="121" spans="1:25" ht="22.5" x14ac:dyDescent="0.25">
      <c r="A121" s="265">
        <v>145</v>
      </c>
      <c r="B121" s="250" t="s">
        <v>337</v>
      </c>
      <c r="C121" s="265" t="s">
        <v>16</v>
      </c>
      <c r="D121" s="266">
        <v>0</v>
      </c>
      <c r="E121" s="266">
        <v>0</v>
      </c>
      <c r="F121" s="266">
        <v>20</v>
      </c>
      <c r="G121" s="266">
        <v>28</v>
      </c>
      <c r="H121" s="266">
        <v>20</v>
      </c>
      <c r="I121" s="266">
        <v>28</v>
      </c>
      <c r="J121" s="266">
        <v>36</v>
      </c>
      <c r="K121" s="266">
        <f t="shared" si="10"/>
        <v>84</v>
      </c>
      <c r="L121" s="265">
        <v>25170000</v>
      </c>
      <c r="M121" s="266">
        <v>1721122</v>
      </c>
      <c r="N121" s="265" t="s">
        <v>774</v>
      </c>
      <c r="O121" s="265" t="s">
        <v>338</v>
      </c>
      <c r="P121" s="265" t="s">
        <v>17</v>
      </c>
      <c r="Q121" s="265" t="s">
        <v>339</v>
      </c>
      <c r="R121" s="265">
        <v>2</v>
      </c>
      <c r="S121" s="271">
        <v>537.05999999999995</v>
      </c>
      <c r="T121" s="134">
        <f t="shared" si="11"/>
        <v>45113.039999999994</v>
      </c>
      <c r="U121" s="135">
        <v>195</v>
      </c>
      <c r="V121" s="134">
        <v>272.69</v>
      </c>
      <c r="W121" s="134">
        <f t="shared" si="12"/>
        <v>22905.96</v>
      </c>
      <c r="X121" s="134">
        <v>429.31</v>
      </c>
      <c r="Y121" s="134">
        <f t="shared" si="13"/>
        <v>36062.04</v>
      </c>
    </row>
    <row r="122" spans="1:25" x14ac:dyDescent="0.25">
      <c r="A122" s="265">
        <v>146</v>
      </c>
      <c r="B122" s="250" t="s">
        <v>340</v>
      </c>
      <c r="C122" s="265" t="s">
        <v>16</v>
      </c>
      <c r="D122" s="266">
        <v>0</v>
      </c>
      <c r="E122" s="266">
        <v>0</v>
      </c>
      <c r="F122" s="266">
        <v>20</v>
      </c>
      <c r="G122" s="266">
        <v>28</v>
      </c>
      <c r="H122" s="266">
        <v>20</v>
      </c>
      <c r="I122" s="266">
        <v>28</v>
      </c>
      <c r="J122" s="266">
        <v>18</v>
      </c>
      <c r="K122" s="266">
        <f t="shared" si="10"/>
        <v>66</v>
      </c>
      <c r="L122" s="265">
        <v>25170000</v>
      </c>
      <c r="M122" s="265">
        <v>1804563</v>
      </c>
      <c r="N122" s="265" t="s">
        <v>775</v>
      </c>
      <c r="O122" s="265">
        <v>29548988</v>
      </c>
      <c r="P122" s="265" t="s">
        <v>17</v>
      </c>
      <c r="Q122" s="265" t="s">
        <v>18</v>
      </c>
      <c r="R122" s="265">
        <v>7</v>
      </c>
      <c r="S122" s="271">
        <v>341.17</v>
      </c>
      <c r="T122" s="134">
        <f t="shared" si="11"/>
        <v>22517.22</v>
      </c>
      <c r="U122" s="135">
        <v>195</v>
      </c>
      <c r="V122" s="134">
        <v>670.23</v>
      </c>
      <c r="W122" s="134">
        <f t="shared" si="12"/>
        <v>44235.18</v>
      </c>
      <c r="X122" s="134">
        <v>674.93</v>
      </c>
      <c r="Y122" s="134">
        <f t="shared" si="13"/>
        <v>44545.38</v>
      </c>
    </row>
    <row r="123" spans="1:25" ht="22.5" x14ac:dyDescent="0.25">
      <c r="A123" s="265">
        <v>147</v>
      </c>
      <c r="B123" s="250" t="s">
        <v>341</v>
      </c>
      <c r="C123" s="265" t="s">
        <v>16</v>
      </c>
      <c r="D123" s="266">
        <v>0</v>
      </c>
      <c r="E123" s="266">
        <v>5</v>
      </c>
      <c r="F123" s="266">
        <v>20</v>
      </c>
      <c r="G123" s="266">
        <v>28</v>
      </c>
      <c r="H123" s="266">
        <v>20</v>
      </c>
      <c r="I123" s="266">
        <v>23</v>
      </c>
      <c r="J123" s="266">
        <v>36</v>
      </c>
      <c r="K123" s="266">
        <f t="shared" si="10"/>
        <v>79</v>
      </c>
      <c r="L123" s="265">
        <v>25170000</v>
      </c>
      <c r="M123" s="266">
        <v>1762007</v>
      </c>
      <c r="N123" s="265" t="s">
        <v>776</v>
      </c>
      <c r="O123" s="265" t="s">
        <v>342</v>
      </c>
      <c r="P123" s="265" t="s">
        <v>17</v>
      </c>
      <c r="Q123" s="265" t="s">
        <v>343</v>
      </c>
      <c r="R123" s="265">
        <v>15</v>
      </c>
      <c r="S123" s="271">
        <v>126.35</v>
      </c>
      <c r="T123" s="134">
        <f t="shared" si="11"/>
        <v>9981.65</v>
      </c>
      <c r="U123" s="135">
        <v>210</v>
      </c>
      <c r="V123" s="134">
        <v>34.880000000000003</v>
      </c>
      <c r="W123" s="134">
        <f t="shared" si="12"/>
        <v>2755.52</v>
      </c>
      <c r="X123" s="134">
        <v>35.99</v>
      </c>
      <c r="Y123" s="134">
        <f t="shared" si="13"/>
        <v>2843.21</v>
      </c>
    </row>
    <row r="124" spans="1:25" x14ac:dyDescent="0.25">
      <c r="A124" s="265">
        <v>148</v>
      </c>
      <c r="B124" s="250" t="s">
        <v>344</v>
      </c>
      <c r="C124" s="265" t="s">
        <v>16</v>
      </c>
      <c r="D124" s="266">
        <v>0</v>
      </c>
      <c r="E124" s="266">
        <v>0</v>
      </c>
      <c r="F124" s="266">
        <v>20</v>
      </c>
      <c r="G124" s="266">
        <v>56</v>
      </c>
      <c r="H124" s="266">
        <v>20</v>
      </c>
      <c r="I124" s="266">
        <v>56</v>
      </c>
      <c r="J124" s="266">
        <v>18</v>
      </c>
      <c r="K124" s="266">
        <f t="shared" si="10"/>
        <v>94</v>
      </c>
      <c r="L124" s="265">
        <v>25170000</v>
      </c>
      <c r="M124" s="266">
        <v>1600338</v>
      </c>
      <c r="N124" s="265" t="s">
        <v>778</v>
      </c>
      <c r="O124" s="265">
        <v>218102</v>
      </c>
      <c r="P124" s="265" t="s">
        <v>17</v>
      </c>
      <c r="Q124" s="265" t="s">
        <v>345</v>
      </c>
      <c r="R124" s="265">
        <v>6</v>
      </c>
      <c r="S124" s="271">
        <v>222.63</v>
      </c>
      <c r="T124" s="134">
        <f t="shared" si="11"/>
        <v>20927.22</v>
      </c>
      <c r="U124" s="135">
        <v>210</v>
      </c>
      <c r="V124" s="134">
        <v>129.49</v>
      </c>
      <c r="W124" s="134">
        <f t="shared" si="12"/>
        <v>12172.060000000001</v>
      </c>
      <c r="X124" s="134">
        <v>359.79</v>
      </c>
      <c r="Y124" s="134">
        <f t="shared" si="13"/>
        <v>33820.26</v>
      </c>
    </row>
    <row r="125" spans="1:25" x14ac:dyDescent="0.25">
      <c r="A125" s="265">
        <v>149</v>
      </c>
      <c r="B125" s="250" t="s">
        <v>346</v>
      </c>
      <c r="C125" s="265" t="s">
        <v>16</v>
      </c>
      <c r="D125" s="266">
        <v>0</v>
      </c>
      <c r="E125" s="266">
        <v>0</v>
      </c>
      <c r="F125" s="266">
        <v>20</v>
      </c>
      <c r="G125" s="266">
        <v>28</v>
      </c>
      <c r="H125" s="266">
        <v>20</v>
      </c>
      <c r="I125" s="266">
        <v>28</v>
      </c>
      <c r="J125" s="266">
        <v>12</v>
      </c>
      <c r="K125" s="266">
        <f t="shared" si="10"/>
        <v>60</v>
      </c>
      <c r="L125" s="265">
        <v>25170000</v>
      </c>
      <c r="M125" s="266">
        <v>1808777</v>
      </c>
      <c r="N125" s="265" t="s">
        <v>779</v>
      </c>
      <c r="O125" s="265" t="s">
        <v>347</v>
      </c>
      <c r="P125" s="265" t="s">
        <v>38</v>
      </c>
      <c r="Q125" s="265" t="s">
        <v>348</v>
      </c>
      <c r="R125" s="265">
        <v>32</v>
      </c>
      <c r="S125" s="271">
        <v>29.88</v>
      </c>
      <c r="T125" s="134">
        <f t="shared" si="11"/>
        <v>1792.8</v>
      </c>
      <c r="U125" s="135">
        <v>65</v>
      </c>
      <c r="V125" s="134">
        <v>16.100000000000001</v>
      </c>
      <c r="W125" s="134">
        <f t="shared" si="12"/>
        <v>966.00000000000011</v>
      </c>
      <c r="X125" s="134">
        <v>229.04</v>
      </c>
      <c r="Y125" s="134">
        <f t="shared" si="13"/>
        <v>13742.4</v>
      </c>
    </row>
    <row r="126" spans="1:25" x14ac:dyDescent="0.25">
      <c r="A126" s="265">
        <v>150</v>
      </c>
      <c r="B126" s="250" t="s">
        <v>349</v>
      </c>
      <c r="C126" s="265" t="s">
        <v>16</v>
      </c>
      <c r="D126" s="266">
        <v>0</v>
      </c>
      <c r="E126" s="266">
        <v>3</v>
      </c>
      <c r="F126" s="266">
        <v>0</v>
      </c>
      <c r="G126" s="266">
        <v>28</v>
      </c>
      <c r="H126" s="266">
        <v>0</v>
      </c>
      <c r="I126" s="266">
        <v>25</v>
      </c>
      <c r="J126" s="265">
        <v>0</v>
      </c>
      <c r="K126" s="266">
        <f t="shared" si="10"/>
        <v>25</v>
      </c>
      <c r="L126" s="265">
        <v>25170000</v>
      </c>
      <c r="M126" s="266">
        <v>1808142</v>
      </c>
      <c r="N126" s="265" t="s">
        <v>780</v>
      </c>
      <c r="O126" s="265" t="s">
        <v>350</v>
      </c>
      <c r="P126" s="265" t="s">
        <v>38</v>
      </c>
      <c r="Q126" s="265" t="s">
        <v>351</v>
      </c>
      <c r="R126" s="265">
        <v>11</v>
      </c>
      <c r="S126" s="271">
        <v>8.6999999999999993</v>
      </c>
      <c r="T126" s="134">
        <f t="shared" si="11"/>
        <v>217.49999999999997</v>
      </c>
      <c r="U126" s="135">
        <v>195</v>
      </c>
      <c r="V126" s="134">
        <v>127.36</v>
      </c>
      <c r="W126" s="134">
        <f t="shared" si="12"/>
        <v>3184</v>
      </c>
      <c r="X126" s="134">
        <v>131.08000000000001</v>
      </c>
      <c r="Y126" s="134">
        <f t="shared" si="13"/>
        <v>3277.0000000000005</v>
      </c>
    </row>
    <row r="127" spans="1:25" ht="22.5" x14ac:dyDescent="0.25">
      <c r="A127" s="265">
        <v>151</v>
      </c>
      <c r="B127" s="250" t="s">
        <v>352</v>
      </c>
      <c r="C127" s="265" t="s">
        <v>16</v>
      </c>
      <c r="D127" s="266">
        <v>0</v>
      </c>
      <c r="E127" s="266">
        <v>0</v>
      </c>
      <c r="F127" s="266">
        <v>20</v>
      </c>
      <c r="G127" s="266">
        <v>4</v>
      </c>
      <c r="H127" s="266">
        <v>20</v>
      </c>
      <c r="I127" s="266">
        <v>4</v>
      </c>
      <c r="J127" s="266">
        <v>9</v>
      </c>
      <c r="K127" s="266">
        <f t="shared" si="10"/>
        <v>33</v>
      </c>
      <c r="L127" s="265">
        <v>25170000</v>
      </c>
      <c r="M127" s="265" t="s">
        <v>587</v>
      </c>
      <c r="N127" s="265" t="s">
        <v>781</v>
      </c>
      <c r="O127" s="265">
        <v>217158</v>
      </c>
      <c r="P127" s="265" t="s">
        <v>17</v>
      </c>
      <c r="Q127" s="265" t="s">
        <v>353</v>
      </c>
      <c r="R127" s="265">
        <v>4</v>
      </c>
      <c r="S127" s="271">
        <v>16311.22</v>
      </c>
      <c r="T127" s="134">
        <f t="shared" si="11"/>
        <v>538270.26</v>
      </c>
      <c r="U127" s="135">
        <v>210</v>
      </c>
      <c r="V127" s="134">
        <v>35209.07</v>
      </c>
      <c r="W127" s="134">
        <f t="shared" si="12"/>
        <v>1161899.31</v>
      </c>
      <c r="X127" s="134">
        <v>35490.75</v>
      </c>
      <c r="Y127" s="134">
        <f t="shared" si="13"/>
        <v>1171194.75</v>
      </c>
    </row>
    <row r="128" spans="1:25" x14ac:dyDescent="0.25">
      <c r="A128" s="265">
        <v>152</v>
      </c>
      <c r="B128" s="250" t="s">
        <v>354</v>
      </c>
      <c r="C128" s="265" t="s">
        <v>16</v>
      </c>
      <c r="D128" s="266">
        <v>0</v>
      </c>
      <c r="E128" s="266">
        <v>0</v>
      </c>
      <c r="F128" s="266">
        <v>10</v>
      </c>
      <c r="G128" s="266">
        <v>2</v>
      </c>
      <c r="H128" s="266">
        <v>10</v>
      </c>
      <c r="I128" s="266">
        <v>2</v>
      </c>
      <c r="J128" s="266">
        <v>9</v>
      </c>
      <c r="K128" s="266">
        <f t="shared" si="10"/>
        <v>21</v>
      </c>
      <c r="L128" s="265">
        <v>25170000</v>
      </c>
      <c r="M128" s="266">
        <v>1762002</v>
      </c>
      <c r="N128" s="265" t="s">
        <v>783</v>
      </c>
      <c r="O128" s="265">
        <v>131107</v>
      </c>
      <c r="P128" s="265" t="s">
        <v>17</v>
      </c>
      <c r="Q128" s="265" t="s">
        <v>355</v>
      </c>
      <c r="R128" s="265">
        <v>16</v>
      </c>
      <c r="S128" s="271">
        <v>4923.1099999999997</v>
      </c>
      <c r="T128" s="134">
        <f t="shared" si="11"/>
        <v>103385.31</v>
      </c>
      <c r="U128" s="135">
        <v>210</v>
      </c>
      <c r="V128" s="134">
        <v>1877.07</v>
      </c>
      <c r="W128" s="134">
        <f t="shared" si="12"/>
        <v>39418.47</v>
      </c>
      <c r="X128" s="134">
        <v>1960.61</v>
      </c>
      <c r="Y128" s="134">
        <f t="shared" si="13"/>
        <v>41172.81</v>
      </c>
    </row>
    <row r="129" spans="1:25" x14ac:dyDescent="0.25">
      <c r="A129" s="265">
        <v>153</v>
      </c>
      <c r="B129" s="250" t="s">
        <v>356</v>
      </c>
      <c r="C129" s="265" t="s">
        <v>16</v>
      </c>
      <c r="D129" s="266">
        <v>0</v>
      </c>
      <c r="E129" s="266">
        <v>0</v>
      </c>
      <c r="F129" s="266">
        <v>5</v>
      </c>
      <c r="G129" s="266">
        <v>20</v>
      </c>
      <c r="H129" s="266">
        <v>5</v>
      </c>
      <c r="I129" s="266">
        <v>20</v>
      </c>
      <c r="J129" s="266">
        <v>18</v>
      </c>
      <c r="K129" s="266">
        <f t="shared" si="10"/>
        <v>43</v>
      </c>
      <c r="L129" s="265">
        <v>25170000</v>
      </c>
      <c r="M129" s="266">
        <v>1504384</v>
      </c>
      <c r="N129" s="265" t="s">
        <v>785</v>
      </c>
      <c r="O129" s="265">
        <v>12338611</v>
      </c>
      <c r="P129" s="265" t="s">
        <v>17</v>
      </c>
      <c r="Q129" s="265" t="s">
        <v>81</v>
      </c>
      <c r="R129" s="265">
        <v>14</v>
      </c>
      <c r="S129" s="271">
        <v>594.74</v>
      </c>
      <c r="T129" s="134">
        <f t="shared" si="11"/>
        <v>25573.82</v>
      </c>
      <c r="U129" s="135">
        <v>210</v>
      </c>
      <c r="V129" s="134">
        <v>527.28</v>
      </c>
      <c r="W129" s="134">
        <f t="shared" si="12"/>
        <v>22673.039999999997</v>
      </c>
      <c r="X129" s="134">
        <v>708.79</v>
      </c>
      <c r="Y129" s="134">
        <f t="shared" si="13"/>
        <v>30477.969999999998</v>
      </c>
    </row>
    <row r="130" spans="1:25" ht="22.5" x14ac:dyDescent="0.25">
      <c r="A130" s="265">
        <v>154</v>
      </c>
      <c r="B130" s="250" t="s">
        <v>357</v>
      </c>
      <c r="C130" s="265" t="s">
        <v>16</v>
      </c>
      <c r="D130" s="266">
        <v>0</v>
      </c>
      <c r="E130" s="266">
        <v>0</v>
      </c>
      <c r="F130" s="266">
        <v>5</v>
      </c>
      <c r="G130" s="266">
        <v>14</v>
      </c>
      <c r="H130" s="266">
        <v>5</v>
      </c>
      <c r="I130" s="266">
        <v>14</v>
      </c>
      <c r="J130" s="266">
        <v>24</v>
      </c>
      <c r="K130" s="266">
        <f t="shared" si="10"/>
        <v>43</v>
      </c>
      <c r="L130" s="265">
        <v>25170000</v>
      </c>
      <c r="M130" s="266">
        <v>1672122</v>
      </c>
      <c r="N130" s="265" t="s">
        <v>786</v>
      </c>
      <c r="O130" s="265">
        <v>8741491</v>
      </c>
      <c r="P130" s="265" t="s">
        <v>17</v>
      </c>
      <c r="Q130" s="265" t="s">
        <v>358</v>
      </c>
      <c r="R130" s="265">
        <v>2</v>
      </c>
      <c r="S130" s="271">
        <v>572.30999999999995</v>
      </c>
      <c r="T130" s="134">
        <f t="shared" si="11"/>
        <v>24609.329999999998</v>
      </c>
      <c r="U130" s="135">
        <v>195</v>
      </c>
      <c r="V130" s="134">
        <v>36.119999999999997</v>
      </c>
      <c r="W130" s="134">
        <f t="shared" si="12"/>
        <v>1553.1599999999999</v>
      </c>
      <c r="X130" s="134">
        <v>48.43</v>
      </c>
      <c r="Y130" s="134">
        <f t="shared" si="13"/>
        <v>2082.4899999999998</v>
      </c>
    </row>
    <row r="131" spans="1:25" x14ac:dyDescent="0.25">
      <c r="A131" s="265">
        <v>155</v>
      </c>
      <c r="B131" s="250" t="s">
        <v>359</v>
      </c>
      <c r="C131" s="265" t="s">
        <v>16</v>
      </c>
      <c r="D131" s="266">
        <v>0</v>
      </c>
      <c r="E131" s="266">
        <v>0</v>
      </c>
      <c r="F131" s="266">
        <v>1</v>
      </c>
      <c r="G131" s="266">
        <v>2</v>
      </c>
      <c r="H131" s="266">
        <v>1</v>
      </c>
      <c r="I131" s="266">
        <v>2</v>
      </c>
      <c r="J131" s="266">
        <v>3</v>
      </c>
      <c r="K131" s="266">
        <f t="shared" si="10"/>
        <v>6</v>
      </c>
      <c r="L131" s="265">
        <v>25170000</v>
      </c>
      <c r="M131" s="266">
        <v>1600372</v>
      </c>
      <c r="N131" s="265" t="s">
        <v>787</v>
      </c>
      <c r="O131" s="265" t="s">
        <v>360</v>
      </c>
      <c r="P131" s="265" t="s">
        <v>17</v>
      </c>
      <c r="Q131" s="265" t="s">
        <v>190</v>
      </c>
      <c r="R131" s="265">
        <v>73</v>
      </c>
      <c r="S131" s="271">
        <v>14299.37</v>
      </c>
      <c r="T131" s="134">
        <f t="shared" ref="T131:T162" si="14">+K131*S131</f>
        <v>85796.22</v>
      </c>
      <c r="U131" s="135">
        <v>65</v>
      </c>
      <c r="V131" s="134">
        <v>12770.81</v>
      </c>
      <c r="W131" s="134">
        <f t="shared" ref="W131:W162" si="15">+V131*K131</f>
        <v>76624.86</v>
      </c>
      <c r="X131" s="134">
        <v>17872.71</v>
      </c>
      <c r="Y131" s="134">
        <f t="shared" ref="Y131:Y162" si="16">+X131*K131</f>
        <v>107236.26</v>
      </c>
    </row>
    <row r="132" spans="1:25" x14ac:dyDescent="0.25">
      <c r="A132" s="265">
        <v>156</v>
      </c>
      <c r="B132" s="250" t="s">
        <v>361</v>
      </c>
      <c r="C132" s="265" t="s">
        <v>16</v>
      </c>
      <c r="D132" s="266">
        <v>0</v>
      </c>
      <c r="E132" s="266">
        <v>0</v>
      </c>
      <c r="F132" s="266">
        <v>5</v>
      </c>
      <c r="G132" s="266">
        <v>2</v>
      </c>
      <c r="H132" s="266">
        <v>5</v>
      </c>
      <c r="I132" s="266">
        <v>2</v>
      </c>
      <c r="J132" s="266">
        <v>18</v>
      </c>
      <c r="K132" s="266">
        <f t="shared" ref="K132:K172" si="17">+H132+I132+J132</f>
        <v>25</v>
      </c>
      <c r="L132" s="265">
        <v>25170000</v>
      </c>
      <c r="M132" s="266">
        <v>1808229</v>
      </c>
      <c r="N132" s="265" t="s">
        <v>789</v>
      </c>
      <c r="O132" s="265" t="s">
        <v>362</v>
      </c>
      <c r="P132" s="265" t="s">
        <v>17</v>
      </c>
      <c r="Q132" s="265" t="s">
        <v>186</v>
      </c>
      <c r="R132" s="265">
        <v>25</v>
      </c>
      <c r="S132" s="271">
        <v>336.47</v>
      </c>
      <c r="T132" s="134">
        <f t="shared" si="14"/>
        <v>8411.75</v>
      </c>
      <c r="U132" s="135">
        <v>210</v>
      </c>
      <c r="V132" s="134">
        <v>291.07</v>
      </c>
      <c r="W132" s="134">
        <f t="shared" si="15"/>
        <v>7276.75</v>
      </c>
      <c r="X132" s="134">
        <v>1528.75</v>
      </c>
      <c r="Y132" s="134">
        <f t="shared" si="16"/>
        <v>38218.75</v>
      </c>
    </row>
    <row r="133" spans="1:25" x14ac:dyDescent="0.25">
      <c r="A133" s="265">
        <v>157</v>
      </c>
      <c r="B133" s="250" t="s">
        <v>363</v>
      </c>
      <c r="C133" s="265" t="s">
        <v>16</v>
      </c>
      <c r="D133" s="266">
        <v>0</v>
      </c>
      <c r="E133" s="266">
        <v>0</v>
      </c>
      <c r="F133" s="266">
        <v>5</v>
      </c>
      <c r="G133" s="266">
        <v>20</v>
      </c>
      <c r="H133" s="266">
        <v>5</v>
      </c>
      <c r="I133" s="266">
        <v>20</v>
      </c>
      <c r="J133" s="266">
        <v>27</v>
      </c>
      <c r="K133" s="266">
        <f t="shared" si="17"/>
        <v>52</v>
      </c>
      <c r="L133" s="265">
        <v>25170000</v>
      </c>
      <c r="M133" s="266">
        <v>1163883</v>
      </c>
      <c r="N133" s="265" t="s">
        <v>791</v>
      </c>
      <c r="O133" s="265" t="s">
        <v>364</v>
      </c>
      <c r="P133" s="265" t="s">
        <v>38</v>
      </c>
      <c r="Q133" s="265" t="s">
        <v>365</v>
      </c>
      <c r="R133" s="265">
        <v>7</v>
      </c>
      <c r="S133" s="271">
        <v>4.78</v>
      </c>
      <c r="T133" s="134">
        <f t="shared" si="14"/>
        <v>248.56</v>
      </c>
      <c r="U133" s="135">
        <v>65</v>
      </c>
      <c r="V133" s="134">
        <v>10.32</v>
      </c>
      <c r="W133" s="134">
        <f t="shared" si="15"/>
        <v>536.64</v>
      </c>
      <c r="X133" s="134">
        <v>38.58</v>
      </c>
      <c r="Y133" s="134">
        <f t="shared" si="16"/>
        <v>2006.1599999999999</v>
      </c>
    </row>
    <row r="134" spans="1:25" ht="41.25" customHeight="1" x14ac:dyDescent="0.25">
      <c r="A134" s="265">
        <v>158</v>
      </c>
      <c r="B134" s="250" t="s">
        <v>366</v>
      </c>
      <c r="C134" s="265" t="s">
        <v>16</v>
      </c>
      <c r="D134" s="266">
        <v>0</v>
      </c>
      <c r="E134" s="266">
        <v>0</v>
      </c>
      <c r="F134" s="266">
        <v>2</v>
      </c>
      <c r="G134" s="266">
        <v>10</v>
      </c>
      <c r="H134" s="266">
        <v>2</v>
      </c>
      <c r="I134" s="266">
        <v>10</v>
      </c>
      <c r="J134" s="265">
        <v>0</v>
      </c>
      <c r="K134" s="266">
        <f t="shared" si="17"/>
        <v>12</v>
      </c>
      <c r="L134" s="265">
        <v>25170000</v>
      </c>
      <c r="M134" s="266">
        <v>1807221</v>
      </c>
      <c r="N134" s="265" t="s">
        <v>794</v>
      </c>
      <c r="O134" s="265">
        <v>82014700</v>
      </c>
      <c r="P134" s="265" t="s">
        <v>17</v>
      </c>
      <c r="Q134" s="265" t="s">
        <v>367</v>
      </c>
      <c r="R134" s="265">
        <v>17</v>
      </c>
      <c r="S134" s="271">
        <v>41.69</v>
      </c>
      <c r="T134" s="134">
        <f t="shared" si="14"/>
        <v>500.28</v>
      </c>
      <c r="U134" s="135">
        <v>207</v>
      </c>
      <c r="V134" s="134">
        <v>38.159999999999997</v>
      </c>
      <c r="W134" s="134">
        <f t="shared" si="15"/>
        <v>457.91999999999996</v>
      </c>
      <c r="X134" s="134">
        <v>45.52</v>
      </c>
      <c r="Y134" s="134">
        <f t="shared" si="16"/>
        <v>546.24</v>
      </c>
    </row>
    <row r="135" spans="1:25" x14ac:dyDescent="0.25">
      <c r="A135" s="265">
        <v>159</v>
      </c>
      <c r="B135" s="250" t="s">
        <v>368</v>
      </c>
      <c r="C135" s="265" t="s">
        <v>16</v>
      </c>
      <c r="D135" s="266">
        <v>0</v>
      </c>
      <c r="E135" s="266">
        <v>0</v>
      </c>
      <c r="F135" s="266">
        <v>0</v>
      </c>
      <c r="G135" s="266">
        <v>5</v>
      </c>
      <c r="H135" s="266">
        <v>0</v>
      </c>
      <c r="I135" s="266">
        <v>5</v>
      </c>
      <c r="J135" s="265">
        <v>0</v>
      </c>
      <c r="K135" s="266">
        <f t="shared" si="17"/>
        <v>5</v>
      </c>
      <c r="L135" s="265">
        <v>25170000</v>
      </c>
      <c r="M135" s="266">
        <v>1767966</v>
      </c>
      <c r="N135" s="265" t="s">
        <v>795</v>
      </c>
      <c r="O135" s="265">
        <v>676693</v>
      </c>
      <c r="P135" s="265" t="s">
        <v>17</v>
      </c>
      <c r="Q135" s="265" t="s">
        <v>152</v>
      </c>
      <c r="R135" s="265">
        <v>18</v>
      </c>
      <c r="S135" s="271">
        <v>1019.6</v>
      </c>
      <c r="T135" s="134">
        <f t="shared" si="14"/>
        <v>5098</v>
      </c>
      <c r="U135" s="135">
        <v>210</v>
      </c>
      <c r="V135" s="134">
        <v>935.18</v>
      </c>
      <c r="W135" s="134">
        <f t="shared" si="15"/>
        <v>4675.8999999999996</v>
      </c>
      <c r="X135" s="134">
        <v>12055.93</v>
      </c>
      <c r="Y135" s="134">
        <f t="shared" si="16"/>
        <v>60279.65</v>
      </c>
    </row>
    <row r="136" spans="1:25" x14ac:dyDescent="0.25">
      <c r="A136" s="265">
        <v>160</v>
      </c>
      <c r="B136" s="250" t="s">
        <v>369</v>
      </c>
      <c r="C136" s="265" t="s">
        <v>16</v>
      </c>
      <c r="D136" s="266">
        <v>0</v>
      </c>
      <c r="E136" s="266">
        <v>0</v>
      </c>
      <c r="F136" s="266">
        <v>2</v>
      </c>
      <c r="G136" s="266">
        <v>5</v>
      </c>
      <c r="H136" s="266">
        <v>2</v>
      </c>
      <c r="I136" s="266">
        <v>5</v>
      </c>
      <c r="J136" s="265">
        <v>0</v>
      </c>
      <c r="K136" s="266">
        <f t="shared" si="17"/>
        <v>7</v>
      </c>
      <c r="L136" s="265">
        <v>25170000</v>
      </c>
      <c r="M136" s="266">
        <v>1807211</v>
      </c>
      <c r="N136" s="265" t="s">
        <v>796</v>
      </c>
      <c r="O136" s="265">
        <v>136825</v>
      </c>
      <c r="P136" s="265" t="s">
        <v>38</v>
      </c>
      <c r="Q136" s="265" t="s">
        <v>199</v>
      </c>
      <c r="R136" s="265">
        <v>37</v>
      </c>
      <c r="S136" s="271">
        <v>1030</v>
      </c>
      <c r="T136" s="134">
        <f t="shared" si="14"/>
        <v>7210</v>
      </c>
      <c r="U136" s="135">
        <v>210</v>
      </c>
      <c r="V136" s="134">
        <v>645.25</v>
      </c>
      <c r="W136" s="134">
        <f t="shared" si="15"/>
        <v>4516.75</v>
      </c>
      <c r="X136" s="134">
        <v>725.82</v>
      </c>
      <c r="Y136" s="134">
        <f t="shared" si="16"/>
        <v>5080.7400000000007</v>
      </c>
    </row>
    <row r="137" spans="1:25" ht="22.5" x14ac:dyDescent="0.25">
      <c r="A137" s="265">
        <v>161</v>
      </c>
      <c r="B137" s="250" t="s">
        <v>370</v>
      </c>
      <c r="C137" s="265" t="s">
        <v>16</v>
      </c>
      <c r="D137" s="266">
        <v>0</v>
      </c>
      <c r="E137" s="266">
        <v>0</v>
      </c>
      <c r="F137" s="266">
        <v>6</v>
      </c>
      <c r="G137" s="266">
        <v>10</v>
      </c>
      <c r="H137" s="266">
        <v>6</v>
      </c>
      <c r="I137" s="266">
        <v>10</v>
      </c>
      <c r="J137" s="266">
        <v>18</v>
      </c>
      <c r="K137" s="266">
        <f t="shared" si="17"/>
        <v>34</v>
      </c>
      <c r="L137" s="265">
        <v>25170000</v>
      </c>
      <c r="M137" s="266">
        <v>1808646</v>
      </c>
      <c r="N137" s="265" t="s">
        <v>797</v>
      </c>
      <c r="O137" s="265" t="s">
        <v>371</v>
      </c>
      <c r="P137" s="265" t="s">
        <v>17</v>
      </c>
      <c r="Q137" s="265" t="s">
        <v>288</v>
      </c>
      <c r="R137" s="265">
        <v>111</v>
      </c>
      <c r="S137" s="271">
        <v>22.36</v>
      </c>
      <c r="T137" s="134">
        <f t="shared" si="14"/>
        <v>760.24</v>
      </c>
      <c r="U137" s="135">
        <v>65</v>
      </c>
      <c r="V137" s="134">
        <v>18.63</v>
      </c>
      <c r="W137" s="134">
        <f t="shared" si="15"/>
        <v>633.41999999999996</v>
      </c>
      <c r="X137" s="134">
        <v>64.33</v>
      </c>
      <c r="Y137" s="134">
        <f t="shared" si="16"/>
        <v>2187.2199999999998</v>
      </c>
    </row>
    <row r="138" spans="1:25" ht="22.5" x14ac:dyDescent="0.25">
      <c r="A138" s="265">
        <v>162</v>
      </c>
      <c r="B138" s="250" t="s">
        <v>372</v>
      </c>
      <c r="C138" s="265" t="s">
        <v>16</v>
      </c>
      <c r="D138" s="266">
        <v>0</v>
      </c>
      <c r="E138" s="266">
        <v>0</v>
      </c>
      <c r="F138" s="266">
        <v>10</v>
      </c>
      <c r="G138" s="266">
        <v>10</v>
      </c>
      <c r="H138" s="266">
        <v>10</v>
      </c>
      <c r="I138" s="266">
        <v>10</v>
      </c>
      <c r="J138" s="265">
        <v>0</v>
      </c>
      <c r="K138" s="266">
        <f t="shared" si="17"/>
        <v>20</v>
      </c>
      <c r="L138" s="265">
        <v>25170000</v>
      </c>
      <c r="M138" s="266">
        <v>1808994</v>
      </c>
      <c r="N138" s="265" t="s">
        <v>792</v>
      </c>
      <c r="O138" s="265" t="s">
        <v>373</v>
      </c>
      <c r="P138" s="265" t="s">
        <v>17</v>
      </c>
      <c r="Q138" s="265" t="s">
        <v>250</v>
      </c>
      <c r="R138" s="265">
        <v>141</v>
      </c>
      <c r="S138" s="271">
        <v>70.13</v>
      </c>
      <c r="T138" s="134">
        <f t="shared" si="14"/>
        <v>1402.6</v>
      </c>
      <c r="U138" s="135">
        <v>65</v>
      </c>
      <c r="V138" s="134">
        <v>63.44</v>
      </c>
      <c r="W138" s="134">
        <f t="shared" si="15"/>
        <v>1268.8</v>
      </c>
      <c r="X138" s="134">
        <v>68</v>
      </c>
      <c r="Y138" s="134">
        <f t="shared" si="16"/>
        <v>1360</v>
      </c>
    </row>
    <row r="139" spans="1:25" ht="22.5" x14ac:dyDescent="0.25">
      <c r="A139" s="265">
        <v>163</v>
      </c>
      <c r="B139" s="250" t="s">
        <v>374</v>
      </c>
      <c r="C139" s="265" t="s">
        <v>16</v>
      </c>
      <c r="D139" s="266">
        <v>0</v>
      </c>
      <c r="E139" s="266">
        <v>0</v>
      </c>
      <c r="F139" s="266">
        <v>2</v>
      </c>
      <c r="G139" s="266">
        <v>10</v>
      </c>
      <c r="H139" s="266">
        <v>2</v>
      </c>
      <c r="I139" s="266">
        <v>10</v>
      </c>
      <c r="J139" s="266">
        <v>12</v>
      </c>
      <c r="K139" s="266">
        <f t="shared" si="17"/>
        <v>24</v>
      </c>
      <c r="L139" s="265">
        <v>25170000</v>
      </c>
      <c r="M139" s="265" t="s">
        <v>587</v>
      </c>
      <c r="N139" s="265" t="s">
        <v>799</v>
      </c>
      <c r="O139" s="265">
        <v>131546</v>
      </c>
      <c r="P139" s="265" t="s">
        <v>17</v>
      </c>
      <c r="Q139" s="265" t="s">
        <v>375</v>
      </c>
      <c r="R139" s="265">
        <v>5</v>
      </c>
      <c r="S139" s="271">
        <v>299.43</v>
      </c>
      <c r="T139" s="134">
        <f t="shared" si="14"/>
        <v>7186.32</v>
      </c>
      <c r="U139" s="135">
        <v>210</v>
      </c>
      <c r="V139" s="134">
        <v>276.49</v>
      </c>
      <c r="W139" s="134">
        <f t="shared" si="15"/>
        <v>6635.76</v>
      </c>
      <c r="X139" s="134">
        <v>514.09</v>
      </c>
      <c r="Y139" s="134">
        <f t="shared" si="16"/>
        <v>12338.16</v>
      </c>
    </row>
    <row r="140" spans="1:25" ht="22.5" x14ac:dyDescent="0.25">
      <c r="A140" s="265">
        <v>164</v>
      </c>
      <c r="B140" s="250" t="s">
        <v>376</v>
      </c>
      <c r="C140" s="265" t="s">
        <v>16</v>
      </c>
      <c r="D140" s="266">
        <v>0</v>
      </c>
      <c r="E140" s="266">
        <v>0</v>
      </c>
      <c r="F140" s="266">
        <v>2</v>
      </c>
      <c r="G140" s="266">
        <v>10</v>
      </c>
      <c r="H140" s="266">
        <v>2</v>
      </c>
      <c r="I140" s="266">
        <v>10</v>
      </c>
      <c r="J140" s="265">
        <v>0</v>
      </c>
      <c r="K140" s="266">
        <f t="shared" si="17"/>
        <v>12</v>
      </c>
      <c r="L140" s="265">
        <v>25170000</v>
      </c>
      <c r="M140" s="265" t="s">
        <v>587</v>
      </c>
      <c r="N140" s="265" t="s">
        <v>801</v>
      </c>
      <c r="O140" s="265">
        <v>217066</v>
      </c>
      <c r="P140" s="265" t="s">
        <v>17</v>
      </c>
      <c r="Q140" s="265" t="s">
        <v>375</v>
      </c>
      <c r="R140" s="265">
        <v>6</v>
      </c>
      <c r="S140" s="271">
        <v>17.350000000000001</v>
      </c>
      <c r="T140" s="134">
        <f t="shared" si="14"/>
        <v>208.20000000000002</v>
      </c>
      <c r="U140" s="135">
        <v>195</v>
      </c>
      <c r="V140" s="134">
        <v>17.96</v>
      </c>
      <c r="W140" s="134">
        <f t="shared" si="15"/>
        <v>215.52</v>
      </c>
      <c r="X140" s="134">
        <v>18.66</v>
      </c>
      <c r="Y140" s="134">
        <f t="shared" si="16"/>
        <v>223.92000000000002</v>
      </c>
    </row>
    <row r="141" spans="1:25" ht="22.5" x14ac:dyDescent="0.25">
      <c r="A141" s="265">
        <v>165</v>
      </c>
      <c r="B141" s="250" t="s">
        <v>377</v>
      </c>
      <c r="C141" s="265" t="s">
        <v>16</v>
      </c>
      <c r="D141" s="266">
        <v>0</v>
      </c>
      <c r="E141" s="266">
        <v>0</v>
      </c>
      <c r="F141" s="266">
        <v>2</v>
      </c>
      <c r="G141" s="266">
        <v>10</v>
      </c>
      <c r="H141" s="266">
        <v>2</v>
      </c>
      <c r="I141" s="266">
        <v>10</v>
      </c>
      <c r="J141" s="265">
        <v>0</v>
      </c>
      <c r="K141" s="266">
        <f t="shared" si="17"/>
        <v>12</v>
      </c>
      <c r="L141" s="265">
        <v>25170000</v>
      </c>
      <c r="M141" s="265" t="s">
        <v>587</v>
      </c>
      <c r="N141" s="265" t="s">
        <v>802</v>
      </c>
      <c r="O141" s="265">
        <v>217029</v>
      </c>
      <c r="P141" s="265" t="s">
        <v>17</v>
      </c>
      <c r="Q141" s="265" t="s">
        <v>375</v>
      </c>
      <c r="R141" s="265">
        <v>7</v>
      </c>
      <c r="S141" s="271">
        <v>1.96</v>
      </c>
      <c r="T141" s="134">
        <f t="shared" si="14"/>
        <v>23.52</v>
      </c>
      <c r="U141" s="135">
        <v>65</v>
      </c>
      <c r="V141" s="134">
        <v>5.13</v>
      </c>
      <c r="W141" s="134">
        <f t="shared" si="15"/>
        <v>61.56</v>
      </c>
      <c r="X141" s="134">
        <v>5.35</v>
      </c>
      <c r="Y141" s="134">
        <f t="shared" si="16"/>
        <v>64.199999999999989</v>
      </c>
    </row>
    <row r="142" spans="1:25" ht="22.5" x14ac:dyDescent="0.25">
      <c r="A142" s="265">
        <v>166</v>
      </c>
      <c r="B142" s="250" t="s">
        <v>378</v>
      </c>
      <c r="C142" s="265" t="s">
        <v>16</v>
      </c>
      <c r="D142" s="266">
        <v>0</v>
      </c>
      <c r="E142" s="266">
        <v>0</v>
      </c>
      <c r="F142" s="266">
        <v>2</v>
      </c>
      <c r="G142" s="266">
        <v>10</v>
      </c>
      <c r="H142" s="266">
        <v>2</v>
      </c>
      <c r="I142" s="266">
        <v>10</v>
      </c>
      <c r="J142" s="265">
        <v>0</v>
      </c>
      <c r="K142" s="266">
        <f t="shared" si="17"/>
        <v>12</v>
      </c>
      <c r="L142" s="265">
        <v>25170000</v>
      </c>
      <c r="M142" s="265" t="s">
        <v>587</v>
      </c>
      <c r="N142" s="265" t="s">
        <v>803</v>
      </c>
      <c r="O142" s="265">
        <v>131592</v>
      </c>
      <c r="P142" s="265" t="s">
        <v>17</v>
      </c>
      <c r="Q142" s="265" t="s">
        <v>375</v>
      </c>
      <c r="R142" s="265">
        <v>8</v>
      </c>
      <c r="S142" s="271">
        <v>49.73</v>
      </c>
      <c r="T142" s="134">
        <f t="shared" si="14"/>
        <v>596.76</v>
      </c>
      <c r="U142" s="135">
        <v>207</v>
      </c>
      <c r="V142" s="134">
        <v>45.15</v>
      </c>
      <c r="W142" s="134">
        <f t="shared" si="15"/>
        <v>541.79999999999995</v>
      </c>
      <c r="X142" s="134">
        <v>71.17</v>
      </c>
      <c r="Y142" s="134">
        <f t="shared" si="16"/>
        <v>854.04</v>
      </c>
    </row>
    <row r="143" spans="1:25" ht="22.5" x14ac:dyDescent="0.25">
      <c r="A143" s="265">
        <v>167</v>
      </c>
      <c r="B143" s="250" t="s">
        <v>379</v>
      </c>
      <c r="C143" s="265" t="s">
        <v>16</v>
      </c>
      <c r="D143" s="266">
        <v>0</v>
      </c>
      <c r="E143" s="266">
        <v>0</v>
      </c>
      <c r="F143" s="266">
        <v>2</v>
      </c>
      <c r="G143" s="266">
        <v>5</v>
      </c>
      <c r="H143" s="266">
        <v>2</v>
      </c>
      <c r="I143" s="266">
        <v>5</v>
      </c>
      <c r="J143" s="265">
        <v>0</v>
      </c>
      <c r="K143" s="266">
        <f t="shared" si="17"/>
        <v>7</v>
      </c>
      <c r="L143" s="265">
        <v>25170000</v>
      </c>
      <c r="M143" s="266">
        <v>1807264</v>
      </c>
      <c r="N143" s="265" t="s">
        <v>805</v>
      </c>
      <c r="O143" s="265" t="s">
        <v>380</v>
      </c>
      <c r="P143" s="265" t="s">
        <v>17</v>
      </c>
      <c r="Q143" s="265" t="s">
        <v>99</v>
      </c>
      <c r="R143" s="265">
        <v>28</v>
      </c>
      <c r="S143" s="271">
        <v>9.0399999999999991</v>
      </c>
      <c r="T143" s="134">
        <f t="shared" si="14"/>
        <v>63.279999999999994</v>
      </c>
      <c r="U143" s="135">
        <v>195</v>
      </c>
      <c r="V143" s="134">
        <v>71.06</v>
      </c>
      <c r="W143" s="134">
        <f t="shared" si="15"/>
        <v>497.42</v>
      </c>
      <c r="X143" s="134">
        <v>71.489999999999995</v>
      </c>
      <c r="Y143" s="134">
        <f t="shared" si="16"/>
        <v>500.42999999999995</v>
      </c>
    </row>
    <row r="144" spans="1:25" ht="22.5" x14ac:dyDescent="0.25">
      <c r="A144" s="265">
        <v>168</v>
      </c>
      <c r="B144" s="250" t="s">
        <v>381</v>
      </c>
      <c r="C144" s="265" t="s">
        <v>16</v>
      </c>
      <c r="D144" s="266">
        <v>0</v>
      </c>
      <c r="E144" s="266">
        <v>0</v>
      </c>
      <c r="F144" s="266">
        <v>12</v>
      </c>
      <c r="G144" s="266">
        <v>10</v>
      </c>
      <c r="H144" s="266">
        <v>12</v>
      </c>
      <c r="I144" s="266">
        <v>10</v>
      </c>
      <c r="J144" s="266">
        <v>16</v>
      </c>
      <c r="K144" s="266">
        <f t="shared" si="17"/>
        <v>38</v>
      </c>
      <c r="L144" s="265">
        <v>25170000</v>
      </c>
      <c r="M144" s="266">
        <v>1721084</v>
      </c>
      <c r="N144" s="265" t="s">
        <v>806</v>
      </c>
      <c r="O144" s="265" t="s">
        <v>382</v>
      </c>
      <c r="P144" s="265" t="s">
        <v>17</v>
      </c>
      <c r="Q144" s="265" t="s">
        <v>383</v>
      </c>
      <c r="R144" s="265" t="s">
        <v>384</v>
      </c>
      <c r="S144" s="271">
        <v>1425.29</v>
      </c>
      <c r="T144" s="134">
        <f t="shared" si="14"/>
        <v>54161.02</v>
      </c>
      <c r="U144" s="135">
        <v>210</v>
      </c>
      <c r="V144" s="134">
        <v>390.97</v>
      </c>
      <c r="W144" s="134">
        <f t="shared" si="15"/>
        <v>14856.86</v>
      </c>
      <c r="X144" s="134">
        <v>589.22</v>
      </c>
      <c r="Y144" s="134">
        <f t="shared" si="16"/>
        <v>22390.36</v>
      </c>
    </row>
    <row r="145" spans="1:25" x14ac:dyDescent="0.25">
      <c r="A145" s="265">
        <v>169</v>
      </c>
      <c r="B145" s="250" t="s">
        <v>385</v>
      </c>
      <c r="C145" s="265" t="s">
        <v>16</v>
      </c>
      <c r="D145" s="266">
        <v>0</v>
      </c>
      <c r="E145" s="266">
        <v>0</v>
      </c>
      <c r="F145" s="266">
        <v>5</v>
      </c>
      <c r="G145" s="266">
        <v>15</v>
      </c>
      <c r="H145" s="266">
        <v>5</v>
      </c>
      <c r="I145" s="266">
        <v>15</v>
      </c>
      <c r="J145" s="266">
        <v>12</v>
      </c>
      <c r="K145" s="266">
        <f t="shared" si="17"/>
        <v>32</v>
      </c>
      <c r="L145" s="265">
        <v>25170000</v>
      </c>
      <c r="M145" s="266">
        <v>1809045</v>
      </c>
      <c r="N145" s="265" t="s">
        <v>807</v>
      </c>
      <c r="O145" s="265" t="s">
        <v>386</v>
      </c>
      <c r="P145" s="265" t="s">
        <v>17</v>
      </c>
      <c r="Q145" s="265" t="s">
        <v>152</v>
      </c>
      <c r="R145" s="265">
        <v>2</v>
      </c>
      <c r="S145" s="271">
        <v>93.61</v>
      </c>
      <c r="T145" s="134">
        <f t="shared" si="14"/>
        <v>2995.52</v>
      </c>
      <c r="U145" s="135">
        <v>210</v>
      </c>
      <c r="V145" s="134">
        <v>18.940000000000001</v>
      </c>
      <c r="W145" s="134">
        <f t="shared" si="15"/>
        <v>606.08000000000004</v>
      </c>
      <c r="X145" s="134">
        <v>136.72</v>
      </c>
      <c r="Y145" s="134">
        <f t="shared" si="16"/>
        <v>4375.04</v>
      </c>
    </row>
    <row r="146" spans="1:25" x14ac:dyDescent="0.25">
      <c r="A146" s="265">
        <v>170</v>
      </c>
      <c r="B146" s="251" t="s">
        <v>387</v>
      </c>
      <c r="C146" s="265" t="s">
        <v>16</v>
      </c>
      <c r="D146" s="266">
        <v>0</v>
      </c>
      <c r="E146" s="266">
        <v>0</v>
      </c>
      <c r="F146" s="266">
        <v>5</v>
      </c>
      <c r="G146" s="266">
        <v>0</v>
      </c>
      <c r="H146" s="266">
        <v>5</v>
      </c>
      <c r="I146" s="266">
        <v>0</v>
      </c>
      <c r="J146" s="265">
        <v>0</v>
      </c>
      <c r="K146" s="266">
        <f t="shared" si="17"/>
        <v>5</v>
      </c>
      <c r="L146" s="265">
        <v>25170000</v>
      </c>
      <c r="M146" s="266">
        <v>1808218</v>
      </c>
      <c r="N146" s="265" t="s">
        <v>419</v>
      </c>
      <c r="O146" s="265" t="s">
        <v>388</v>
      </c>
      <c r="P146" s="265" t="s">
        <v>38</v>
      </c>
      <c r="Q146" s="265" t="s">
        <v>91</v>
      </c>
      <c r="R146" s="265">
        <v>16</v>
      </c>
      <c r="S146" s="267">
        <v>827.41</v>
      </c>
      <c r="T146" s="134">
        <f t="shared" si="14"/>
        <v>4137.05</v>
      </c>
      <c r="U146" s="135">
        <v>375</v>
      </c>
      <c r="V146" s="134">
        <v>748.04</v>
      </c>
      <c r="W146" s="134">
        <f t="shared" si="15"/>
        <v>3740.2</v>
      </c>
      <c r="X146" s="134">
        <v>2862.63</v>
      </c>
      <c r="Y146" s="134">
        <f t="shared" si="16"/>
        <v>14313.150000000001</v>
      </c>
    </row>
    <row r="147" spans="1:25" x14ac:dyDescent="0.25">
      <c r="A147" s="265">
        <v>171</v>
      </c>
      <c r="B147" s="251" t="s">
        <v>389</v>
      </c>
      <c r="C147" s="265" t="s">
        <v>16</v>
      </c>
      <c r="D147" s="266">
        <v>0</v>
      </c>
      <c r="E147" s="266">
        <v>0</v>
      </c>
      <c r="F147" s="266">
        <v>12</v>
      </c>
      <c r="G147" s="266">
        <v>0</v>
      </c>
      <c r="H147" s="266">
        <v>12</v>
      </c>
      <c r="I147" s="266">
        <v>0</v>
      </c>
      <c r="J147" s="266">
        <v>18</v>
      </c>
      <c r="K147" s="266">
        <f t="shared" si="17"/>
        <v>30</v>
      </c>
      <c r="L147" s="265">
        <v>25170000</v>
      </c>
      <c r="M147" s="266">
        <v>1807340</v>
      </c>
      <c r="N147" s="265" t="s">
        <v>808</v>
      </c>
      <c r="O147" s="265" t="s">
        <v>390</v>
      </c>
      <c r="P147" s="265" t="s">
        <v>38</v>
      </c>
      <c r="Q147" s="265" t="s">
        <v>91</v>
      </c>
      <c r="R147" s="265">
        <v>17</v>
      </c>
      <c r="S147" s="267">
        <v>43.32</v>
      </c>
      <c r="T147" s="134">
        <f t="shared" si="14"/>
        <v>1299.5999999999999</v>
      </c>
      <c r="U147" s="135">
        <v>389</v>
      </c>
      <c r="V147" s="134">
        <v>39.21</v>
      </c>
      <c r="W147" s="134">
        <f t="shared" si="15"/>
        <v>1176.3</v>
      </c>
      <c r="X147" s="134">
        <v>275.26</v>
      </c>
      <c r="Y147" s="134">
        <f t="shared" si="16"/>
        <v>8257.7999999999993</v>
      </c>
    </row>
    <row r="148" spans="1:25" x14ac:dyDescent="0.25">
      <c r="A148" s="265">
        <v>172</v>
      </c>
      <c r="B148" s="252" t="s">
        <v>391</v>
      </c>
      <c r="C148" s="265" t="s">
        <v>16</v>
      </c>
      <c r="D148" s="266">
        <v>0</v>
      </c>
      <c r="E148" s="266">
        <v>0</v>
      </c>
      <c r="F148" s="266">
        <v>5</v>
      </c>
      <c r="G148" s="266">
        <v>0</v>
      </c>
      <c r="H148" s="266">
        <v>5</v>
      </c>
      <c r="I148" s="266">
        <v>0</v>
      </c>
      <c r="J148" s="265">
        <v>0</v>
      </c>
      <c r="K148" s="266">
        <f t="shared" si="17"/>
        <v>5</v>
      </c>
      <c r="L148" s="265">
        <v>25170000</v>
      </c>
      <c r="M148" s="266">
        <v>1808897</v>
      </c>
      <c r="N148" s="265" t="s">
        <v>809</v>
      </c>
      <c r="O148" s="265" t="s">
        <v>392</v>
      </c>
      <c r="P148" s="265" t="s">
        <v>38</v>
      </c>
      <c r="Q148" s="265" t="s">
        <v>393</v>
      </c>
      <c r="R148" s="265">
        <v>35</v>
      </c>
      <c r="S148" s="269">
        <v>30.05</v>
      </c>
      <c r="T148" s="134">
        <f t="shared" si="14"/>
        <v>150.25</v>
      </c>
      <c r="U148" s="135">
        <v>65</v>
      </c>
      <c r="V148" s="134">
        <v>50.21</v>
      </c>
      <c r="W148" s="134">
        <f t="shared" si="15"/>
        <v>251.05</v>
      </c>
      <c r="X148" s="134">
        <v>77.2</v>
      </c>
      <c r="Y148" s="134">
        <f t="shared" si="16"/>
        <v>386</v>
      </c>
    </row>
    <row r="149" spans="1:25" x14ac:dyDescent="0.25">
      <c r="A149" s="265">
        <v>173</v>
      </c>
      <c r="B149" s="252" t="s">
        <v>394</v>
      </c>
      <c r="C149" s="265" t="s">
        <v>16</v>
      </c>
      <c r="D149" s="266">
        <v>0</v>
      </c>
      <c r="E149" s="266">
        <v>0</v>
      </c>
      <c r="F149" s="266">
        <v>12</v>
      </c>
      <c r="G149" s="266">
        <v>0</v>
      </c>
      <c r="H149" s="266">
        <v>12</v>
      </c>
      <c r="I149" s="266">
        <v>0</v>
      </c>
      <c r="J149" s="265">
        <v>0</v>
      </c>
      <c r="K149" s="266">
        <f t="shared" si="17"/>
        <v>12</v>
      </c>
      <c r="L149" s="265">
        <v>25170000</v>
      </c>
      <c r="M149" s="266">
        <v>1808932</v>
      </c>
      <c r="N149" s="265" t="s">
        <v>811</v>
      </c>
      <c r="O149" s="265" t="s">
        <v>395</v>
      </c>
      <c r="P149" s="265" t="s">
        <v>38</v>
      </c>
      <c r="Q149" s="265" t="s">
        <v>393</v>
      </c>
      <c r="R149" s="265">
        <v>34</v>
      </c>
      <c r="S149" s="269">
        <v>13.04</v>
      </c>
      <c r="T149" s="134">
        <f t="shared" si="14"/>
        <v>156.47999999999999</v>
      </c>
      <c r="U149" s="135">
        <v>65</v>
      </c>
      <c r="V149" s="134">
        <v>3.75</v>
      </c>
      <c r="W149" s="134">
        <f t="shared" si="15"/>
        <v>45</v>
      </c>
      <c r="X149" s="134">
        <v>3.85</v>
      </c>
      <c r="Y149" s="134">
        <f t="shared" si="16"/>
        <v>46.2</v>
      </c>
    </row>
    <row r="150" spans="1:25" x14ac:dyDescent="0.25">
      <c r="A150" s="265">
        <v>174</v>
      </c>
      <c r="B150" s="252" t="s">
        <v>391</v>
      </c>
      <c r="C150" s="265" t="s">
        <v>16</v>
      </c>
      <c r="D150" s="266">
        <v>0</v>
      </c>
      <c r="E150" s="266">
        <v>0</v>
      </c>
      <c r="F150" s="266">
        <v>5</v>
      </c>
      <c r="G150" s="266">
        <v>0</v>
      </c>
      <c r="H150" s="266">
        <v>5</v>
      </c>
      <c r="I150" s="266">
        <v>0</v>
      </c>
      <c r="J150" s="265">
        <v>0</v>
      </c>
      <c r="K150" s="266">
        <f t="shared" si="17"/>
        <v>5</v>
      </c>
      <c r="L150" s="265">
        <v>25170000</v>
      </c>
      <c r="M150" s="266">
        <v>1807390</v>
      </c>
      <c r="N150" s="265" t="s">
        <v>419</v>
      </c>
      <c r="O150" s="265" t="s">
        <v>396</v>
      </c>
      <c r="P150" s="265" t="s">
        <v>38</v>
      </c>
      <c r="Q150" s="265" t="s">
        <v>250</v>
      </c>
      <c r="R150" s="265">
        <v>16</v>
      </c>
      <c r="S150" s="269">
        <v>28.04</v>
      </c>
      <c r="T150" s="134">
        <f t="shared" si="14"/>
        <v>140.19999999999999</v>
      </c>
      <c r="U150" s="135">
        <v>65</v>
      </c>
      <c r="V150" s="134">
        <v>50.12</v>
      </c>
      <c r="W150" s="134">
        <f t="shared" si="15"/>
        <v>250.6</v>
      </c>
      <c r="X150" s="134">
        <v>81.569999999999993</v>
      </c>
      <c r="Y150" s="134">
        <f t="shared" si="16"/>
        <v>407.84999999999997</v>
      </c>
    </row>
    <row r="151" spans="1:25" x14ac:dyDescent="0.25">
      <c r="A151" s="265">
        <v>175</v>
      </c>
      <c r="B151" s="252" t="s">
        <v>397</v>
      </c>
      <c r="C151" s="265" t="s">
        <v>16</v>
      </c>
      <c r="D151" s="266">
        <v>0</v>
      </c>
      <c r="E151" s="266">
        <v>0</v>
      </c>
      <c r="F151" s="266">
        <v>50</v>
      </c>
      <c r="G151" s="266">
        <v>15</v>
      </c>
      <c r="H151" s="266">
        <v>50</v>
      </c>
      <c r="I151" s="266">
        <v>15</v>
      </c>
      <c r="J151" s="266">
        <v>12</v>
      </c>
      <c r="K151" s="266">
        <f t="shared" si="17"/>
        <v>77</v>
      </c>
      <c r="L151" s="265">
        <v>25170000</v>
      </c>
      <c r="M151" s="266">
        <v>1600381</v>
      </c>
      <c r="N151" s="265" t="s">
        <v>767</v>
      </c>
      <c r="O151" s="265">
        <v>132270</v>
      </c>
      <c r="P151" s="265" t="s">
        <v>38</v>
      </c>
      <c r="Q151" s="265" t="s">
        <v>86</v>
      </c>
      <c r="R151" s="265">
        <v>19</v>
      </c>
      <c r="S151" s="269">
        <v>7382.19</v>
      </c>
      <c r="T151" s="134">
        <f t="shared" si="14"/>
        <v>568428.63</v>
      </c>
      <c r="U151" s="135">
        <v>210</v>
      </c>
      <c r="V151" s="134">
        <v>6838.46</v>
      </c>
      <c r="W151" s="134">
        <f t="shared" si="15"/>
        <v>526561.42000000004</v>
      </c>
      <c r="X151" s="134">
        <v>24648.36</v>
      </c>
      <c r="Y151" s="134">
        <f t="shared" si="16"/>
        <v>1897923.72</v>
      </c>
    </row>
    <row r="152" spans="1:25" x14ac:dyDescent="0.25">
      <c r="A152" s="265">
        <v>176</v>
      </c>
      <c r="B152" s="252" t="s">
        <v>398</v>
      </c>
      <c r="C152" s="265" t="s">
        <v>16</v>
      </c>
      <c r="D152" s="266">
        <v>0</v>
      </c>
      <c r="E152" s="266">
        <v>0</v>
      </c>
      <c r="F152" s="266">
        <v>5</v>
      </c>
      <c r="G152" s="266">
        <v>0</v>
      </c>
      <c r="H152" s="266">
        <v>5</v>
      </c>
      <c r="I152" s="266">
        <v>0</v>
      </c>
      <c r="J152" s="265">
        <v>0</v>
      </c>
      <c r="K152" s="266">
        <f t="shared" si="17"/>
        <v>5</v>
      </c>
      <c r="L152" s="265">
        <v>25170000</v>
      </c>
      <c r="M152" s="266">
        <v>1767852</v>
      </c>
      <c r="N152" s="265" t="s">
        <v>764</v>
      </c>
      <c r="O152" s="265">
        <v>136821</v>
      </c>
      <c r="P152" s="265" t="s">
        <v>38</v>
      </c>
      <c r="Q152" s="265" t="s">
        <v>61</v>
      </c>
      <c r="R152" s="265">
        <v>18</v>
      </c>
      <c r="S152" s="269">
        <v>2764.52</v>
      </c>
      <c r="T152" s="134">
        <f t="shared" si="14"/>
        <v>13822.6</v>
      </c>
      <c r="U152" s="135">
        <v>210</v>
      </c>
      <c r="V152" s="134">
        <v>1063.6600000000001</v>
      </c>
      <c r="W152" s="134">
        <f t="shared" si="15"/>
        <v>5318.3</v>
      </c>
      <c r="X152" s="134">
        <v>1071.1099999999999</v>
      </c>
      <c r="Y152" s="134">
        <f t="shared" si="16"/>
        <v>5355.5499999999993</v>
      </c>
    </row>
    <row r="153" spans="1:25" x14ac:dyDescent="0.25">
      <c r="A153" s="265">
        <v>177</v>
      </c>
      <c r="B153" s="250" t="s">
        <v>399</v>
      </c>
      <c r="C153" s="265" t="s">
        <v>16</v>
      </c>
      <c r="D153" s="266">
        <v>0</v>
      </c>
      <c r="E153" s="266">
        <v>0</v>
      </c>
      <c r="F153" s="266">
        <v>12</v>
      </c>
      <c r="G153" s="266">
        <v>15</v>
      </c>
      <c r="H153" s="266">
        <v>12</v>
      </c>
      <c r="I153" s="266">
        <v>15</v>
      </c>
      <c r="J153" s="265">
        <v>0</v>
      </c>
      <c r="K153" s="266">
        <f t="shared" si="17"/>
        <v>27</v>
      </c>
      <c r="L153" s="265">
        <v>25170000</v>
      </c>
      <c r="M153" s="266">
        <v>1808459</v>
      </c>
      <c r="N153" s="265" t="s">
        <v>814</v>
      </c>
      <c r="O153" s="265" t="s">
        <v>400</v>
      </c>
      <c r="P153" s="265" t="s">
        <v>17</v>
      </c>
      <c r="Q153" s="265" t="s">
        <v>152</v>
      </c>
      <c r="R153" s="265">
        <v>6</v>
      </c>
      <c r="S153" s="271">
        <v>69.25</v>
      </c>
      <c r="T153" s="134">
        <f t="shared" si="14"/>
        <v>1869.75</v>
      </c>
      <c r="U153" s="135">
        <v>210</v>
      </c>
      <c r="V153" s="134">
        <v>62.31</v>
      </c>
      <c r="W153" s="134">
        <f t="shared" si="15"/>
        <v>1682.3700000000001</v>
      </c>
      <c r="X153" s="134">
        <v>100.31</v>
      </c>
      <c r="Y153" s="134">
        <f t="shared" si="16"/>
        <v>2708.37</v>
      </c>
    </row>
    <row r="154" spans="1:25" ht="22.5" x14ac:dyDescent="0.25">
      <c r="A154" s="265">
        <v>178</v>
      </c>
      <c r="B154" s="250" t="s">
        <v>401</v>
      </c>
      <c r="C154" s="265" t="s">
        <v>16</v>
      </c>
      <c r="D154" s="266">
        <v>0</v>
      </c>
      <c r="E154" s="266">
        <v>0</v>
      </c>
      <c r="F154" s="266">
        <v>12</v>
      </c>
      <c r="G154" s="266">
        <v>10</v>
      </c>
      <c r="H154" s="266">
        <v>12</v>
      </c>
      <c r="I154" s="266">
        <v>10</v>
      </c>
      <c r="J154" s="265">
        <v>0</v>
      </c>
      <c r="K154" s="266">
        <f t="shared" si="17"/>
        <v>22</v>
      </c>
      <c r="L154" s="265">
        <v>25170000</v>
      </c>
      <c r="M154" s="265" t="s">
        <v>587</v>
      </c>
      <c r="N154" s="265" t="s">
        <v>419</v>
      </c>
      <c r="O154" s="265" t="s">
        <v>402</v>
      </c>
      <c r="P154" s="265" t="s">
        <v>17</v>
      </c>
      <c r="Q154" s="265" t="s">
        <v>403</v>
      </c>
      <c r="R154" s="265" t="s">
        <v>404</v>
      </c>
      <c r="S154" s="271">
        <v>130.6</v>
      </c>
      <c r="T154" s="134">
        <f t="shared" si="14"/>
        <v>2873.2</v>
      </c>
      <c r="U154" s="135">
        <v>210</v>
      </c>
      <c r="V154" s="134">
        <v>111.74</v>
      </c>
      <c r="W154" s="134">
        <f t="shared" si="15"/>
        <v>2458.2799999999997</v>
      </c>
      <c r="X154" s="134">
        <v>345.35</v>
      </c>
      <c r="Y154" s="134">
        <f t="shared" si="16"/>
        <v>7597.7000000000007</v>
      </c>
    </row>
    <row r="155" spans="1:25" x14ac:dyDescent="0.25">
      <c r="A155" s="265">
        <v>179</v>
      </c>
      <c r="B155" s="253" t="s">
        <v>405</v>
      </c>
      <c r="C155" s="265" t="s">
        <v>16</v>
      </c>
      <c r="D155" s="266">
        <v>0</v>
      </c>
      <c r="E155" s="266">
        <v>0</v>
      </c>
      <c r="F155" s="266">
        <v>12</v>
      </c>
      <c r="G155" s="266">
        <v>0</v>
      </c>
      <c r="H155" s="266">
        <v>12</v>
      </c>
      <c r="I155" s="266">
        <v>0</v>
      </c>
      <c r="J155" s="265">
        <v>0</v>
      </c>
      <c r="K155" s="266">
        <f t="shared" si="17"/>
        <v>12</v>
      </c>
      <c r="L155" s="265">
        <v>25170000</v>
      </c>
      <c r="M155" s="266">
        <v>1807672</v>
      </c>
      <c r="N155" s="265" t="s">
        <v>815</v>
      </c>
      <c r="O155" s="265" t="s">
        <v>406</v>
      </c>
      <c r="P155" s="265" t="s">
        <v>17</v>
      </c>
      <c r="Q155" s="265" t="s">
        <v>285</v>
      </c>
      <c r="R155" s="265">
        <v>18</v>
      </c>
      <c r="S155" s="267">
        <v>414.19</v>
      </c>
      <c r="T155" s="134">
        <f t="shared" si="14"/>
        <v>4970.28</v>
      </c>
      <c r="U155" s="135">
        <v>207</v>
      </c>
      <c r="V155" s="134">
        <v>234.73</v>
      </c>
      <c r="W155" s="134">
        <f t="shared" si="15"/>
        <v>2816.7599999999998</v>
      </c>
      <c r="X155" s="134">
        <v>240.6</v>
      </c>
      <c r="Y155" s="134">
        <f t="shared" si="16"/>
        <v>2887.2</v>
      </c>
    </row>
    <row r="156" spans="1:25" x14ac:dyDescent="0.25">
      <c r="A156" s="265">
        <v>180</v>
      </c>
      <c r="B156" s="250" t="s">
        <v>407</v>
      </c>
      <c r="C156" s="265" t="s">
        <v>16</v>
      </c>
      <c r="D156" s="266">
        <v>0</v>
      </c>
      <c r="E156" s="266">
        <v>0</v>
      </c>
      <c r="F156" s="266">
        <v>12</v>
      </c>
      <c r="G156" s="266">
        <v>0</v>
      </c>
      <c r="H156" s="266">
        <v>12</v>
      </c>
      <c r="I156" s="266">
        <v>0</v>
      </c>
      <c r="J156" s="265">
        <v>0</v>
      </c>
      <c r="K156" s="266">
        <f t="shared" si="17"/>
        <v>12</v>
      </c>
      <c r="L156" s="265">
        <v>25170000</v>
      </c>
      <c r="M156" s="266">
        <v>1807941</v>
      </c>
      <c r="N156" s="265" t="s">
        <v>419</v>
      </c>
      <c r="O156" s="265" t="s">
        <v>408</v>
      </c>
      <c r="P156" s="265" t="s">
        <v>38</v>
      </c>
      <c r="Q156" s="265" t="s">
        <v>393</v>
      </c>
      <c r="R156" s="265">
        <v>33</v>
      </c>
      <c r="S156" s="271">
        <v>123.11</v>
      </c>
      <c r="T156" s="134">
        <f t="shared" si="14"/>
        <v>1477.32</v>
      </c>
      <c r="U156" s="135">
        <v>65</v>
      </c>
      <c r="V156" s="134">
        <v>104.79</v>
      </c>
      <c r="W156" s="134">
        <f t="shared" si="15"/>
        <v>1257.48</v>
      </c>
      <c r="X156" s="134">
        <v>229.23</v>
      </c>
      <c r="Y156" s="134">
        <f t="shared" si="16"/>
        <v>2750.7599999999998</v>
      </c>
    </row>
    <row r="157" spans="1:25" ht="22.5" x14ac:dyDescent="0.25">
      <c r="A157" s="265">
        <v>181</v>
      </c>
      <c r="B157" s="250" t="s">
        <v>409</v>
      </c>
      <c r="C157" s="265" t="s">
        <v>16</v>
      </c>
      <c r="D157" s="266">
        <v>0</v>
      </c>
      <c r="E157" s="266">
        <v>0</v>
      </c>
      <c r="F157" s="266">
        <v>12</v>
      </c>
      <c r="G157" s="266">
        <v>0</v>
      </c>
      <c r="H157" s="266">
        <v>12</v>
      </c>
      <c r="I157" s="266">
        <v>0</v>
      </c>
      <c r="J157" s="265">
        <v>0</v>
      </c>
      <c r="K157" s="266">
        <f t="shared" si="17"/>
        <v>12</v>
      </c>
      <c r="L157" s="265">
        <v>25170000</v>
      </c>
      <c r="M157" s="265" t="s">
        <v>587</v>
      </c>
      <c r="N157" s="265" t="s">
        <v>816</v>
      </c>
      <c r="O157" s="265">
        <v>135183</v>
      </c>
      <c r="P157" s="265" t="s">
        <v>17</v>
      </c>
      <c r="Q157" s="265" t="s">
        <v>242</v>
      </c>
      <c r="R157" s="265">
        <v>9</v>
      </c>
      <c r="S157" s="271">
        <v>99367.22</v>
      </c>
      <c r="T157" s="134">
        <f t="shared" si="14"/>
        <v>1192406.6400000001</v>
      </c>
      <c r="U157" s="135">
        <v>387</v>
      </c>
      <c r="V157" s="134">
        <v>9385.33</v>
      </c>
      <c r="W157" s="134">
        <f t="shared" si="15"/>
        <v>112623.95999999999</v>
      </c>
      <c r="X157" s="134">
        <v>9737.2900000000009</v>
      </c>
      <c r="Y157" s="134">
        <f t="shared" si="16"/>
        <v>116847.48000000001</v>
      </c>
    </row>
    <row r="158" spans="1:25" x14ac:dyDescent="0.25">
      <c r="A158" s="265">
        <v>182</v>
      </c>
      <c r="B158" s="250" t="s">
        <v>410</v>
      </c>
      <c r="C158" s="265" t="s">
        <v>16</v>
      </c>
      <c r="D158" s="266">
        <v>0</v>
      </c>
      <c r="E158" s="266">
        <v>0</v>
      </c>
      <c r="F158" s="266">
        <v>12</v>
      </c>
      <c r="G158" s="266">
        <v>0</v>
      </c>
      <c r="H158" s="266">
        <v>12</v>
      </c>
      <c r="I158" s="266">
        <v>0</v>
      </c>
      <c r="J158" s="265">
        <v>0</v>
      </c>
      <c r="K158" s="266">
        <f t="shared" si="17"/>
        <v>12</v>
      </c>
      <c r="L158" s="265">
        <v>25170000</v>
      </c>
      <c r="M158" s="266">
        <v>1808306</v>
      </c>
      <c r="N158" s="265" t="s">
        <v>739</v>
      </c>
      <c r="O158" s="265">
        <v>3903475</v>
      </c>
      <c r="P158" s="265" t="s">
        <v>17</v>
      </c>
      <c r="Q158" s="265" t="s">
        <v>190</v>
      </c>
      <c r="R158" s="265">
        <v>13</v>
      </c>
      <c r="S158" s="271">
        <v>19.16</v>
      </c>
      <c r="T158" s="134">
        <f t="shared" si="14"/>
        <v>229.92000000000002</v>
      </c>
      <c r="U158" s="135">
        <v>195</v>
      </c>
      <c r="V158" s="134">
        <v>20.84</v>
      </c>
      <c r="W158" s="134">
        <f t="shared" si="15"/>
        <v>250.07999999999998</v>
      </c>
      <c r="X158" s="134">
        <v>97.06</v>
      </c>
      <c r="Y158" s="134">
        <f t="shared" si="16"/>
        <v>1164.72</v>
      </c>
    </row>
    <row r="159" spans="1:25" ht="22.5" x14ac:dyDescent="0.25">
      <c r="A159" s="265">
        <v>183</v>
      </c>
      <c r="B159" s="250" t="s">
        <v>410</v>
      </c>
      <c r="C159" s="265" t="s">
        <v>16</v>
      </c>
      <c r="D159" s="266">
        <v>0</v>
      </c>
      <c r="E159" s="266">
        <v>0</v>
      </c>
      <c r="F159" s="266">
        <v>12</v>
      </c>
      <c r="G159" s="266">
        <v>0</v>
      </c>
      <c r="H159" s="266">
        <v>12</v>
      </c>
      <c r="I159" s="266">
        <v>0</v>
      </c>
      <c r="J159" s="266">
        <v>6</v>
      </c>
      <c r="K159" s="266">
        <f t="shared" si="17"/>
        <v>18</v>
      </c>
      <c r="L159" s="265">
        <v>25170000</v>
      </c>
      <c r="M159" s="265" t="s">
        <v>587</v>
      </c>
      <c r="N159" s="265" t="s">
        <v>818</v>
      </c>
      <c r="O159" s="265">
        <v>3973509</v>
      </c>
      <c r="P159" s="265" t="s">
        <v>17</v>
      </c>
      <c r="Q159" s="265" t="s">
        <v>411</v>
      </c>
      <c r="R159" s="265">
        <v>6</v>
      </c>
      <c r="S159" s="271">
        <v>350.7</v>
      </c>
      <c r="T159" s="134">
        <f t="shared" si="14"/>
        <v>6312.5999999999995</v>
      </c>
      <c r="U159" s="135">
        <v>195</v>
      </c>
      <c r="V159" s="134">
        <v>205.51</v>
      </c>
      <c r="W159" s="134">
        <f t="shared" si="15"/>
        <v>3699.18</v>
      </c>
      <c r="X159" s="134">
        <v>1068.6199999999999</v>
      </c>
      <c r="Y159" s="134">
        <f t="shared" si="16"/>
        <v>19235.159999999996</v>
      </c>
    </row>
    <row r="160" spans="1:25" ht="22.5" x14ac:dyDescent="0.25">
      <c r="A160" s="265">
        <v>184</v>
      </c>
      <c r="B160" s="250" t="s">
        <v>412</v>
      </c>
      <c r="C160" s="265" t="s">
        <v>16</v>
      </c>
      <c r="D160" s="266">
        <v>0</v>
      </c>
      <c r="E160" s="266">
        <v>0</v>
      </c>
      <c r="F160" s="266">
        <v>12</v>
      </c>
      <c r="G160" s="266">
        <v>0</v>
      </c>
      <c r="H160" s="266">
        <v>12</v>
      </c>
      <c r="I160" s="266">
        <v>0</v>
      </c>
      <c r="J160" s="265">
        <v>0</v>
      </c>
      <c r="K160" s="266">
        <f t="shared" si="17"/>
        <v>12</v>
      </c>
      <c r="L160" s="265">
        <v>25170000</v>
      </c>
      <c r="M160" s="265" t="s">
        <v>587</v>
      </c>
      <c r="N160" s="265" t="s">
        <v>419</v>
      </c>
      <c r="O160" s="265">
        <v>401650</v>
      </c>
      <c r="P160" s="265" t="s">
        <v>413</v>
      </c>
      <c r="Q160" s="265">
        <v>11</v>
      </c>
      <c r="R160" s="265">
        <v>36</v>
      </c>
      <c r="S160" s="271"/>
      <c r="T160" s="134">
        <f t="shared" si="14"/>
        <v>0</v>
      </c>
      <c r="U160" s="135"/>
      <c r="V160" s="134">
        <v>56.44</v>
      </c>
      <c r="W160" s="134">
        <f t="shared" si="15"/>
        <v>677.28</v>
      </c>
      <c r="X160" s="134">
        <v>56.84</v>
      </c>
      <c r="Y160" s="134">
        <f t="shared" si="16"/>
        <v>682.08</v>
      </c>
    </row>
    <row r="161" spans="1:25" ht="22.5" x14ac:dyDescent="0.25">
      <c r="A161" s="265">
        <v>185</v>
      </c>
      <c r="B161" s="250" t="s">
        <v>412</v>
      </c>
      <c r="C161" s="265" t="s">
        <v>16</v>
      </c>
      <c r="D161" s="266">
        <v>0</v>
      </c>
      <c r="E161" s="266">
        <v>0</v>
      </c>
      <c r="F161" s="266">
        <v>12</v>
      </c>
      <c r="G161" s="266">
        <v>0</v>
      </c>
      <c r="H161" s="266">
        <v>12</v>
      </c>
      <c r="I161" s="266">
        <v>0</v>
      </c>
      <c r="J161" s="265">
        <v>0</v>
      </c>
      <c r="K161" s="266">
        <f t="shared" si="17"/>
        <v>12</v>
      </c>
      <c r="L161" s="265">
        <v>25170000</v>
      </c>
      <c r="M161" s="265" t="s">
        <v>587</v>
      </c>
      <c r="N161" s="265" t="s">
        <v>419</v>
      </c>
      <c r="O161" s="265">
        <v>401685</v>
      </c>
      <c r="P161" s="265" t="s">
        <v>413</v>
      </c>
      <c r="Q161" s="265">
        <v>11</v>
      </c>
      <c r="R161" s="265">
        <v>36</v>
      </c>
      <c r="S161" s="271"/>
      <c r="T161" s="134">
        <f t="shared" si="14"/>
        <v>0</v>
      </c>
      <c r="U161" s="135"/>
      <c r="V161" s="134">
        <v>56.44</v>
      </c>
      <c r="W161" s="134">
        <f t="shared" si="15"/>
        <v>677.28</v>
      </c>
      <c r="X161" s="134">
        <v>56.67</v>
      </c>
      <c r="Y161" s="134">
        <f t="shared" si="16"/>
        <v>680.04</v>
      </c>
    </row>
    <row r="162" spans="1:25" ht="22.5" x14ac:dyDescent="0.25">
      <c r="A162" s="265">
        <v>186</v>
      </c>
      <c r="B162" s="250" t="s">
        <v>414</v>
      </c>
      <c r="C162" s="265" t="s">
        <v>16</v>
      </c>
      <c r="D162" s="266">
        <v>0</v>
      </c>
      <c r="E162" s="266">
        <v>0</v>
      </c>
      <c r="F162" s="266">
        <v>12</v>
      </c>
      <c r="G162" s="266">
        <v>0</v>
      </c>
      <c r="H162" s="266">
        <v>12</v>
      </c>
      <c r="I162" s="266">
        <v>0</v>
      </c>
      <c r="J162" s="265">
        <v>0</v>
      </c>
      <c r="K162" s="266">
        <f t="shared" si="17"/>
        <v>12</v>
      </c>
      <c r="L162" s="265">
        <v>25170000</v>
      </c>
      <c r="M162" s="265" t="s">
        <v>587</v>
      </c>
      <c r="N162" s="265" t="s">
        <v>419</v>
      </c>
      <c r="O162" s="265">
        <v>71033</v>
      </c>
      <c r="P162" s="265" t="s">
        <v>413</v>
      </c>
      <c r="Q162" s="265">
        <v>11</v>
      </c>
      <c r="R162" s="265">
        <v>37</v>
      </c>
      <c r="S162" s="271"/>
      <c r="T162" s="134">
        <f t="shared" si="14"/>
        <v>0</v>
      </c>
      <c r="U162" s="135"/>
      <c r="V162" s="134">
        <v>250.27</v>
      </c>
      <c r="W162" s="134">
        <f t="shared" si="15"/>
        <v>3003.2400000000002</v>
      </c>
      <c r="X162" s="134">
        <v>251.28</v>
      </c>
      <c r="Y162" s="134">
        <f t="shared" si="16"/>
        <v>3015.36</v>
      </c>
    </row>
    <row r="163" spans="1:25" ht="22.5" x14ac:dyDescent="0.25">
      <c r="A163" s="265">
        <v>187</v>
      </c>
      <c r="B163" s="250" t="s">
        <v>414</v>
      </c>
      <c r="C163" s="265" t="s">
        <v>16</v>
      </c>
      <c r="D163" s="266">
        <v>0</v>
      </c>
      <c r="E163" s="266">
        <v>0</v>
      </c>
      <c r="F163" s="266">
        <v>12</v>
      </c>
      <c r="G163" s="266">
        <v>0</v>
      </c>
      <c r="H163" s="266">
        <v>12</v>
      </c>
      <c r="I163" s="266">
        <v>0</v>
      </c>
      <c r="J163" s="265">
        <v>0</v>
      </c>
      <c r="K163" s="266">
        <f t="shared" si="17"/>
        <v>12</v>
      </c>
      <c r="L163" s="265">
        <v>25170000</v>
      </c>
      <c r="M163" s="265" t="s">
        <v>587</v>
      </c>
      <c r="N163" s="265" t="s">
        <v>419</v>
      </c>
      <c r="O163" s="265">
        <v>72004</v>
      </c>
      <c r="P163" s="265" t="s">
        <v>413</v>
      </c>
      <c r="Q163" s="265">
        <v>11</v>
      </c>
      <c r="R163" s="265">
        <v>37</v>
      </c>
      <c r="S163" s="271"/>
      <c r="T163" s="134">
        <f t="shared" ref="T163:T172" si="18">+K163*S163</f>
        <v>0</v>
      </c>
      <c r="U163" s="135"/>
      <c r="V163" s="134">
        <v>257.97000000000003</v>
      </c>
      <c r="W163" s="134">
        <f t="shared" ref="W163:W172" si="19">+V163*K163</f>
        <v>3095.6400000000003</v>
      </c>
      <c r="X163" s="134">
        <v>259.26</v>
      </c>
      <c r="Y163" s="134">
        <f t="shared" ref="Y163:Y172" si="20">+X163*K163</f>
        <v>3111.12</v>
      </c>
    </row>
    <row r="164" spans="1:25" ht="22.5" x14ac:dyDescent="0.25">
      <c r="A164" s="265">
        <v>188</v>
      </c>
      <c r="B164" s="250" t="s">
        <v>415</v>
      </c>
      <c r="C164" s="265" t="s">
        <v>16</v>
      </c>
      <c r="D164" s="266">
        <v>0</v>
      </c>
      <c r="E164" s="266">
        <v>0</v>
      </c>
      <c r="F164" s="266">
        <v>12</v>
      </c>
      <c r="G164" s="266">
        <v>0</v>
      </c>
      <c r="H164" s="266">
        <v>12</v>
      </c>
      <c r="I164" s="266">
        <v>0</v>
      </c>
      <c r="J164" s="265">
        <v>0</v>
      </c>
      <c r="K164" s="266">
        <f t="shared" si="17"/>
        <v>12</v>
      </c>
      <c r="L164" s="265">
        <v>25170000</v>
      </c>
      <c r="M164" s="265" t="s">
        <v>587</v>
      </c>
      <c r="N164" s="265" t="s">
        <v>419</v>
      </c>
      <c r="O164" s="265">
        <v>478041</v>
      </c>
      <c r="P164" s="265" t="s">
        <v>413</v>
      </c>
      <c r="Q164" s="265">
        <v>11</v>
      </c>
      <c r="R164" s="265">
        <v>38</v>
      </c>
      <c r="S164" s="271"/>
      <c r="T164" s="134">
        <f t="shared" si="18"/>
        <v>0</v>
      </c>
      <c r="U164" s="135"/>
      <c r="V164" s="134">
        <v>531.84</v>
      </c>
      <c r="W164" s="134">
        <f t="shared" si="19"/>
        <v>6382.08</v>
      </c>
      <c r="X164" s="134">
        <v>534.5</v>
      </c>
      <c r="Y164" s="134">
        <f t="shared" si="20"/>
        <v>6414</v>
      </c>
    </row>
    <row r="165" spans="1:25" ht="22.5" x14ac:dyDescent="0.25">
      <c r="A165" s="265">
        <v>189</v>
      </c>
      <c r="B165" s="250" t="s">
        <v>415</v>
      </c>
      <c r="C165" s="265" t="s">
        <v>16</v>
      </c>
      <c r="D165" s="266">
        <v>0</v>
      </c>
      <c r="E165" s="266">
        <v>0</v>
      </c>
      <c r="F165" s="266">
        <v>12</v>
      </c>
      <c r="G165" s="266">
        <v>0</v>
      </c>
      <c r="H165" s="266">
        <v>12</v>
      </c>
      <c r="I165" s="266">
        <v>0</v>
      </c>
      <c r="J165" s="265">
        <v>0</v>
      </c>
      <c r="K165" s="266">
        <f t="shared" si="17"/>
        <v>12</v>
      </c>
      <c r="L165" s="265">
        <v>25170000</v>
      </c>
      <c r="M165" s="265" t="s">
        <v>587</v>
      </c>
      <c r="N165" s="265" t="s">
        <v>419</v>
      </c>
      <c r="O165" s="265">
        <v>478057</v>
      </c>
      <c r="P165" s="265" t="s">
        <v>413</v>
      </c>
      <c r="Q165" s="265">
        <v>11</v>
      </c>
      <c r="R165" s="265">
        <v>38</v>
      </c>
      <c r="S165" s="271"/>
      <c r="T165" s="134">
        <f t="shared" si="18"/>
        <v>0</v>
      </c>
      <c r="U165" s="135"/>
      <c r="V165" s="134">
        <v>538.76</v>
      </c>
      <c r="W165" s="134">
        <f t="shared" si="19"/>
        <v>6465.12</v>
      </c>
      <c r="X165" s="134">
        <v>542.54</v>
      </c>
      <c r="Y165" s="134">
        <f t="shared" si="20"/>
        <v>6510.48</v>
      </c>
    </row>
    <row r="166" spans="1:25" ht="22.5" x14ac:dyDescent="0.25">
      <c r="A166" s="265">
        <v>190</v>
      </c>
      <c r="B166" s="250" t="s">
        <v>416</v>
      </c>
      <c r="C166" s="265" t="s">
        <v>16</v>
      </c>
      <c r="D166" s="266">
        <v>0</v>
      </c>
      <c r="E166" s="266">
        <v>0</v>
      </c>
      <c r="F166" s="266">
        <v>12</v>
      </c>
      <c r="G166" s="266">
        <v>0</v>
      </c>
      <c r="H166" s="266">
        <v>12</v>
      </c>
      <c r="I166" s="266">
        <v>0</v>
      </c>
      <c r="J166" s="265">
        <v>0</v>
      </c>
      <c r="K166" s="266">
        <f t="shared" si="17"/>
        <v>12</v>
      </c>
      <c r="L166" s="265">
        <v>25170000</v>
      </c>
      <c r="M166" s="265" t="s">
        <v>587</v>
      </c>
      <c r="N166" s="265" t="s">
        <v>419</v>
      </c>
      <c r="O166" s="265">
        <v>478045</v>
      </c>
      <c r="P166" s="265" t="s">
        <v>413</v>
      </c>
      <c r="Q166" s="265">
        <v>11</v>
      </c>
      <c r="R166" s="265">
        <v>39</v>
      </c>
      <c r="S166" s="271"/>
      <c r="T166" s="134">
        <f t="shared" si="18"/>
        <v>0</v>
      </c>
      <c r="U166" s="135"/>
      <c r="V166" s="134">
        <v>469.27</v>
      </c>
      <c r="W166" s="134">
        <f t="shared" si="19"/>
        <v>5631.24</v>
      </c>
      <c r="X166" s="134">
        <v>472.09</v>
      </c>
      <c r="Y166" s="134">
        <f t="shared" si="20"/>
        <v>5665.08</v>
      </c>
    </row>
    <row r="167" spans="1:25" ht="22.5" x14ac:dyDescent="0.25">
      <c r="A167" s="265">
        <v>191</v>
      </c>
      <c r="B167" s="250" t="s">
        <v>416</v>
      </c>
      <c r="C167" s="265" t="s">
        <v>16</v>
      </c>
      <c r="D167" s="266">
        <v>0</v>
      </c>
      <c r="E167" s="266">
        <v>0</v>
      </c>
      <c r="F167" s="266">
        <v>12</v>
      </c>
      <c r="G167" s="266">
        <v>0</v>
      </c>
      <c r="H167" s="266">
        <v>12</v>
      </c>
      <c r="I167" s="266">
        <v>0</v>
      </c>
      <c r="J167" s="265">
        <v>0</v>
      </c>
      <c r="K167" s="266">
        <f t="shared" si="17"/>
        <v>12</v>
      </c>
      <c r="L167" s="265">
        <v>25170000</v>
      </c>
      <c r="M167" s="265" t="s">
        <v>587</v>
      </c>
      <c r="N167" s="265" t="s">
        <v>419</v>
      </c>
      <c r="O167" s="265">
        <v>478059</v>
      </c>
      <c r="P167" s="265" t="s">
        <v>413</v>
      </c>
      <c r="Q167" s="265">
        <v>11</v>
      </c>
      <c r="R167" s="265">
        <v>39</v>
      </c>
      <c r="S167" s="271"/>
      <c r="T167" s="134">
        <f t="shared" si="18"/>
        <v>0</v>
      </c>
      <c r="U167" s="135"/>
      <c r="V167" s="134">
        <v>470.71</v>
      </c>
      <c r="W167" s="134">
        <f t="shared" si="19"/>
        <v>5648.5199999999995</v>
      </c>
      <c r="X167" s="134">
        <v>473.54</v>
      </c>
      <c r="Y167" s="134">
        <f t="shared" si="20"/>
        <v>5682.4800000000005</v>
      </c>
    </row>
    <row r="168" spans="1:25" ht="22.5" x14ac:dyDescent="0.25">
      <c r="A168" s="265">
        <v>192</v>
      </c>
      <c r="B168" s="250" t="s">
        <v>417</v>
      </c>
      <c r="C168" s="265" t="s">
        <v>16</v>
      </c>
      <c r="D168" s="266">
        <v>0</v>
      </c>
      <c r="E168" s="266">
        <v>0</v>
      </c>
      <c r="F168" s="266">
        <v>12</v>
      </c>
      <c r="G168" s="266">
        <v>0</v>
      </c>
      <c r="H168" s="266">
        <v>12</v>
      </c>
      <c r="I168" s="266">
        <v>0</v>
      </c>
      <c r="J168" s="265">
        <v>0</v>
      </c>
      <c r="K168" s="266">
        <f t="shared" si="17"/>
        <v>12</v>
      </c>
      <c r="L168" s="265">
        <v>25170000</v>
      </c>
      <c r="M168" s="265" t="s">
        <v>587</v>
      </c>
      <c r="N168" s="265" t="s">
        <v>419</v>
      </c>
      <c r="O168" s="265" t="s">
        <v>418</v>
      </c>
      <c r="P168" s="265" t="s">
        <v>413</v>
      </c>
      <c r="Q168" s="265">
        <v>11</v>
      </c>
      <c r="R168" s="265" t="s">
        <v>419</v>
      </c>
      <c r="S168" s="271"/>
      <c r="T168" s="134">
        <f t="shared" si="18"/>
        <v>0</v>
      </c>
      <c r="U168" s="135"/>
      <c r="V168" s="134">
        <v>938.53</v>
      </c>
      <c r="W168" s="134">
        <f t="shared" si="19"/>
        <v>11262.36</v>
      </c>
      <c r="X168" s="134">
        <v>946.04</v>
      </c>
      <c r="Y168" s="134">
        <f t="shared" si="20"/>
        <v>11352.48</v>
      </c>
    </row>
    <row r="169" spans="1:25" ht="22.5" x14ac:dyDescent="0.25">
      <c r="A169" s="265">
        <v>193</v>
      </c>
      <c r="B169" s="250" t="s">
        <v>420</v>
      </c>
      <c r="C169" s="265" t="s">
        <v>16</v>
      </c>
      <c r="D169" s="266">
        <v>0</v>
      </c>
      <c r="E169" s="266">
        <v>0</v>
      </c>
      <c r="F169" s="266">
        <v>12</v>
      </c>
      <c r="G169" s="266">
        <v>0</v>
      </c>
      <c r="H169" s="266">
        <v>12</v>
      </c>
      <c r="I169" s="266">
        <v>0</v>
      </c>
      <c r="J169" s="266">
        <v>12</v>
      </c>
      <c r="K169" s="266">
        <f t="shared" si="17"/>
        <v>24</v>
      </c>
      <c r="L169" s="265">
        <v>25170000</v>
      </c>
      <c r="M169" s="265" t="s">
        <v>587</v>
      </c>
      <c r="N169" s="265" t="s">
        <v>419</v>
      </c>
      <c r="O169" s="265" t="s">
        <v>421</v>
      </c>
      <c r="P169" s="265" t="s">
        <v>413</v>
      </c>
      <c r="Q169" s="265">
        <v>11</v>
      </c>
      <c r="R169" s="265" t="s">
        <v>419</v>
      </c>
      <c r="S169" s="271">
        <v>350.4</v>
      </c>
      <c r="T169" s="134">
        <f t="shared" si="18"/>
        <v>8409.5999999999985</v>
      </c>
      <c r="U169" s="135">
        <v>65</v>
      </c>
      <c r="V169" s="134">
        <v>320</v>
      </c>
      <c r="W169" s="134">
        <f t="shared" si="19"/>
        <v>7680</v>
      </c>
      <c r="X169" s="134">
        <v>1048.04</v>
      </c>
      <c r="Y169" s="134">
        <f t="shared" si="20"/>
        <v>25152.959999999999</v>
      </c>
    </row>
    <row r="170" spans="1:25" ht="22.5" x14ac:dyDescent="0.25">
      <c r="A170" s="265">
        <v>194</v>
      </c>
      <c r="B170" s="250" t="s">
        <v>422</v>
      </c>
      <c r="C170" s="265" t="s">
        <v>16</v>
      </c>
      <c r="D170" s="266">
        <v>0</v>
      </c>
      <c r="E170" s="266">
        <v>0</v>
      </c>
      <c r="F170" s="266">
        <v>12</v>
      </c>
      <c r="G170" s="266">
        <v>0</v>
      </c>
      <c r="H170" s="266">
        <v>12</v>
      </c>
      <c r="I170" s="266">
        <v>0</v>
      </c>
      <c r="J170" s="266">
        <v>12</v>
      </c>
      <c r="K170" s="266">
        <f t="shared" si="17"/>
        <v>24</v>
      </c>
      <c r="L170" s="265">
        <v>25170000</v>
      </c>
      <c r="M170" s="265" t="s">
        <v>587</v>
      </c>
      <c r="N170" s="265" t="s">
        <v>419</v>
      </c>
      <c r="O170" s="265" t="s">
        <v>423</v>
      </c>
      <c r="P170" s="265" t="s">
        <v>413</v>
      </c>
      <c r="Q170" s="265">
        <v>11</v>
      </c>
      <c r="R170" s="265" t="s">
        <v>419</v>
      </c>
      <c r="S170" s="271"/>
      <c r="T170" s="134">
        <f t="shared" si="18"/>
        <v>0</v>
      </c>
      <c r="U170" s="135"/>
      <c r="V170" s="134">
        <v>1064.92</v>
      </c>
      <c r="W170" s="134">
        <f t="shared" si="19"/>
        <v>25558.080000000002</v>
      </c>
      <c r="X170" s="134">
        <v>1069.18</v>
      </c>
      <c r="Y170" s="134">
        <f t="shared" si="20"/>
        <v>25660.32</v>
      </c>
    </row>
    <row r="171" spans="1:25" ht="22.5" x14ac:dyDescent="0.25">
      <c r="A171" s="265">
        <v>195</v>
      </c>
      <c r="B171" s="250" t="s">
        <v>424</v>
      </c>
      <c r="C171" s="265" t="s">
        <v>16</v>
      </c>
      <c r="D171" s="266">
        <v>0</v>
      </c>
      <c r="E171" s="266">
        <v>0</v>
      </c>
      <c r="F171" s="266">
        <v>12</v>
      </c>
      <c r="G171" s="266">
        <v>0</v>
      </c>
      <c r="H171" s="266">
        <v>12</v>
      </c>
      <c r="I171" s="266">
        <v>0</v>
      </c>
      <c r="J171" s="265">
        <v>0</v>
      </c>
      <c r="K171" s="266">
        <f t="shared" si="17"/>
        <v>12</v>
      </c>
      <c r="L171" s="265">
        <v>25170000</v>
      </c>
      <c r="M171" s="265" t="s">
        <v>587</v>
      </c>
      <c r="N171" s="265" t="s">
        <v>819</v>
      </c>
      <c r="O171" s="265" t="s">
        <v>425</v>
      </c>
      <c r="P171" s="265" t="s">
        <v>17</v>
      </c>
      <c r="Q171" s="265" t="s">
        <v>426</v>
      </c>
      <c r="R171" s="265">
        <v>8</v>
      </c>
      <c r="S171" s="271">
        <v>3244.21</v>
      </c>
      <c r="T171" s="134">
        <f t="shared" si="18"/>
        <v>38930.520000000004</v>
      </c>
      <c r="U171" s="135">
        <v>564</v>
      </c>
      <c r="V171" s="134">
        <v>1603.33</v>
      </c>
      <c r="W171" s="134">
        <f t="shared" si="19"/>
        <v>19239.96</v>
      </c>
      <c r="X171" s="134">
        <v>1665.86</v>
      </c>
      <c r="Y171" s="134">
        <f t="shared" si="20"/>
        <v>19990.32</v>
      </c>
    </row>
    <row r="172" spans="1:25" x14ac:dyDescent="0.25">
      <c r="A172" s="265">
        <v>196</v>
      </c>
      <c r="B172" s="250" t="s">
        <v>427</v>
      </c>
      <c r="C172" s="265" t="s">
        <v>16</v>
      </c>
      <c r="D172" s="266">
        <v>0</v>
      </c>
      <c r="E172" s="266">
        <v>0</v>
      </c>
      <c r="F172" s="266">
        <v>12</v>
      </c>
      <c r="G172" s="266">
        <v>0</v>
      </c>
      <c r="H172" s="266">
        <v>12</v>
      </c>
      <c r="I172" s="266">
        <v>0</v>
      </c>
      <c r="J172" s="266">
        <v>9</v>
      </c>
      <c r="K172" s="266">
        <f t="shared" si="17"/>
        <v>21</v>
      </c>
      <c r="L172" s="265">
        <v>25170000</v>
      </c>
      <c r="M172" s="266">
        <v>1767856</v>
      </c>
      <c r="N172" s="265" t="s">
        <v>820</v>
      </c>
      <c r="O172" s="265">
        <v>147029</v>
      </c>
      <c r="P172" s="265" t="s">
        <v>38</v>
      </c>
      <c r="Q172" s="265" t="s">
        <v>428</v>
      </c>
      <c r="R172" s="265">
        <v>2</v>
      </c>
      <c r="S172" s="271">
        <v>107457.99</v>
      </c>
      <c r="T172" s="134">
        <f t="shared" si="18"/>
        <v>2256617.79</v>
      </c>
      <c r="U172" s="135">
        <v>210</v>
      </c>
      <c r="V172" s="254">
        <v>109168.91</v>
      </c>
      <c r="W172" s="254">
        <f t="shared" si="19"/>
        <v>2292547.11</v>
      </c>
      <c r="X172" s="254">
        <v>109933.1</v>
      </c>
      <c r="Y172" s="254">
        <f t="shared" si="20"/>
        <v>2308595.1</v>
      </c>
    </row>
    <row r="173" spans="1:25" x14ac:dyDescent="0.25">
      <c r="K173" s="255">
        <f>SUM(K3:K172)</f>
        <v>4437</v>
      </c>
      <c r="S173" s="132"/>
      <c r="T173" s="138">
        <f>SUM(T3:T172)</f>
        <v>6900787.0799999991</v>
      </c>
      <c r="U173" s="138"/>
      <c r="V173" s="138"/>
      <c r="W173" s="138">
        <f t="shared" ref="W173:Y173" si="21">SUM(W3:W172)</f>
        <v>6238686.6399999987</v>
      </c>
      <c r="X173" s="138"/>
      <c r="Y173" s="138">
        <f t="shared" si="21"/>
        <v>9619570.7000000011</v>
      </c>
    </row>
    <row r="174" spans="1:25" x14ac:dyDescent="0.25">
      <c r="S174" s="132"/>
      <c r="T174" s="138"/>
      <c r="U174" s="139"/>
      <c r="V174" s="138"/>
      <c r="W174" s="138">
        <f>+W170</f>
        <v>25558.080000000002</v>
      </c>
      <c r="X174" s="138"/>
      <c r="Y174" s="138">
        <f>+Y170</f>
        <v>25660.32</v>
      </c>
    </row>
    <row r="175" spans="1:25" x14ac:dyDescent="0.25">
      <c r="S175" s="132"/>
      <c r="T175" s="138"/>
      <c r="U175" s="139"/>
      <c r="V175" s="138"/>
      <c r="W175" s="138">
        <f>+W160+W161+W162+W163+W164+W165+W166+W167+W168</f>
        <v>42842.759999999995</v>
      </c>
      <c r="X175" s="138"/>
      <c r="Y175" s="138">
        <f>+Y160+Y161+Y162+Y163+Y164+Y165+Y166+Y167+Y168</f>
        <v>43113.119999999995</v>
      </c>
    </row>
    <row r="176" spans="1:25" x14ac:dyDescent="0.25">
      <c r="S176" s="132"/>
      <c r="T176" s="138"/>
      <c r="U176" s="139"/>
      <c r="V176" s="138"/>
      <c r="W176" s="138">
        <f>+W173-(W174+W175)</f>
        <v>6170285.7999999989</v>
      </c>
      <c r="X176" s="138"/>
      <c r="Y176" s="138">
        <f>+Y173-(Y174+Y175)</f>
        <v>9550797.2600000016</v>
      </c>
    </row>
    <row r="177" spans="1:30" x14ac:dyDescent="0.25">
      <c r="S177" s="132"/>
      <c r="T177" s="138"/>
      <c r="U177" s="139"/>
      <c r="V177" s="138"/>
      <c r="W177" s="138"/>
      <c r="X177" s="138"/>
      <c r="Y177" s="138"/>
    </row>
    <row r="178" spans="1:30" x14ac:dyDescent="0.25">
      <c r="S178" s="132"/>
      <c r="T178" s="138"/>
      <c r="U178" s="139"/>
      <c r="V178" s="138"/>
      <c r="W178" s="138"/>
      <c r="X178" s="138"/>
      <c r="Y178" s="138"/>
    </row>
    <row r="179" spans="1:30" ht="15" customHeight="1" x14ac:dyDescent="0.25">
      <c r="A179" s="275" t="s">
        <v>877</v>
      </c>
      <c r="B179" s="275"/>
      <c r="C179" s="275"/>
      <c r="D179" s="275"/>
      <c r="E179" s="275"/>
      <c r="F179" s="275"/>
      <c r="G179" s="275"/>
      <c r="H179" s="275"/>
      <c r="I179" s="275"/>
      <c r="J179" s="275"/>
      <c r="K179" s="275"/>
      <c r="L179" s="275"/>
      <c r="M179" s="275"/>
      <c r="N179" s="275"/>
      <c r="O179" s="275"/>
      <c r="P179" s="275"/>
      <c r="S179" s="132"/>
      <c r="T179" s="138"/>
      <c r="U179" s="139"/>
      <c r="V179" s="138"/>
      <c r="W179" s="138"/>
      <c r="X179" s="138"/>
      <c r="Y179" s="138"/>
    </row>
    <row r="180" spans="1:30" x14ac:dyDescent="0.25">
      <c r="A180" s="276" t="s">
        <v>822</v>
      </c>
      <c r="B180" s="277"/>
      <c r="C180" s="277"/>
      <c r="D180" s="278"/>
      <c r="E180" s="279" t="s">
        <v>823</v>
      </c>
      <c r="F180" s="279"/>
      <c r="G180" s="279"/>
      <c r="H180" s="279"/>
      <c r="I180" s="279"/>
      <c r="J180" s="279"/>
      <c r="K180" s="279"/>
      <c r="L180" s="279"/>
      <c r="M180" s="279"/>
      <c r="N180" s="279"/>
      <c r="O180" s="279"/>
      <c r="P180" s="279"/>
      <c r="S180" s="132"/>
      <c r="T180" s="138"/>
      <c r="U180" s="139"/>
      <c r="V180" s="138"/>
      <c r="W180" s="138"/>
      <c r="X180" s="138"/>
      <c r="Y180" s="138"/>
    </row>
    <row r="181" spans="1:30" ht="15" customHeight="1" x14ac:dyDescent="0.25">
      <c r="A181" s="280" t="s">
        <v>824</v>
      </c>
      <c r="B181" s="281"/>
      <c r="C181" s="281"/>
      <c r="D181" s="282"/>
      <c r="E181" s="283" t="s">
        <v>825</v>
      </c>
      <c r="F181" s="284"/>
      <c r="G181" s="285"/>
      <c r="H181" s="285"/>
      <c r="I181" s="285"/>
      <c r="J181" s="285"/>
      <c r="K181" s="285"/>
      <c r="L181" s="285"/>
      <c r="M181" s="285"/>
      <c r="N181" s="285"/>
      <c r="O181" s="285"/>
      <c r="P181" s="286"/>
      <c r="S181" s="132"/>
      <c r="T181" s="138"/>
      <c r="U181" s="139"/>
      <c r="V181" s="138"/>
      <c r="W181" s="138"/>
      <c r="X181" s="138"/>
      <c r="Y181" s="138"/>
    </row>
    <row r="182" spans="1:30" s="263" customFormat="1" ht="45.75" thickBot="1" x14ac:dyDescent="0.3">
      <c r="A182" s="287" t="s">
        <v>0</v>
      </c>
      <c r="B182" s="288" t="s">
        <v>1</v>
      </c>
      <c r="C182" s="288" t="s">
        <v>3</v>
      </c>
      <c r="D182" s="288" t="s">
        <v>567</v>
      </c>
      <c r="E182" s="288" t="s">
        <v>568</v>
      </c>
      <c r="F182" s="288" t="s">
        <v>569</v>
      </c>
      <c r="G182" s="288" t="s">
        <v>570</v>
      </c>
      <c r="H182" s="288" t="s">
        <v>571</v>
      </c>
      <c r="I182" s="288" t="s">
        <v>572</v>
      </c>
      <c r="J182" s="288" t="s">
        <v>829</v>
      </c>
      <c r="K182" s="288" t="s">
        <v>830</v>
      </c>
      <c r="L182" s="288" t="s">
        <v>429</v>
      </c>
      <c r="M182" s="288" t="s">
        <v>430</v>
      </c>
      <c r="N182" s="288" t="s">
        <v>431</v>
      </c>
      <c r="O182" s="288" t="s">
        <v>4</v>
      </c>
      <c r="P182" s="288" t="s">
        <v>5</v>
      </c>
      <c r="Q182" s="288" t="s">
        <v>6</v>
      </c>
      <c r="R182" s="288" t="s">
        <v>0</v>
      </c>
      <c r="S182" s="289" t="s">
        <v>871</v>
      </c>
      <c r="T182" s="261" t="s">
        <v>878</v>
      </c>
      <c r="U182" s="262" t="s">
        <v>575</v>
      </c>
      <c r="V182" s="261" t="s">
        <v>873</v>
      </c>
      <c r="W182" s="261" t="s">
        <v>874</v>
      </c>
      <c r="X182" s="261" t="s">
        <v>875</v>
      </c>
      <c r="Y182" s="261" t="s">
        <v>876</v>
      </c>
      <c r="AA182" s="264"/>
      <c r="AB182" s="264"/>
      <c r="AC182" s="264"/>
      <c r="AD182" s="264"/>
    </row>
    <row r="183" spans="1:30" ht="12" thickBot="1" x14ac:dyDescent="0.3">
      <c r="A183" s="290">
        <v>1</v>
      </c>
      <c r="B183" s="253" t="s">
        <v>432</v>
      </c>
      <c r="C183" s="291" t="s">
        <v>16</v>
      </c>
      <c r="D183" s="292">
        <v>4</v>
      </c>
      <c r="E183" s="293">
        <v>0</v>
      </c>
      <c r="F183" s="293">
        <v>21</v>
      </c>
      <c r="G183" s="293">
        <v>0</v>
      </c>
      <c r="H183" s="293">
        <v>21</v>
      </c>
      <c r="I183" s="293">
        <v>0</v>
      </c>
      <c r="J183" s="293">
        <v>0</v>
      </c>
      <c r="K183" s="293">
        <f>+H183</f>
        <v>21</v>
      </c>
      <c r="L183" s="291">
        <v>25102002</v>
      </c>
      <c r="M183" s="292">
        <v>1807643</v>
      </c>
      <c r="N183" s="265" t="s">
        <v>433</v>
      </c>
      <c r="O183" s="265" t="s">
        <v>434</v>
      </c>
      <c r="P183" s="292" t="s">
        <v>17</v>
      </c>
      <c r="Q183" s="292" t="s">
        <v>826</v>
      </c>
      <c r="R183" s="265">
        <v>40</v>
      </c>
      <c r="S183" s="294">
        <v>8589.89</v>
      </c>
      <c r="T183" s="295">
        <f t="shared" ref="T183:T223" si="22">+K183*S183</f>
        <v>180387.69</v>
      </c>
      <c r="U183" s="296">
        <v>300</v>
      </c>
      <c r="V183" s="297">
        <v>3420.35</v>
      </c>
      <c r="W183" s="297">
        <f t="shared" ref="W183:W223" si="23">+V183*K183</f>
        <v>71827.349999999991</v>
      </c>
      <c r="X183" s="297">
        <v>4940.51</v>
      </c>
      <c r="Y183" s="297">
        <f t="shared" ref="Y183:Y223" si="24">+X183*K183</f>
        <v>103750.71</v>
      </c>
    </row>
    <row r="184" spans="1:30" ht="12" thickBot="1" x14ac:dyDescent="0.3">
      <c r="A184" s="290">
        <v>2</v>
      </c>
      <c r="B184" s="253" t="s">
        <v>436</v>
      </c>
      <c r="C184" s="291" t="s">
        <v>16</v>
      </c>
      <c r="D184" s="292">
        <v>7</v>
      </c>
      <c r="E184" s="293">
        <v>0</v>
      </c>
      <c r="F184" s="293">
        <v>18</v>
      </c>
      <c r="G184" s="293">
        <v>0</v>
      </c>
      <c r="H184" s="293">
        <v>18</v>
      </c>
      <c r="I184" s="293">
        <v>0</v>
      </c>
      <c r="J184" s="293">
        <v>0</v>
      </c>
      <c r="K184" s="293">
        <f t="shared" ref="K184:K223" si="25">+H184</f>
        <v>18</v>
      </c>
      <c r="L184" s="291">
        <v>25102002</v>
      </c>
      <c r="M184" s="292">
        <v>1807644</v>
      </c>
      <c r="N184" s="292" t="s">
        <v>437</v>
      </c>
      <c r="O184" s="292" t="s">
        <v>438</v>
      </c>
      <c r="P184" s="292" t="s">
        <v>17</v>
      </c>
      <c r="Q184" s="292" t="s">
        <v>826</v>
      </c>
      <c r="R184" s="265">
        <v>41</v>
      </c>
      <c r="S184" s="298">
        <v>13123.43</v>
      </c>
      <c r="T184" s="295">
        <f t="shared" si="22"/>
        <v>236221.74</v>
      </c>
      <c r="U184" s="296">
        <v>300</v>
      </c>
      <c r="V184" s="297">
        <v>8473.2199999999993</v>
      </c>
      <c r="W184" s="297">
        <f t="shared" si="23"/>
        <v>152517.96</v>
      </c>
      <c r="X184" s="297">
        <v>12174.07</v>
      </c>
      <c r="Y184" s="297">
        <f t="shared" si="24"/>
        <v>219133.26</v>
      </c>
    </row>
    <row r="185" spans="1:30" ht="12" thickBot="1" x14ac:dyDescent="0.3">
      <c r="A185" s="290">
        <v>3</v>
      </c>
      <c r="B185" s="253" t="s">
        <v>439</v>
      </c>
      <c r="C185" s="291" t="s">
        <v>16</v>
      </c>
      <c r="D185" s="292">
        <v>4</v>
      </c>
      <c r="E185" s="293">
        <v>0</v>
      </c>
      <c r="F185" s="293">
        <v>21</v>
      </c>
      <c r="G185" s="293">
        <v>0</v>
      </c>
      <c r="H185" s="293">
        <v>21</v>
      </c>
      <c r="I185" s="293">
        <v>0</v>
      </c>
      <c r="J185" s="293">
        <v>0</v>
      </c>
      <c r="K185" s="293">
        <f t="shared" si="25"/>
        <v>21</v>
      </c>
      <c r="L185" s="291">
        <v>25102002</v>
      </c>
      <c r="M185" s="292">
        <v>1807640</v>
      </c>
      <c r="N185" s="265" t="s">
        <v>440</v>
      </c>
      <c r="O185" s="265" t="s">
        <v>441</v>
      </c>
      <c r="P185" s="292" t="s">
        <v>17</v>
      </c>
      <c r="Q185" s="292" t="s">
        <v>826</v>
      </c>
      <c r="R185" s="265">
        <v>54</v>
      </c>
      <c r="S185" s="298">
        <v>9326.57</v>
      </c>
      <c r="T185" s="295">
        <f t="shared" si="22"/>
        <v>195857.97</v>
      </c>
      <c r="U185" s="296">
        <v>300</v>
      </c>
      <c r="V185" s="297">
        <v>5970.03</v>
      </c>
      <c r="W185" s="297">
        <f t="shared" si="23"/>
        <v>125370.62999999999</v>
      </c>
      <c r="X185" s="297">
        <v>8752.43</v>
      </c>
      <c r="Y185" s="297">
        <f t="shared" si="24"/>
        <v>183801.03</v>
      </c>
    </row>
    <row r="186" spans="1:30" ht="12" thickBot="1" x14ac:dyDescent="0.3">
      <c r="A186" s="290">
        <v>4</v>
      </c>
      <c r="B186" s="253" t="s">
        <v>442</v>
      </c>
      <c r="C186" s="291" t="s">
        <v>16</v>
      </c>
      <c r="D186" s="292">
        <v>0</v>
      </c>
      <c r="E186" s="293">
        <v>0</v>
      </c>
      <c r="F186" s="293">
        <v>10</v>
      </c>
      <c r="G186" s="293">
        <v>0</v>
      </c>
      <c r="H186" s="293">
        <v>10</v>
      </c>
      <c r="I186" s="293">
        <v>0</v>
      </c>
      <c r="J186" s="293">
        <v>0</v>
      </c>
      <c r="K186" s="293">
        <f t="shared" si="25"/>
        <v>10</v>
      </c>
      <c r="L186" s="291">
        <v>25102002</v>
      </c>
      <c r="M186" s="292">
        <v>1808104</v>
      </c>
      <c r="N186" s="265" t="s">
        <v>419</v>
      </c>
      <c r="O186" s="265" t="s">
        <v>443</v>
      </c>
      <c r="P186" s="292" t="s">
        <v>38</v>
      </c>
      <c r="Q186" s="292">
        <v>2369</v>
      </c>
      <c r="R186" s="265">
        <v>4</v>
      </c>
      <c r="S186" s="298">
        <v>18733.79</v>
      </c>
      <c r="T186" s="295">
        <f t="shared" si="22"/>
        <v>187337.90000000002</v>
      </c>
      <c r="U186" s="296">
        <v>300</v>
      </c>
      <c r="V186" s="297">
        <v>9544.74</v>
      </c>
      <c r="W186" s="297">
        <f t="shared" si="23"/>
        <v>95447.4</v>
      </c>
      <c r="X186" s="297">
        <v>9611.56</v>
      </c>
      <c r="Y186" s="297">
        <f t="shared" si="24"/>
        <v>96115.599999999991</v>
      </c>
    </row>
    <row r="187" spans="1:30" ht="12" thickBot="1" x14ac:dyDescent="0.3">
      <c r="A187" s="290">
        <v>5</v>
      </c>
      <c r="B187" s="253" t="s">
        <v>444</v>
      </c>
      <c r="C187" s="291" t="s">
        <v>16</v>
      </c>
      <c r="D187" s="292">
        <v>4</v>
      </c>
      <c r="E187" s="293">
        <v>0</v>
      </c>
      <c r="F187" s="293">
        <v>21</v>
      </c>
      <c r="G187" s="293">
        <v>0</v>
      </c>
      <c r="H187" s="293">
        <v>21</v>
      </c>
      <c r="I187" s="293">
        <v>0</v>
      </c>
      <c r="J187" s="293">
        <v>0</v>
      </c>
      <c r="K187" s="293">
        <f t="shared" si="25"/>
        <v>21</v>
      </c>
      <c r="L187" s="291">
        <v>25102002</v>
      </c>
      <c r="M187" s="292">
        <v>1807658</v>
      </c>
      <c r="N187" s="265" t="s">
        <v>445</v>
      </c>
      <c r="O187" s="265" t="s">
        <v>446</v>
      </c>
      <c r="P187" s="292" t="s">
        <v>38</v>
      </c>
      <c r="Q187" s="292" t="s">
        <v>164</v>
      </c>
      <c r="R187" s="265">
        <v>5</v>
      </c>
      <c r="S187" s="298">
        <v>2543.11</v>
      </c>
      <c r="T187" s="295">
        <f t="shared" si="22"/>
        <v>53405.310000000005</v>
      </c>
      <c r="U187" s="296">
        <v>300</v>
      </c>
      <c r="V187" s="297">
        <v>715.82</v>
      </c>
      <c r="W187" s="297">
        <f t="shared" si="23"/>
        <v>15032.220000000001</v>
      </c>
      <c r="X187" s="297">
        <v>979.43</v>
      </c>
      <c r="Y187" s="297">
        <f t="shared" si="24"/>
        <v>20568.03</v>
      </c>
    </row>
    <row r="188" spans="1:30" ht="12" thickBot="1" x14ac:dyDescent="0.3">
      <c r="A188" s="290">
        <v>6</v>
      </c>
      <c r="B188" s="253" t="s">
        <v>448</v>
      </c>
      <c r="C188" s="291" t="s">
        <v>16</v>
      </c>
      <c r="D188" s="292">
        <v>3</v>
      </c>
      <c r="E188" s="293">
        <v>0</v>
      </c>
      <c r="F188" s="293">
        <v>22</v>
      </c>
      <c r="G188" s="293">
        <v>0</v>
      </c>
      <c r="H188" s="293">
        <v>22</v>
      </c>
      <c r="I188" s="293">
        <v>0</v>
      </c>
      <c r="J188" s="293">
        <v>0</v>
      </c>
      <c r="K188" s="293">
        <f t="shared" si="25"/>
        <v>22</v>
      </c>
      <c r="L188" s="291">
        <v>25102002</v>
      </c>
      <c r="M188" s="292">
        <v>1807638</v>
      </c>
      <c r="N188" s="265" t="s">
        <v>449</v>
      </c>
      <c r="O188" s="265" t="s">
        <v>450</v>
      </c>
      <c r="P188" s="292" t="s">
        <v>17</v>
      </c>
      <c r="Q188" s="292" t="s">
        <v>826</v>
      </c>
      <c r="R188" s="265">
        <v>44</v>
      </c>
      <c r="S188" s="298">
        <v>10582.14</v>
      </c>
      <c r="T188" s="295">
        <f t="shared" si="22"/>
        <v>232807.08</v>
      </c>
      <c r="U188" s="296">
        <v>300</v>
      </c>
      <c r="V188" s="297">
        <v>5582.42</v>
      </c>
      <c r="W188" s="297">
        <f t="shared" si="23"/>
        <v>122813.24</v>
      </c>
      <c r="X188" s="297">
        <v>8047.82</v>
      </c>
      <c r="Y188" s="297">
        <f t="shared" si="24"/>
        <v>177052.03999999998</v>
      </c>
    </row>
    <row r="189" spans="1:30" ht="12" thickBot="1" x14ac:dyDescent="0.3">
      <c r="A189" s="290">
        <v>7</v>
      </c>
      <c r="B189" s="253" t="s">
        <v>451</v>
      </c>
      <c r="C189" s="291" t="s">
        <v>16</v>
      </c>
      <c r="D189" s="292">
        <v>0</v>
      </c>
      <c r="E189" s="293">
        <v>0</v>
      </c>
      <c r="F189" s="293">
        <v>6</v>
      </c>
      <c r="G189" s="293">
        <v>0</v>
      </c>
      <c r="H189" s="293">
        <v>6</v>
      </c>
      <c r="I189" s="293">
        <v>0</v>
      </c>
      <c r="J189" s="293">
        <v>0</v>
      </c>
      <c r="K189" s="293">
        <f t="shared" si="25"/>
        <v>6</v>
      </c>
      <c r="L189" s="291">
        <v>25102002</v>
      </c>
      <c r="M189" s="292">
        <v>1788133</v>
      </c>
      <c r="N189" s="265" t="s">
        <v>419</v>
      </c>
      <c r="O189" s="265" t="s">
        <v>452</v>
      </c>
      <c r="P189" s="292" t="s">
        <v>38</v>
      </c>
      <c r="Q189" s="292" t="s">
        <v>164</v>
      </c>
      <c r="R189" s="265">
        <v>7</v>
      </c>
      <c r="S189" s="298">
        <v>17609.830000000002</v>
      </c>
      <c r="T189" s="295">
        <f t="shared" si="22"/>
        <v>105658.98000000001</v>
      </c>
      <c r="U189" s="296">
        <v>300</v>
      </c>
      <c r="V189" s="297">
        <v>10818.29</v>
      </c>
      <c r="W189" s="297">
        <f t="shared" si="23"/>
        <v>64909.740000000005</v>
      </c>
      <c r="X189" s="297">
        <v>11128.22</v>
      </c>
      <c r="Y189" s="297">
        <f t="shared" si="24"/>
        <v>66769.319999999992</v>
      </c>
    </row>
    <row r="190" spans="1:30" ht="12" thickBot="1" x14ac:dyDescent="0.3">
      <c r="A190" s="290">
        <v>8</v>
      </c>
      <c r="B190" s="253" t="s">
        <v>453</v>
      </c>
      <c r="C190" s="291" t="s">
        <v>16</v>
      </c>
      <c r="D190" s="292">
        <v>0</v>
      </c>
      <c r="E190" s="293">
        <v>0</v>
      </c>
      <c r="F190" s="293">
        <v>10</v>
      </c>
      <c r="G190" s="293">
        <v>0</v>
      </c>
      <c r="H190" s="293">
        <v>10</v>
      </c>
      <c r="I190" s="293">
        <v>0</v>
      </c>
      <c r="J190" s="293">
        <v>0</v>
      </c>
      <c r="K190" s="293">
        <f t="shared" si="25"/>
        <v>10</v>
      </c>
      <c r="L190" s="291">
        <v>25102002</v>
      </c>
      <c r="M190" s="292">
        <v>1788132</v>
      </c>
      <c r="N190" s="265" t="s">
        <v>419</v>
      </c>
      <c r="O190" s="265" t="s">
        <v>454</v>
      </c>
      <c r="P190" s="292" t="s">
        <v>38</v>
      </c>
      <c r="Q190" s="292" t="s">
        <v>164</v>
      </c>
      <c r="R190" s="265">
        <v>8</v>
      </c>
      <c r="S190" s="298">
        <v>12519.48</v>
      </c>
      <c r="T190" s="295">
        <f t="shared" si="22"/>
        <v>125194.79999999999</v>
      </c>
      <c r="U190" s="296">
        <v>300</v>
      </c>
      <c r="V190" s="297">
        <v>5546.94</v>
      </c>
      <c r="W190" s="297">
        <f t="shared" si="23"/>
        <v>55469.399999999994</v>
      </c>
      <c r="X190" s="297">
        <v>5703.01</v>
      </c>
      <c r="Y190" s="297">
        <f t="shared" si="24"/>
        <v>57030.100000000006</v>
      </c>
    </row>
    <row r="191" spans="1:30" ht="12" thickBot="1" x14ac:dyDescent="0.3">
      <c r="A191" s="290">
        <v>9</v>
      </c>
      <c r="B191" s="253" t="s">
        <v>455</v>
      </c>
      <c r="C191" s="291" t="s">
        <v>16</v>
      </c>
      <c r="D191" s="292">
        <v>2</v>
      </c>
      <c r="E191" s="293">
        <v>0</v>
      </c>
      <c r="F191" s="293">
        <v>10</v>
      </c>
      <c r="G191" s="293">
        <v>0</v>
      </c>
      <c r="H191" s="293">
        <v>10</v>
      </c>
      <c r="I191" s="293">
        <v>0</v>
      </c>
      <c r="J191" s="293">
        <v>0</v>
      </c>
      <c r="K191" s="293">
        <f t="shared" si="25"/>
        <v>10</v>
      </c>
      <c r="L191" s="291">
        <v>25102002</v>
      </c>
      <c r="M191" s="292">
        <v>1808103</v>
      </c>
      <c r="N191" s="265" t="s">
        <v>419</v>
      </c>
      <c r="O191" s="265" t="s">
        <v>456</v>
      </c>
      <c r="P191" s="292" t="s">
        <v>38</v>
      </c>
      <c r="Q191" s="292" t="s">
        <v>164</v>
      </c>
      <c r="R191" s="265">
        <v>9</v>
      </c>
      <c r="S191" s="298">
        <v>13160.41</v>
      </c>
      <c r="T191" s="295">
        <f t="shared" si="22"/>
        <v>131604.1</v>
      </c>
      <c r="U191" s="296">
        <v>300</v>
      </c>
      <c r="V191" s="297">
        <v>6046</v>
      </c>
      <c r="W191" s="297">
        <f t="shared" si="23"/>
        <v>60460</v>
      </c>
      <c r="X191" s="297">
        <v>7846.34</v>
      </c>
      <c r="Y191" s="297">
        <f t="shared" si="24"/>
        <v>78463.399999999994</v>
      </c>
    </row>
    <row r="192" spans="1:30" ht="12" thickBot="1" x14ac:dyDescent="0.3">
      <c r="A192" s="290">
        <v>10</v>
      </c>
      <c r="B192" s="253" t="s">
        <v>458</v>
      </c>
      <c r="C192" s="291" t="s">
        <v>16</v>
      </c>
      <c r="D192" s="292">
        <v>2</v>
      </c>
      <c r="E192" s="293">
        <v>0</v>
      </c>
      <c r="F192" s="293">
        <v>23</v>
      </c>
      <c r="G192" s="293">
        <v>0</v>
      </c>
      <c r="H192" s="293">
        <v>23</v>
      </c>
      <c r="I192" s="293">
        <v>0</v>
      </c>
      <c r="J192" s="293">
        <v>0</v>
      </c>
      <c r="K192" s="293">
        <f t="shared" si="25"/>
        <v>23</v>
      </c>
      <c r="L192" s="291">
        <v>25102002</v>
      </c>
      <c r="M192" s="292">
        <v>1807637</v>
      </c>
      <c r="N192" s="265" t="s">
        <v>459</v>
      </c>
      <c r="O192" s="265" t="s">
        <v>460</v>
      </c>
      <c r="P192" s="292" t="s">
        <v>38</v>
      </c>
      <c r="Q192" s="292" t="s">
        <v>164</v>
      </c>
      <c r="R192" s="265">
        <v>11</v>
      </c>
      <c r="S192" s="298">
        <v>20221.23</v>
      </c>
      <c r="T192" s="295">
        <f t="shared" si="22"/>
        <v>465088.29</v>
      </c>
      <c r="U192" s="296">
        <v>300</v>
      </c>
      <c r="V192" s="297">
        <v>6814.41</v>
      </c>
      <c r="W192" s="297">
        <f t="shared" si="23"/>
        <v>156731.43</v>
      </c>
      <c r="X192" s="297">
        <v>11069.53</v>
      </c>
      <c r="Y192" s="297">
        <f t="shared" si="24"/>
        <v>254599.19</v>
      </c>
    </row>
    <row r="193" spans="1:25" ht="12" thickBot="1" x14ac:dyDescent="0.3">
      <c r="A193" s="290">
        <v>11</v>
      </c>
      <c r="B193" s="253" t="s">
        <v>461</v>
      </c>
      <c r="C193" s="291" t="s">
        <v>16</v>
      </c>
      <c r="D193" s="292">
        <v>4</v>
      </c>
      <c r="E193" s="293">
        <v>0</v>
      </c>
      <c r="F193" s="293">
        <v>10</v>
      </c>
      <c r="G193" s="293">
        <v>0</v>
      </c>
      <c r="H193" s="293">
        <v>10</v>
      </c>
      <c r="I193" s="293">
        <v>0</v>
      </c>
      <c r="J193" s="293">
        <v>0</v>
      </c>
      <c r="K193" s="293">
        <f t="shared" si="25"/>
        <v>10</v>
      </c>
      <c r="L193" s="291">
        <v>25102002</v>
      </c>
      <c r="M193" s="292">
        <v>1808099</v>
      </c>
      <c r="N193" s="265" t="s">
        <v>419</v>
      </c>
      <c r="O193" s="265" t="s">
        <v>462</v>
      </c>
      <c r="P193" s="292" t="s">
        <v>38</v>
      </c>
      <c r="Q193" s="292" t="s">
        <v>164</v>
      </c>
      <c r="R193" s="265">
        <v>12</v>
      </c>
      <c r="S193" s="298">
        <v>18393.43</v>
      </c>
      <c r="T193" s="295">
        <f t="shared" si="22"/>
        <v>183934.3</v>
      </c>
      <c r="U193" s="296">
        <v>300</v>
      </c>
      <c r="V193" s="297">
        <v>9077.2199999999993</v>
      </c>
      <c r="W193" s="297">
        <f t="shared" si="23"/>
        <v>90772.2</v>
      </c>
      <c r="X193" s="297">
        <v>11719.73</v>
      </c>
      <c r="Y193" s="297">
        <f t="shared" si="24"/>
        <v>117197.29999999999</v>
      </c>
    </row>
    <row r="194" spans="1:25" ht="12" thickBot="1" x14ac:dyDescent="0.3">
      <c r="A194" s="290">
        <v>12</v>
      </c>
      <c r="B194" s="253" t="s">
        <v>463</v>
      </c>
      <c r="C194" s="291" t="s">
        <v>16</v>
      </c>
      <c r="D194" s="292">
        <v>3</v>
      </c>
      <c r="E194" s="293">
        <v>0</v>
      </c>
      <c r="F194" s="293">
        <v>10</v>
      </c>
      <c r="G194" s="293">
        <v>0</v>
      </c>
      <c r="H194" s="293">
        <v>10</v>
      </c>
      <c r="I194" s="293">
        <v>0</v>
      </c>
      <c r="J194" s="293">
        <v>0</v>
      </c>
      <c r="K194" s="293">
        <f t="shared" si="25"/>
        <v>10</v>
      </c>
      <c r="L194" s="291">
        <v>25102002</v>
      </c>
      <c r="M194" s="292">
        <v>1808100</v>
      </c>
      <c r="N194" s="265" t="s">
        <v>419</v>
      </c>
      <c r="O194" s="265" t="s">
        <v>464</v>
      </c>
      <c r="P194" s="292" t="s">
        <v>38</v>
      </c>
      <c r="Q194" s="292" t="s">
        <v>164</v>
      </c>
      <c r="R194" s="265">
        <v>13</v>
      </c>
      <c r="S194" s="298">
        <v>15384.02</v>
      </c>
      <c r="T194" s="295">
        <f t="shared" si="22"/>
        <v>153840.20000000001</v>
      </c>
      <c r="U194" s="296">
        <v>300</v>
      </c>
      <c r="V194" s="297">
        <v>5280.86</v>
      </c>
      <c r="W194" s="297">
        <f t="shared" si="23"/>
        <v>52808.6</v>
      </c>
      <c r="X194" s="297">
        <v>5447.99</v>
      </c>
      <c r="Y194" s="297">
        <f t="shared" si="24"/>
        <v>54479.899999999994</v>
      </c>
    </row>
    <row r="195" spans="1:25" ht="12" thickBot="1" x14ac:dyDescent="0.3">
      <c r="A195" s="290">
        <v>13</v>
      </c>
      <c r="B195" s="253" t="s">
        <v>465</v>
      </c>
      <c r="C195" s="291" t="s">
        <v>16</v>
      </c>
      <c r="D195" s="292">
        <v>3</v>
      </c>
      <c r="E195" s="293">
        <v>0</v>
      </c>
      <c r="F195" s="293">
        <v>22</v>
      </c>
      <c r="G195" s="293">
        <v>0</v>
      </c>
      <c r="H195" s="293">
        <v>22</v>
      </c>
      <c r="I195" s="293">
        <v>0</v>
      </c>
      <c r="J195" s="293">
        <v>0</v>
      </c>
      <c r="K195" s="293">
        <f t="shared" si="25"/>
        <v>22</v>
      </c>
      <c r="L195" s="291">
        <v>25102002</v>
      </c>
      <c r="M195" s="292">
        <v>1807639</v>
      </c>
      <c r="N195" s="265" t="s">
        <v>466</v>
      </c>
      <c r="O195" s="265" t="s">
        <v>467</v>
      </c>
      <c r="P195" s="292" t="s">
        <v>38</v>
      </c>
      <c r="Q195" s="292" t="s">
        <v>164</v>
      </c>
      <c r="R195" s="265">
        <v>14</v>
      </c>
      <c r="S195" s="298">
        <v>10835.6</v>
      </c>
      <c r="T195" s="295">
        <f t="shared" si="22"/>
        <v>238383.2</v>
      </c>
      <c r="U195" s="296">
        <v>300</v>
      </c>
      <c r="V195" s="297">
        <v>7476.67</v>
      </c>
      <c r="W195" s="297">
        <f t="shared" si="23"/>
        <v>164486.74</v>
      </c>
      <c r="X195" s="297">
        <v>10769.13</v>
      </c>
      <c r="Y195" s="297">
        <f t="shared" si="24"/>
        <v>236920.86</v>
      </c>
    </row>
    <row r="196" spans="1:25" ht="12" thickBot="1" x14ac:dyDescent="0.3">
      <c r="A196" s="290">
        <v>14</v>
      </c>
      <c r="B196" s="253" t="s">
        <v>468</v>
      </c>
      <c r="C196" s="291" t="s">
        <v>16</v>
      </c>
      <c r="D196" s="292">
        <v>6</v>
      </c>
      <c r="E196" s="293">
        <v>0</v>
      </c>
      <c r="F196" s="293">
        <v>19</v>
      </c>
      <c r="G196" s="293">
        <v>0</v>
      </c>
      <c r="H196" s="293">
        <v>19</v>
      </c>
      <c r="I196" s="293">
        <v>0</v>
      </c>
      <c r="J196" s="293">
        <v>0</v>
      </c>
      <c r="K196" s="293">
        <f t="shared" si="25"/>
        <v>19</v>
      </c>
      <c r="L196" s="291">
        <v>25102002</v>
      </c>
      <c r="M196" s="292">
        <v>1807641</v>
      </c>
      <c r="N196" s="265" t="s">
        <v>469</v>
      </c>
      <c r="O196" s="265" t="s">
        <v>470</v>
      </c>
      <c r="P196" s="292" t="s">
        <v>38</v>
      </c>
      <c r="Q196" s="292" t="s">
        <v>164</v>
      </c>
      <c r="R196" s="265">
        <v>15</v>
      </c>
      <c r="S196" s="298">
        <v>16342.29</v>
      </c>
      <c r="T196" s="295">
        <f t="shared" si="22"/>
        <v>310503.51</v>
      </c>
      <c r="U196" s="296">
        <v>300</v>
      </c>
      <c r="V196" s="297">
        <v>4355.3100000000004</v>
      </c>
      <c r="W196" s="297">
        <f t="shared" si="23"/>
        <v>82750.890000000014</v>
      </c>
      <c r="X196" s="297">
        <v>6310.71</v>
      </c>
      <c r="Y196" s="297">
        <f t="shared" si="24"/>
        <v>119903.49</v>
      </c>
    </row>
    <row r="197" spans="1:25" ht="12" thickBot="1" x14ac:dyDescent="0.3">
      <c r="A197" s="290">
        <v>15</v>
      </c>
      <c r="B197" s="253" t="s">
        <v>471</v>
      </c>
      <c r="C197" s="291" t="s">
        <v>16</v>
      </c>
      <c r="D197" s="292">
        <v>5</v>
      </c>
      <c r="E197" s="293">
        <v>0</v>
      </c>
      <c r="F197" s="293">
        <v>20</v>
      </c>
      <c r="G197" s="293">
        <v>0</v>
      </c>
      <c r="H197" s="293">
        <v>20</v>
      </c>
      <c r="I197" s="293">
        <v>0</v>
      </c>
      <c r="J197" s="293">
        <v>0</v>
      </c>
      <c r="K197" s="293">
        <f t="shared" si="25"/>
        <v>20</v>
      </c>
      <c r="L197" s="291">
        <v>25102002</v>
      </c>
      <c r="M197" s="292">
        <v>1807645</v>
      </c>
      <c r="N197" s="265" t="s">
        <v>472</v>
      </c>
      <c r="O197" s="265" t="s">
        <v>473</v>
      </c>
      <c r="P197" s="292" t="s">
        <v>38</v>
      </c>
      <c r="Q197" s="292" t="s">
        <v>164</v>
      </c>
      <c r="R197" s="265">
        <v>16</v>
      </c>
      <c r="S197" s="298">
        <v>11709.71</v>
      </c>
      <c r="T197" s="295">
        <f t="shared" si="22"/>
        <v>234194.19999999998</v>
      </c>
      <c r="U197" s="296">
        <v>300</v>
      </c>
      <c r="V197" s="297">
        <v>6475.49</v>
      </c>
      <c r="W197" s="297">
        <f t="shared" si="23"/>
        <v>129509.79999999999</v>
      </c>
      <c r="X197" s="297">
        <v>9814.7199999999993</v>
      </c>
      <c r="Y197" s="297">
        <f t="shared" si="24"/>
        <v>196294.39999999999</v>
      </c>
    </row>
    <row r="198" spans="1:25" ht="12" thickBot="1" x14ac:dyDescent="0.3">
      <c r="A198" s="290">
        <v>16</v>
      </c>
      <c r="B198" s="253" t="s">
        <v>474</v>
      </c>
      <c r="C198" s="291" t="s">
        <v>16</v>
      </c>
      <c r="D198" s="292">
        <v>2</v>
      </c>
      <c r="E198" s="293">
        <v>0</v>
      </c>
      <c r="F198" s="293">
        <v>10</v>
      </c>
      <c r="G198" s="293">
        <v>0</v>
      </c>
      <c r="H198" s="293">
        <v>10</v>
      </c>
      <c r="I198" s="293">
        <v>0</v>
      </c>
      <c r="J198" s="293">
        <v>0</v>
      </c>
      <c r="K198" s="293">
        <f t="shared" si="25"/>
        <v>10</v>
      </c>
      <c r="L198" s="291">
        <v>25102002</v>
      </c>
      <c r="M198" s="292">
        <v>1808101</v>
      </c>
      <c r="N198" s="265" t="s">
        <v>419</v>
      </c>
      <c r="O198" s="265" t="s">
        <v>475</v>
      </c>
      <c r="P198" s="292" t="s">
        <v>38</v>
      </c>
      <c r="Q198" s="292" t="s">
        <v>164</v>
      </c>
      <c r="R198" s="265">
        <v>20</v>
      </c>
      <c r="S198" s="298">
        <v>13216.14</v>
      </c>
      <c r="T198" s="295">
        <f t="shared" si="22"/>
        <v>132161.4</v>
      </c>
      <c r="U198" s="296">
        <v>300</v>
      </c>
      <c r="V198" s="297">
        <v>7740.67</v>
      </c>
      <c r="W198" s="297">
        <f t="shared" si="23"/>
        <v>77406.7</v>
      </c>
      <c r="X198" s="297">
        <v>7794.86</v>
      </c>
      <c r="Y198" s="297">
        <f t="shared" si="24"/>
        <v>77948.599999999991</v>
      </c>
    </row>
    <row r="199" spans="1:25" ht="12" thickBot="1" x14ac:dyDescent="0.3">
      <c r="A199" s="290">
        <v>17</v>
      </c>
      <c r="B199" s="253" t="s">
        <v>476</v>
      </c>
      <c r="C199" s="291" t="s">
        <v>16</v>
      </c>
      <c r="D199" s="292">
        <v>3</v>
      </c>
      <c r="E199" s="293">
        <v>0</v>
      </c>
      <c r="F199" s="293">
        <v>10</v>
      </c>
      <c r="G199" s="293">
        <v>0</v>
      </c>
      <c r="H199" s="293">
        <v>10</v>
      </c>
      <c r="I199" s="293">
        <v>0</v>
      </c>
      <c r="J199" s="293">
        <v>0</v>
      </c>
      <c r="K199" s="293">
        <f t="shared" si="25"/>
        <v>10</v>
      </c>
      <c r="L199" s="291">
        <v>25102002</v>
      </c>
      <c r="M199" s="292">
        <v>1788130</v>
      </c>
      <c r="N199" s="265" t="s">
        <v>419</v>
      </c>
      <c r="O199" s="265" t="s">
        <v>477</v>
      </c>
      <c r="P199" s="292" t="s">
        <v>38</v>
      </c>
      <c r="Q199" s="292" t="s">
        <v>164</v>
      </c>
      <c r="R199" s="265">
        <v>21</v>
      </c>
      <c r="S199" s="298">
        <v>12519.48</v>
      </c>
      <c r="T199" s="295">
        <f t="shared" si="22"/>
        <v>125194.79999999999</v>
      </c>
      <c r="U199" s="296">
        <v>300</v>
      </c>
      <c r="V199" s="297">
        <v>5561.81</v>
      </c>
      <c r="W199" s="297">
        <f t="shared" si="23"/>
        <v>55618.100000000006</v>
      </c>
      <c r="X199" s="297">
        <v>5718.3</v>
      </c>
      <c r="Y199" s="297">
        <f t="shared" si="24"/>
        <v>57183</v>
      </c>
    </row>
    <row r="200" spans="1:25" ht="12" thickBot="1" x14ac:dyDescent="0.3">
      <c r="A200" s="290">
        <v>18</v>
      </c>
      <c r="B200" s="253" t="s">
        <v>478</v>
      </c>
      <c r="C200" s="291" t="s">
        <v>16</v>
      </c>
      <c r="D200" s="292">
        <v>1</v>
      </c>
      <c r="E200" s="293">
        <v>0</v>
      </c>
      <c r="F200" s="293">
        <v>10</v>
      </c>
      <c r="G200" s="293">
        <v>0</v>
      </c>
      <c r="H200" s="293">
        <v>10</v>
      </c>
      <c r="I200" s="293">
        <v>0</v>
      </c>
      <c r="J200" s="293">
        <v>0</v>
      </c>
      <c r="K200" s="293">
        <f t="shared" si="25"/>
        <v>10</v>
      </c>
      <c r="L200" s="291">
        <v>25102002</v>
      </c>
      <c r="M200" s="292">
        <v>1788131</v>
      </c>
      <c r="N200" s="265" t="s">
        <v>419</v>
      </c>
      <c r="O200" s="265" t="s">
        <v>479</v>
      </c>
      <c r="P200" s="292" t="s">
        <v>38</v>
      </c>
      <c r="Q200" s="292" t="s">
        <v>164</v>
      </c>
      <c r="R200" s="265">
        <v>22</v>
      </c>
      <c r="S200" s="298">
        <v>17609.830000000002</v>
      </c>
      <c r="T200" s="295">
        <f t="shared" si="22"/>
        <v>176098.30000000002</v>
      </c>
      <c r="U200" s="296">
        <v>300</v>
      </c>
      <c r="V200" s="297">
        <v>9715.82</v>
      </c>
      <c r="W200" s="297">
        <f t="shared" si="23"/>
        <v>97158.2</v>
      </c>
      <c r="X200" s="297">
        <v>9999.15</v>
      </c>
      <c r="Y200" s="297">
        <f t="shared" si="24"/>
        <v>99991.5</v>
      </c>
    </row>
    <row r="201" spans="1:25" ht="12" thickBot="1" x14ac:dyDescent="0.3">
      <c r="A201" s="290">
        <v>19</v>
      </c>
      <c r="B201" s="253" t="s">
        <v>480</v>
      </c>
      <c r="C201" s="291" t="s">
        <v>16</v>
      </c>
      <c r="D201" s="292">
        <v>4</v>
      </c>
      <c r="E201" s="293">
        <v>0</v>
      </c>
      <c r="F201" s="293">
        <v>21</v>
      </c>
      <c r="G201" s="293">
        <v>0</v>
      </c>
      <c r="H201" s="293">
        <v>21</v>
      </c>
      <c r="I201" s="293">
        <v>0</v>
      </c>
      <c r="J201" s="293">
        <v>0</v>
      </c>
      <c r="K201" s="293">
        <f t="shared" si="25"/>
        <v>21</v>
      </c>
      <c r="L201" s="291">
        <v>25102002</v>
      </c>
      <c r="M201" s="292">
        <v>1807624</v>
      </c>
      <c r="N201" s="265" t="s">
        <v>481</v>
      </c>
      <c r="O201" s="265" t="s">
        <v>482</v>
      </c>
      <c r="P201" s="292" t="s">
        <v>38</v>
      </c>
      <c r="Q201" s="292" t="s">
        <v>164</v>
      </c>
      <c r="R201" s="265">
        <v>23</v>
      </c>
      <c r="S201" s="298">
        <v>10596.08</v>
      </c>
      <c r="T201" s="295">
        <f t="shared" si="22"/>
        <v>222517.68</v>
      </c>
      <c r="U201" s="296">
        <v>300</v>
      </c>
      <c r="V201" s="297">
        <v>2859.39</v>
      </c>
      <c r="W201" s="297">
        <f t="shared" si="23"/>
        <v>60047.189999999995</v>
      </c>
      <c r="X201" s="297">
        <v>3862.98</v>
      </c>
      <c r="Y201" s="297">
        <f t="shared" si="24"/>
        <v>81122.58</v>
      </c>
    </row>
    <row r="202" spans="1:25" ht="12" thickBot="1" x14ac:dyDescent="0.3">
      <c r="A202" s="290">
        <v>20</v>
      </c>
      <c r="B202" s="253" t="s">
        <v>483</v>
      </c>
      <c r="C202" s="291" t="s">
        <v>16</v>
      </c>
      <c r="D202" s="292">
        <v>0</v>
      </c>
      <c r="E202" s="293">
        <v>0</v>
      </c>
      <c r="F202" s="293">
        <v>10</v>
      </c>
      <c r="G202" s="293">
        <v>0</v>
      </c>
      <c r="H202" s="293">
        <v>10</v>
      </c>
      <c r="I202" s="293">
        <v>0</v>
      </c>
      <c r="J202" s="293">
        <v>0</v>
      </c>
      <c r="K202" s="293">
        <f t="shared" si="25"/>
        <v>10</v>
      </c>
      <c r="L202" s="291">
        <v>25102002</v>
      </c>
      <c r="M202" s="292">
        <v>1808102</v>
      </c>
      <c r="N202" s="265" t="s">
        <v>419</v>
      </c>
      <c r="O202" s="265" t="s">
        <v>484</v>
      </c>
      <c r="P202" s="292" t="s">
        <v>38</v>
      </c>
      <c r="Q202" s="292" t="s">
        <v>164</v>
      </c>
      <c r="R202" s="265">
        <v>24</v>
      </c>
      <c r="S202" s="298">
        <v>18882.41</v>
      </c>
      <c r="T202" s="295">
        <f t="shared" si="22"/>
        <v>188824.1</v>
      </c>
      <c r="U202" s="296">
        <v>300</v>
      </c>
      <c r="V202" s="297">
        <v>7262.2</v>
      </c>
      <c r="W202" s="297">
        <f t="shared" si="23"/>
        <v>72622</v>
      </c>
      <c r="X202" s="297">
        <v>9389.2800000000007</v>
      </c>
      <c r="Y202" s="297">
        <f t="shared" si="24"/>
        <v>93892.800000000003</v>
      </c>
    </row>
    <row r="203" spans="1:25" ht="12" thickBot="1" x14ac:dyDescent="0.3">
      <c r="A203" s="290">
        <v>21</v>
      </c>
      <c r="B203" s="253" t="s">
        <v>485</v>
      </c>
      <c r="C203" s="291" t="s">
        <v>16</v>
      </c>
      <c r="D203" s="292">
        <v>5</v>
      </c>
      <c r="E203" s="293">
        <v>0</v>
      </c>
      <c r="F203" s="293">
        <v>20</v>
      </c>
      <c r="G203" s="293">
        <v>0</v>
      </c>
      <c r="H203" s="293">
        <v>20</v>
      </c>
      <c r="I203" s="293">
        <v>0</v>
      </c>
      <c r="J203" s="293">
        <v>0</v>
      </c>
      <c r="K203" s="293">
        <f t="shared" si="25"/>
        <v>20</v>
      </c>
      <c r="L203" s="291">
        <v>25102002</v>
      </c>
      <c r="M203" s="292">
        <v>1807627</v>
      </c>
      <c r="N203" s="265" t="s">
        <v>486</v>
      </c>
      <c r="O203" s="265" t="s">
        <v>487</v>
      </c>
      <c r="P203" s="292" t="s">
        <v>38</v>
      </c>
      <c r="Q203" s="292" t="s">
        <v>164</v>
      </c>
      <c r="R203" s="265">
        <v>25</v>
      </c>
      <c r="S203" s="298">
        <v>9616.3799999999992</v>
      </c>
      <c r="T203" s="295">
        <f t="shared" si="22"/>
        <v>192327.59999999998</v>
      </c>
      <c r="U203" s="296">
        <v>300</v>
      </c>
      <c r="V203" s="297">
        <v>5632.09</v>
      </c>
      <c r="W203" s="297">
        <f t="shared" si="23"/>
        <v>112641.8</v>
      </c>
      <c r="X203" s="297">
        <v>8799.43</v>
      </c>
      <c r="Y203" s="297">
        <f t="shared" si="24"/>
        <v>175988.6</v>
      </c>
    </row>
    <row r="204" spans="1:25" ht="12" thickBot="1" x14ac:dyDescent="0.3">
      <c r="A204" s="290">
        <v>22</v>
      </c>
      <c r="B204" s="253" t="s">
        <v>488</v>
      </c>
      <c r="C204" s="291" t="s">
        <v>16</v>
      </c>
      <c r="D204" s="292">
        <v>4</v>
      </c>
      <c r="E204" s="293">
        <v>0</v>
      </c>
      <c r="F204" s="293">
        <v>21</v>
      </c>
      <c r="G204" s="293">
        <v>0</v>
      </c>
      <c r="H204" s="293">
        <v>21</v>
      </c>
      <c r="I204" s="293">
        <v>0</v>
      </c>
      <c r="J204" s="293">
        <v>0</v>
      </c>
      <c r="K204" s="293">
        <f t="shared" si="25"/>
        <v>21</v>
      </c>
      <c r="L204" s="291">
        <v>25102002</v>
      </c>
      <c r="M204" s="292">
        <v>1807629</v>
      </c>
      <c r="N204" s="265" t="s">
        <v>489</v>
      </c>
      <c r="O204" s="265" t="s">
        <v>490</v>
      </c>
      <c r="P204" s="292" t="s">
        <v>38</v>
      </c>
      <c r="Q204" s="292" t="s">
        <v>164</v>
      </c>
      <c r="R204" s="265">
        <v>26</v>
      </c>
      <c r="S204" s="298">
        <v>10454.67</v>
      </c>
      <c r="T204" s="295">
        <f t="shared" si="22"/>
        <v>219548.07</v>
      </c>
      <c r="U204" s="296">
        <v>300</v>
      </c>
      <c r="V204" s="297">
        <v>2774.66</v>
      </c>
      <c r="W204" s="297">
        <f t="shared" si="23"/>
        <v>58267.86</v>
      </c>
      <c r="X204" s="297">
        <v>4529.34</v>
      </c>
      <c r="Y204" s="297">
        <f t="shared" si="24"/>
        <v>95116.14</v>
      </c>
    </row>
    <row r="205" spans="1:25" ht="12" thickBot="1" x14ac:dyDescent="0.3">
      <c r="A205" s="290">
        <v>23</v>
      </c>
      <c r="B205" s="253" t="s">
        <v>491</v>
      </c>
      <c r="C205" s="291" t="s">
        <v>16</v>
      </c>
      <c r="D205" s="292">
        <v>6</v>
      </c>
      <c r="E205" s="293">
        <v>0</v>
      </c>
      <c r="F205" s="293">
        <v>19</v>
      </c>
      <c r="G205" s="293">
        <v>0</v>
      </c>
      <c r="H205" s="293">
        <v>19</v>
      </c>
      <c r="I205" s="293">
        <v>0</v>
      </c>
      <c r="J205" s="293">
        <v>0</v>
      </c>
      <c r="K205" s="293">
        <f t="shared" si="25"/>
        <v>19</v>
      </c>
      <c r="L205" s="291">
        <v>25102002</v>
      </c>
      <c r="M205" s="292">
        <v>1807631</v>
      </c>
      <c r="N205" s="265" t="s">
        <v>492</v>
      </c>
      <c r="O205" s="265" t="s">
        <v>493</v>
      </c>
      <c r="P205" s="292" t="s">
        <v>38</v>
      </c>
      <c r="Q205" s="292" t="s">
        <v>164</v>
      </c>
      <c r="R205" s="265">
        <v>28</v>
      </c>
      <c r="S205" s="298">
        <v>8357.7099999999991</v>
      </c>
      <c r="T205" s="295">
        <f t="shared" si="22"/>
        <v>158796.49</v>
      </c>
      <c r="U205" s="296">
        <v>300</v>
      </c>
      <c r="V205" s="297">
        <v>2953.86</v>
      </c>
      <c r="W205" s="297">
        <f t="shared" si="23"/>
        <v>56123.340000000004</v>
      </c>
      <c r="X205" s="297">
        <v>4321.8500000000004</v>
      </c>
      <c r="Y205" s="297">
        <f t="shared" si="24"/>
        <v>82115.150000000009</v>
      </c>
    </row>
    <row r="206" spans="1:25" ht="12" thickBot="1" x14ac:dyDescent="0.3">
      <c r="A206" s="290">
        <v>24</v>
      </c>
      <c r="B206" s="253" t="s">
        <v>494</v>
      </c>
      <c r="C206" s="291" t="s">
        <v>16</v>
      </c>
      <c r="D206" s="292">
        <v>4</v>
      </c>
      <c r="E206" s="293">
        <v>0</v>
      </c>
      <c r="F206" s="293">
        <v>21</v>
      </c>
      <c r="G206" s="293">
        <v>0</v>
      </c>
      <c r="H206" s="293">
        <v>21</v>
      </c>
      <c r="I206" s="293">
        <v>0</v>
      </c>
      <c r="J206" s="293">
        <v>0</v>
      </c>
      <c r="K206" s="293">
        <f t="shared" si="25"/>
        <v>21</v>
      </c>
      <c r="L206" s="291">
        <v>25102002</v>
      </c>
      <c r="M206" s="292">
        <v>1807632</v>
      </c>
      <c r="N206" s="265" t="s">
        <v>495</v>
      </c>
      <c r="O206" s="265" t="s">
        <v>496</v>
      </c>
      <c r="P206" s="292" t="s">
        <v>38</v>
      </c>
      <c r="Q206" s="292" t="s">
        <v>164</v>
      </c>
      <c r="R206" s="265">
        <v>29</v>
      </c>
      <c r="S206" s="298">
        <v>11836.27</v>
      </c>
      <c r="T206" s="295">
        <f t="shared" si="22"/>
        <v>248561.67</v>
      </c>
      <c r="U206" s="296">
        <v>300</v>
      </c>
      <c r="V206" s="297">
        <v>6347.91</v>
      </c>
      <c r="W206" s="297">
        <f t="shared" si="23"/>
        <v>133306.10999999999</v>
      </c>
      <c r="X206" s="297">
        <v>9750.39</v>
      </c>
      <c r="Y206" s="297">
        <f t="shared" si="24"/>
        <v>204758.19</v>
      </c>
    </row>
    <row r="207" spans="1:25" ht="12" thickBot="1" x14ac:dyDescent="0.3">
      <c r="A207" s="290">
        <v>25</v>
      </c>
      <c r="B207" s="253" t="s">
        <v>497</v>
      </c>
      <c r="C207" s="291" t="s">
        <v>16</v>
      </c>
      <c r="D207" s="292">
        <v>6</v>
      </c>
      <c r="E207" s="293">
        <v>0</v>
      </c>
      <c r="F207" s="293">
        <v>19</v>
      </c>
      <c r="G207" s="293">
        <v>0</v>
      </c>
      <c r="H207" s="293">
        <v>19</v>
      </c>
      <c r="I207" s="293">
        <v>0</v>
      </c>
      <c r="J207" s="293">
        <v>0</v>
      </c>
      <c r="K207" s="293">
        <f t="shared" si="25"/>
        <v>19</v>
      </c>
      <c r="L207" s="291">
        <v>25102002</v>
      </c>
      <c r="M207" s="292">
        <v>1807630</v>
      </c>
      <c r="N207" s="265" t="s">
        <v>498</v>
      </c>
      <c r="O207" s="265" t="s">
        <v>499</v>
      </c>
      <c r="P207" s="292" t="s">
        <v>38</v>
      </c>
      <c r="Q207" s="292" t="s">
        <v>164</v>
      </c>
      <c r="R207" s="265">
        <v>30</v>
      </c>
      <c r="S207" s="298">
        <v>7536.89</v>
      </c>
      <c r="T207" s="295">
        <f t="shared" si="22"/>
        <v>143200.91</v>
      </c>
      <c r="U207" s="296">
        <v>300</v>
      </c>
      <c r="V207" s="297">
        <v>3016.18</v>
      </c>
      <c r="W207" s="297">
        <f t="shared" si="23"/>
        <v>57307.42</v>
      </c>
      <c r="X207" s="297">
        <v>4349.68</v>
      </c>
      <c r="Y207" s="297">
        <f t="shared" si="24"/>
        <v>82643.920000000013</v>
      </c>
    </row>
    <row r="208" spans="1:25" ht="12" thickBot="1" x14ac:dyDescent="0.3">
      <c r="A208" s="290">
        <v>26</v>
      </c>
      <c r="B208" s="253" t="s">
        <v>500</v>
      </c>
      <c r="C208" s="291" t="s">
        <v>16</v>
      </c>
      <c r="D208" s="292">
        <v>6</v>
      </c>
      <c r="E208" s="293">
        <v>0</v>
      </c>
      <c r="F208" s="293">
        <v>19</v>
      </c>
      <c r="G208" s="293">
        <v>0</v>
      </c>
      <c r="H208" s="293">
        <v>19</v>
      </c>
      <c r="I208" s="293">
        <v>0</v>
      </c>
      <c r="J208" s="293">
        <v>0</v>
      </c>
      <c r="K208" s="293">
        <f t="shared" si="25"/>
        <v>19</v>
      </c>
      <c r="L208" s="291">
        <v>25102002</v>
      </c>
      <c r="M208" s="292">
        <v>1807628</v>
      </c>
      <c r="N208" s="265" t="s">
        <v>501</v>
      </c>
      <c r="O208" s="265" t="s">
        <v>502</v>
      </c>
      <c r="P208" s="292" t="s">
        <v>38</v>
      </c>
      <c r="Q208" s="292" t="s">
        <v>164</v>
      </c>
      <c r="R208" s="265">
        <v>31</v>
      </c>
      <c r="S208" s="298">
        <v>16245.24</v>
      </c>
      <c r="T208" s="295">
        <f t="shared" si="22"/>
        <v>308659.56</v>
      </c>
      <c r="U208" s="296">
        <v>300</v>
      </c>
      <c r="V208" s="297">
        <v>4355.3100000000004</v>
      </c>
      <c r="W208" s="297">
        <f t="shared" si="23"/>
        <v>82750.890000000014</v>
      </c>
      <c r="X208" s="297">
        <v>6560.06</v>
      </c>
      <c r="Y208" s="297">
        <f t="shared" si="24"/>
        <v>124641.14000000001</v>
      </c>
    </row>
    <row r="209" spans="1:25" ht="12" thickBot="1" x14ac:dyDescent="0.3">
      <c r="A209" s="290">
        <v>27</v>
      </c>
      <c r="B209" s="253" t="s">
        <v>503</v>
      </c>
      <c r="C209" s="291" t="s">
        <v>504</v>
      </c>
      <c r="D209" s="292">
        <v>3</v>
      </c>
      <c r="E209" s="293">
        <v>0</v>
      </c>
      <c r="F209" s="293">
        <v>8</v>
      </c>
      <c r="G209" s="293">
        <v>0</v>
      </c>
      <c r="H209" s="293">
        <v>8</v>
      </c>
      <c r="I209" s="293">
        <v>0</v>
      </c>
      <c r="J209" s="293">
        <v>0</v>
      </c>
      <c r="K209" s="293">
        <f t="shared" si="25"/>
        <v>8</v>
      </c>
      <c r="L209" s="291">
        <v>25102002</v>
      </c>
      <c r="M209" s="292">
        <v>1808098</v>
      </c>
      <c r="N209" s="265" t="s">
        <v>419</v>
      </c>
      <c r="O209" s="265" t="s">
        <v>505</v>
      </c>
      <c r="P209" s="292" t="s">
        <v>38</v>
      </c>
      <c r="Q209" s="292" t="s">
        <v>155</v>
      </c>
      <c r="R209" s="265">
        <v>32</v>
      </c>
      <c r="S209" s="298">
        <v>15305.06</v>
      </c>
      <c r="T209" s="295">
        <f t="shared" si="22"/>
        <v>122440.48</v>
      </c>
      <c r="U209" s="296">
        <v>300</v>
      </c>
      <c r="V209" s="297">
        <v>5106.04</v>
      </c>
      <c r="W209" s="297">
        <f t="shared" si="23"/>
        <v>40848.32</v>
      </c>
      <c r="X209" s="297">
        <v>5513.44</v>
      </c>
      <c r="Y209" s="297">
        <f t="shared" si="24"/>
        <v>44107.519999999997</v>
      </c>
    </row>
    <row r="210" spans="1:25" ht="12" thickBot="1" x14ac:dyDescent="0.3">
      <c r="A210" s="290">
        <v>28</v>
      </c>
      <c r="B210" s="253" t="s">
        <v>506</v>
      </c>
      <c r="C210" s="291" t="s">
        <v>16</v>
      </c>
      <c r="D210" s="292">
        <v>6</v>
      </c>
      <c r="E210" s="293">
        <v>0</v>
      </c>
      <c r="F210" s="293">
        <v>19</v>
      </c>
      <c r="G210" s="293">
        <v>0</v>
      </c>
      <c r="H210" s="293">
        <v>19</v>
      </c>
      <c r="I210" s="293">
        <v>0</v>
      </c>
      <c r="J210" s="293">
        <v>0</v>
      </c>
      <c r="K210" s="293">
        <f t="shared" si="25"/>
        <v>19</v>
      </c>
      <c r="L210" s="291">
        <v>25102002</v>
      </c>
      <c r="M210" s="292">
        <v>1807626</v>
      </c>
      <c r="N210" s="265" t="s">
        <v>507</v>
      </c>
      <c r="O210" s="265" t="s">
        <v>508</v>
      </c>
      <c r="P210" s="292" t="s">
        <v>38</v>
      </c>
      <c r="Q210" s="292" t="s">
        <v>155</v>
      </c>
      <c r="R210" s="265">
        <v>33</v>
      </c>
      <c r="S210" s="298">
        <v>12618.94</v>
      </c>
      <c r="T210" s="295">
        <f t="shared" si="22"/>
        <v>239759.86000000002</v>
      </c>
      <c r="U210" s="296">
        <v>300</v>
      </c>
      <c r="V210" s="297">
        <v>7476.67</v>
      </c>
      <c r="W210" s="297">
        <f t="shared" si="23"/>
        <v>142056.73000000001</v>
      </c>
      <c r="X210" s="297">
        <v>10939.31</v>
      </c>
      <c r="Y210" s="297">
        <f t="shared" si="24"/>
        <v>207846.88999999998</v>
      </c>
    </row>
    <row r="211" spans="1:25" ht="12" thickBot="1" x14ac:dyDescent="0.3">
      <c r="A211" s="290">
        <v>29</v>
      </c>
      <c r="B211" s="253" t="s">
        <v>509</v>
      </c>
      <c r="C211" s="291" t="s">
        <v>16</v>
      </c>
      <c r="D211" s="292">
        <v>3</v>
      </c>
      <c r="E211" s="293">
        <v>0</v>
      </c>
      <c r="F211" s="293">
        <v>22</v>
      </c>
      <c r="G211" s="293">
        <v>0</v>
      </c>
      <c r="H211" s="293">
        <v>22</v>
      </c>
      <c r="I211" s="293">
        <v>0</v>
      </c>
      <c r="J211" s="293">
        <v>0</v>
      </c>
      <c r="K211" s="293">
        <f t="shared" si="25"/>
        <v>22</v>
      </c>
      <c r="L211" s="291">
        <v>25102002</v>
      </c>
      <c r="M211" s="292">
        <v>1807625</v>
      </c>
      <c r="N211" s="265" t="s">
        <v>510</v>
      </c>
      <c r="O211" s="265" t="s">
        <v>511</v>
      </c>
      <c r="P211" s="292" t="s">
        <v>38</v>
      </c>
      <c r="Q211" s="292" t="s">
        <v>155</v>
      </c>
      <c r="R211" s="265">
        <v>34</v>
      </c>
      <c r="S211" s="298">
        <v>2496.2600000000002</v>
      </c>
      <c r="T211" s="295">
        <f t="shared" si="22"/>
        <v>54917.72</v>
      </c>
      <c r="U211" s="296">
        <v>300</v>
      </c>
      <c r="V211" s="297">
        <v>715.82</v>
      </c>
      <c r="W211" s="297">
        <f t="shared" si="23"/>
        <v>15748.04</v>
      </c>
      <c r="X211" s="297">
        <v>1054.1500000000001</v>
      </c>
      <c r="Y211" s="297">
        <f t="shared" si="24"/>
        <v>23191.300000000003</v>
      </c>
    </row>
    <row r="212" spans="1:25" ht="12" thickBot="1" x14ac:dyDescent="0.3">
      <c r="A212" s="290">
        <v>30</v>
      </c>
      <c r="B212" s="253" t="s">
        <v>512</v>
      </c>
      <c r="C212" s="291" t="s">
        <v>16</v>
      </c>
      <c r="D212" s="292">
        <v>2</v>
      </c>
      <c r="E212" s="293">
        <v>0</v>
      </c>
      <c r="F212" s="293">
        <v>6</v>
      </c>
      <c r="G212" s="293">
        <v>0</v>
      </c>
      <c r="H212" s="293">
        <v>6</v>
      </c>
      <c r="I212" s="293">
        <v>0</v>
      </c>
      <c r="J212" s="293">
        <v>0</v>
      </c>
      <c r="K212" s="293">
        <f t="shared" si="25"/>
        <v>6</v>
      </c>
      <c r="L212" s="291">
        <v>25102002</v>
      </c>
      <c r="M212" s="292">
        <v>1808097</v>
      </c>
      <c r="N212" s="265" t="s">
        <v>419</v>
      </c>
      <c r="O212" s="265" t="s">
        <v>513</v>
      </c>
      <c r="P212" s="292" t="s">
        <v>38</v>
      </c>
      <c r="Q212" s="292" t="s">
        <v>155</v>
      </c>
      <c r="R212" s="265">
        <v>35</v>
      </c>
      <c r="S212" s="298">
        <v>16727.38</v>
      </c>
      <c r="T212" s="295">
        <f t="shared" si="22"/>
        <v>100364.28</v>
      </c>
      <c r="U212" s="296">
        <v>300</v>
      </c>
      <c r="V212" s="297">
        <v>10011.39</v>
      </c>
      <c r="W212" s="297">
        <f t="shared" si="23"/>
        <v>60068.34</v>
      </c>
      <c r="X212" s="297">
        <v>10722.44</v>
      </c>
      <c r="Y212" s="297">
        <f t="shared" si="24"/>
        <v>64334.64</v>
      </c>
    </row>
    <row r="213" spans="1:25" ht="12" thickBot="1" x14ac:dyDescent="0.3">
      <c r="A213" s="290">
        <v>31</v>
      </c>
      <c r="B213" s="253" t="s">
        <v>514</v>
      </c>
      <c r="C213" s="291" t="s">
        <v>16</v>
      </c>
      <c r="D213" s="292">
        <v>8</v>
      </c>
      <c r="E213" s="293">
        <v>0</v>
      </c>
      <c r="F213" s="293">
        <v>17</v>
      </c>
      <c r="G213" s="293">
        <v>0</v>
      </c>
      <c r="H213" s="293">
        <v>17</v>
      </c>
      <c r="I213" s="293">
        <v>0</v>
      </c>
      <c r="J213" s="293">
        <v>0</v>
      </c>
      <c r="K213" s="293">
        <f t="shared" si="25"/>
        <v>17</v>
      </c>
      <c r="L213" s="291">
        <v>25102002</v>
      </c>
      <c r="M213" s="292">
        <v>1807620</v>
      </c>
      <c r="N213" s="265" t="s">
        <v>515</v>
      </c>
      <c r="O213" s="265" t="s">
        <v>516</v>
      </c>
      <c r="P213" s="292" t="s">
        <v>38</v>
      </c>
      <c r="Q213" s="292" t="s">
        <v>155</v>
      </c>
      <c r="R213" s="265">
        <v>37</v>
      </c>
      <c r="S213" s="298">
        <v>20426.3</v>
      </c>
      <c r="T213" s="295">
        <f t="shared" si="22"/>
        <v>347247.1</v>
      </c>
      <c r="U213" s="296">
        <v>300</v>
      </c>
      <c r="V213" s="297">
        <v>7138.72</v>
      </c>
      <c r="W213" s="297">
        <f t="shared" si="23"/>
        <v>121358.24</v>
      </c>
      <c r="X213" s="297">
        <v>10275.59</v>
      </c>
      <c r="Y213" s="297">
        <f t="shared" si="24"/>
        <v>174685.03</v>
      </c>
    </row>
    <row r="214" spans="1:25" ht="12" thickBot="1" x14ac:dyDescent="0.3">
      <c r="A214" s="290">
        <v>32</v>
      </c>
      <c r="B214" s="253" t="s">
        <v>517</v>
      </c>
      <c r="C214" s="291" t="s">
        <v>16</v>
      </c>
      <c r="D214" s="292">
        <v>6</v>
      </c>
      <c r="E214" s="293">
        <v>0</v>
      </c>
      <c r="F214" s="293">
        <v>19</v>
      </c>
      <c r="G214" s="293">
        <v>0</v>
      </c>
      <c r="H214" s="293">
        <v>19</v>
      </c>
      <c r="I214" s="293">
        <v>0</v>
      </c>
      <c r="J214" s="293">
        <v>0</v>
      </c>
      <c r="K214" s="293">
        <f t="shared" si="25"/>
        <v>19</v>
      </c>
      <c r="L214" s="291">
        <v>25102002</v>
      </c>
      <c r="M214" s="292">
        <v>1807618</v>
      </c>
      <c r="N214" s="265" t="s">
        <v>518</v>
      </c>
      <c r="O214" s="265" t="s">
        <v>519</v>
      </c>
      <c r="P214" s="292" t="s">
        <v>38</v>
      </c>
      <c r="Q214" s="292" t="s">
        <v>155</v>
      </c>
      <c r="R214" s="265">
        <v>39</v>
      </c>
      <c r="S214" s="298">
        <v>15355.33</v>
      </c>
      <c r="T214" s="295">
        <f t="shared" si="22"/>
        <v>291751.27</v>
      </c>
      <c r="U214" s="296">
        <v>300</v>
      </c>
      <c r="V214" s="297">
        <v>16344.67</v>
      </c>
      <c r="W214" s="297">
        <f t="shared" si="23"/>
        <v>310548.73</v>
      </c>
      <c r="X214" s="297">
        <v>18847.419999999998</v>
      </c>
      <c r="Y214" s="297">
        <f t="shared" si="24"/>
        <v>358100.98</v>
      </c>
    </row>
    <row r="215" spans="1:25" ht="12" thickBot="1" x14ac:dyDescent="0.3">
      <c r="A215" s="290">
        <v>33</v>
      </c>
      <c r="B215" s="253" t="s">
        <v>520</v>
      </c>
      <c r="C215" s="291" t="s">
        <v>16</v>
      </c>
      <c r="D215" s="292">
        <v>7</v>
      </c>
      <c r="E215" s="293">
        <v>0</v>
      </c>
      <c r="F215" s="293">
        <v>18</v>
      </c>
      <c r="G215" s="293">
        <v>0</v>
      </c>
      <c r="H215" s="293">
        <v>18</v>
      </c>
      <c r="I215" s="293">
        <v>0</v>
      </c>
      <c r="J215" s="293">
        <v>0</v>
      </c>
      <c r="K215" s="293">
        <f t="shared" si="25"/>
        <v>18</v>
      </c>
      <c r="L215" s="291">
        <v>25102002</v>
      </c>
      <c r="M215" s="292">
        <v>1807616</v>
      </c>
      <c r="N215" s="265" t="s">
        <v>521</v>
      </c>
      <c r="O215" s="265" t="s">
        <v>522</v>
      </c>
      <c r="P215" s="292" t="s">
        <v>38</v>
      </c>
      <c r="Q215" s="292" t="s">
        <v>155</v>
      </c>
      <c r="R215" s="265">
        <v>40</v>
      </c>
      <c r="S215" s="298">
        <v>17456.46</v>
      </c>
      <c r="T215" s="295">
        <f t="shared" si="22"/>
        <v>314216.27999999997</v>
      </c>
      <c r="U215" s="296">
        <v>300</v>
      </c>
      <c r="V215" s="297">
        <v>10325.870000000001</v>
      </c>
      <c r="W215" s="297">
        <f t="shared" si="23"/>
        <v>185865.66</v>
      </c>
      <c r="X215" s="297">
        <v>17329.55</v>
      </c>
      <c r="Y215" s="297">
        <f t="shared" si="24"/>
        <v>311931.89999999997</v>
      </c>
    </row>
    <row r="216" spans="1:25" ht="12" thickBot="1" x14ac:dyDescent="0.3">
      <c r="A216" s="290">
        <v>34</v>
      </c>
      <c r="B216" s="253" t="s">
        <v>523</v>
      </c>
      <c r="C216" s="291" t="s">
        <v>16</v>
      </c>
      <c r="D216" s="292">
        <v>4</v>
      </c>
      <c r="E216" s="293">
        <v>0</v>
      </c>
      <c r="F216" s="293">
        <v>21</v>
      </c>
      <c r="G216" s="293">
        <v>0</v>
      </c>
      <c r="H216" s="293">
        <v>21</v>
      </c>
      <c r="I216" s="293">
        <v>0</v>
      </c>
      <c r="J216" s="293">
        <v>0</v>
      </c>
      <c r="K216" s="293">
        <f t="shared" si="25"/>
        <v>21</v>
      </c>
      <c r="L216" s="291">
        <v>25102002</v>
      </c>
      <c r="M216" s="292">
        <v>1807615</v>
      </c>
      <c r="N216" s="265" t="s">
        <v>524</v>
      </c>
      <c r="O216" s="265" t="s">
        <v>525</v>
      </c>
      <c r="P216" s="292" t="s">
        <v>38</v>
      </c>
      <c r="Q216" s="292" t="s">
        <v>155</v>
      </c>
      <c r="R216" s="265">
        <v>42</v>
      </c>
      <c r="S216" s="298">
        <v>8035.65</v>
      </c>
      <c r="T216" s="295">
        <f t="shared" si="22"/>
        <v>168748.65</v>
      </c>
      <c r="U216" s="296">
        <v>300</v>
      </c>
      <c r="V216" s="297">
        <v>4240.3900000000003</v>
      </c>
      <c r="W216" s="297">
        <f t="shared" si="23"/>
        <v>89048.19</v>
      </c>
      <c r="X216" s="297">
        <v>6192.16</v>
      </c>
      <c r="Y216" s="297">
        <f t="shared" si="24"/>
        <v>130035.36</v>
      </c>
    </row>
    <row r="217" spans="1:25" ht="12" thickBot="1" x14ac:dyDescent="0.3">
      <c r="A217" s="290">
        <v>35</v>
      </c>
      <c r="B217" s="258" t="s">
        <v>526</v>
      </c>
      <c r="C217" s="291" t="s">
        <v>16</v>
      </c>
      <c r="D217" s="292">
        <v>3</v>
      </c>
      <c r="E217" s="293">
        <v>0</v>
      </c>
      <c r="F217" s="293">
        <v>22</v>
      </c>
      <c r="G217" s="293">
        <v>0</v>
      </c>
      <c r="H217" s="293">
        <v>22</v>
      </c>
      <c r="I217" s="293">
        <v>0</v>
      </c>
      <c r="J217" s="293">
        <v>0</v>
      </c>
      <c r="K217" s="293">
        <f t="shared" si="25"/>
        <v>22</v>
      </c>
      <c r="L217" s="291">
        <v>25102002</v>
      </c>
      <c r="M217" s="293">
        <v>1807667</v>
      </c>
      <c r="N217" s="293" t="s">
        <v>527</v>
      </c>
      <c r="O217" s="293" t="s">
        <v>528</v>
      </c>
      <c r="P217" s="292" t="s">
        <v>38</v>
      </c>
      <c r="Q217" s="292" t="s">
        <v>155</v>
      </c>
      <c r="R217" s="292">
        <v>43</v>
      </c>
      <c r="S217" s="298">
        <v>5362.22</v>
      </c>
      <c r="T217" s="295">
        <f t="shared" si="22"/>
        <v>117968.84000000001</v>
      </c>
      <c r="U217" s="296">
        <v>300</v>
      </c>
      <c r="V217" s="297">
        <v>215.43</v>
      </c>
      <c r="W217" s="297">
        <f t="shared" si="23"/>
        <v>4739.46</v>
      </c>
      <c r="X217" s="297">
        <v>3510.81</v>
      </c>
      <c r="Y217" s="297">
        <f t="shared" si="24"/>
        <v>77237.819999999992</v>
      </c>
    </row>
    <row r="218" spans="1:25" ht="12" thickBot="1" x14ac:dyDescent="0.3">
      <c r="A218" s="290">
        <v>36</v>
      </c>
      <c r="B218" s="258" t="s">
        <v>529</v>
      </c>
      <c r="C218" s="291" t="s">
        <v>16</v>
      </c>
      <c r="D218" s="292">
        <v>4</v>
      </c>
      <c r="E218" s="293">
        <v>0</v>
      </c>
      <c r="F218" s="293">
        <v>21</v>
      </c>
      <c r="G218" s="293">
        <v>0</v>
      </c>
      <c r="H218" s="293">
        <v>21</v>
      </c>
      <c r="I218" s="293">
        <v>0</v>
      </c>
      <c r="J218" s="293">
        <v>0</v>
      </c>
      <c r="K218" s="293">
        <f t="shared" si="25"/>
        <v>21</v>
      </c>
      <c r="L218" s="291">
        <v>25102002</v>
      </c>
      <c r="M218" s="293">
        <v>1807650</v>
      </c>
      <c r="N218" s="293" t="s">
        <v>530</v>
      </c>
      <c r="O218" s="293" t="s">
        <v>531</v>
      </c>
      <c r="P218" s="292" t="s">
        <v>38</v>
      </c>
      <c r="Q218" s="292" t="s">
        <v>155</v>
      </c>
      <c r="R218" s="292">
        <v>44</v>
      </c>
      <c r="S218" s="298">
        <v>10364.620000000001</v>
      </c>
      <c r="T218" s="295">
        <f t="shared" si="22"/>
        <v>217657.02000000002</v>
      </c>
      <c r="U218" s="296">
        <v>300</v>
      </c>
      <c r="V218" s="297">
        <v>4505.28</v>
      </c>
      <c r="W218" s="297">
        <f t="shared" si="23"/>
        <v>94610.87999999999</v>
      </c>
      <c r="X218" s="297">
        <v>7330.04</v>
      </c>
      <c r="Y218" s="297">
        <f t="shared" si="24"/>
        <v>153930.84</v>
      </c>
    </row>
    <row r="219" spans="1:25" ht="12" thickBot="1" x14ac:dyDescent="0.3">
      <c r="A219" s="290">
        <v>37</v>
      </c>
      <c r="B219" s="258" t="s">
        <v>532</v>
      </c>
      <c r="C219" s="291" t="s">
        <v>16</v>
      </c>
      <c r="D219" s="292">
        <v>3</v>
      </c>
      <c r="E219" s="293">
        <v>0</v>
      </c>
      <c r="F219" s="293">
        <v>22</v>
      </c>
      <c r="G219" s="293">
        <v>0</v>
      </c>
      <c r="H219" s="293">
        <v>22</v>
      </c>
      <c r="I219" s="293">
        <v>0</v>
      </c>
      <c r="J219" s="293">
        <v>0</v>
      </c>
      <c r="K219" s="293">
        <f t="shared" si="25"/>
        <v>22</v>
      </c>
      <c r="L219" s="291">
        <v>25102002</v>
      </c>
      <c r="M219" s="293">
        <v>1807657</v>
      </c>
      <c r="N219" s="293" t="s">
        <v>533</v>
      </c>
      <c r="O219" s="293" t="s">
        <v>534</v>
      </c>
      <c r="P219" s="292" t="s">
        <v>38</v>
      </c>
      <c r="Q219" s="292" t="s">
        <v>155</v>
      </c>
      <c r="R219" s="292">
        <v>45</v>
      </c>
      <c r="S219" s="298">
        <v>8074.84</v>
      </c>
      <c r="T219" s="295">
        <f t="shared" si="22"/>
        <v>177646.48</v>
      </c>
      <c r="U219" s="296">
        <v>300</v>
      </c>
      <c r="V219" s="297">
        <v>3957.95</v>
      </c>
      <c r="W219" s="297">
        <f t="shared" si="23"/>
        <v>87074.9</v>
      </c>
      <c r="X219" s="297">
        <v>6350.6</v>
      </c>
      <c r="Y219" s="297">
        <f t="shared" si="24"/>
        <v>139713.20000000001</v>
      </c>
    </row>
    <row r="220" spans="1:25" ht="12" thickBot="1" x14ac:dyDescent="0.3">
      <c r="A220" s="290">
        <v>38</v>
      </c>
      <c r="B220" s="258" t="s">
        <v>535</v>
      </c>
      <c r="C220" s="291" t="s">
        <v>16</v>
      </c>
      <c r="D220" s="292">
        <v>7</v>
      </c>
      <c r="E220" s="293">
        <v>0</v>
      </c>
      <c r="F220" s="293">
        <v>18</v>
      </c>
      <c r="G220" s="293">
        <v>0</v>
      </c>
      <c r="H220" s="293">
        <v>18</v>
      </c>
      <c r="I220" s="293">
        <v>0</v>
      </c>
      <c r="J220" s="293">
        <v>0</v>
      </c>
      <c r="K220" s="293">
        <f t="shared" si="25"/>
        <v>18</v>
      </c>
      <c r="L220" s="291">
        <v>25102002</v>
      </c>
      <c r="M220" s="293">
        <v>1807666</v>
      </c>
      <c r="N220" s="293" t="s">
        <v>536</v>
      </c>
      <c r="O220" s="293" t="s">
        <v>537</v>
      </c>
      <c r="P220" s="292" t="s">
        <v>38</v>
      </c>
      <c r="Q220" s="292" t="s">
        <v>155</v>
      </c>
      <c r="R220" s="292">
        <v>46</v>
      </c>
      <c r="S220" s="298">
        <v>4679.6000000000004</v>
      </c>
      <c r="T220" s="295">
        <f t="shared" si="22"/>
        <v>84232.8</v>
      </c>
      <c r="U220" s="296">
        <v>300</v>
      </c>
      <c r="V220" s="297">
        <v>1030.4000000000001</v>
      </c>
      <c r="W220" s="297">
        <f t="shared" si="23"/>
        <v>18547.2</v>
      </c>
      <c r="X220" s="297">
        <v>1414.95</v>
      </c>
      <c r="Y220" s="297">
        <f t="shared" si="24"/>
        <v>25469.100000000002</v>
      </c>
    </row>
    <row r="221" spans="1:25" ht="12" thickBot="1" x14ac:dyDescent="0.3">
      <c r="A221" s="290">
        <v>39</v>
      </c>
      <c r="B221" s="258" t="s">
        <v>538</v>
      </c>
      <c r="C221" s="291" t="s">
        <v>16</v>
      </c>
      <c r="D221" s="292">
        <v>7</v>
      </c>
      <c r="E221" s="293">
        <v>0</v>
      </c>
      <c r="F221" s="293">
        <v>18</v>
      </c>
      <c r="G221" s="293">
        <v>0</v>
      </c>
      <c r="H221" s="293">
        <v>18</v>
      </c>
      <c r="I221" s="293">
        <v>0</v>
      </c>
      <c r="J221" s="293">
        <v>0</v>
      </c>
      <c r="K221" s="293">
        <f t="shared" si="25"/>
        <v>18</v>
      </c>
      <c r="L221" s="291">
        <v>25102002</v>
      </c>
      <c r="M221" s="293">
        <v>1807665</v>
      </c>
      <c r="N221" s="293" t="s">
        <v>539</v>
      </c>
      <c r="O221" s="293" t="s">
        <v>540</v>
      </c>
      <c r="P221" s="292" t="s">
        <v>38</v>
      </c>
      <c r="Q221" s="292" t="s">
        <v>155</v>
      </c>
      <c r="R221" s="292">
        <v>47</v>
      </c>
      <c r="S221" s="298">
        <v>3363.4</v>
      </c>
      <c r="T221" s="295">
        <f t="shared" si="22"/>
        <v>60541.200000000004</v>
      </c>
      <c r="U221" s="296">
        <v>300</v>
      </c>
      <c r="V221" s="297">
        <v>2286.73</v>
      </c>
      <c r="W221" s="297">
        <f t="shared" si="23"/>
        <v>41161.14</v>
      </c>
      <c r="X221" s="297">
        <v>3667.6</v>
      </c>
      <c r="Y221" s="297">
        <f t="shared" si="24"/>
        <v>66016.800000000003</v>
      </c>
    </row>
    <row r="222" spans="1:25" ht="12" thickBot="1" x14ac:dyDescent="0.3">
      <c r="A222" s="290">
        <v>40</v>
      </c>
      <c r="B222" s="258" t="s">
        <v>541</v>
      </c>
      <c r="C222" s="291" t="s">
        <v>16</v>
      </c>
      <c r="D222" s="292">
        <v>4</v>
      </c>
      <c r="E222" s="293">
        <v>0</v>
      </c>
      <c r="F222" s="293">
        <v>21</v>
      </c>
      <c r="G222" s="293">
        <v>0</v>
      </c>
      <c r="H222" s="293">
        <v>21</v>
      </c>
      <c r="I222" s="293">
        <v>0</v>
      </c>
      <c r="J222" s="293">
        <v>0</v>
      </c>
      <c r="K222" s="293">
        <f t="shared" si="25"/>
        <v>21</v>
      </c>
      <c r="L222" s="291">
        <v>25102002</v>
      </c>
      <c r="M222" s="293">
        <v>1807651</v>
      </c>
      <c r="N222" s="293" t="s">
        <v>542</v>
      </c>
      <c r="O222" s="293" t="s">
        <v>543</v>
      </c>
      <c r="P222" s="292" t="s">
        <v>38</v>
      </c>
      <c r="Q222" s="292" t="s">
        <v>155</v>
      </c>
      <c r="R222" s="292">
        <v>55</v>
      </c>
      <c r="S222" s="298">
        <v>6493.33</v>
      </c>
      <c r="T222" s="295">
        <f t="shared" si="22"/>
        <v>136359.93</v>
      </c>
      <c r="U222" s="296">
        <v>300</v>
      </c>
      <c r="V222" s="297">
        <v>3957.95</v>
      </c>
      <c r="W222" s="297">
        <f t="shared" si="23"/>
        <v>83116.95</v>
      </c>
      <c r="X222" s="297">
        <v>5711.72</v>
      </c>
      <c r="Y222" s="297">
        <f t="shared" si="24"/>
        <v>119946.12000000001</v>
      </c>
    </row>
    <row r="223" spans="1:25" ht="12" thickBot="1" x14ac:dyDescent="0.3">
      <c r="A223" s="290">
        <v>41</v>
      </c>
      <c r="B223" s="258" t="s">
        <v>544</v>
      </c>
      <c r="C223" s="291" t="s">
        <v>16</v>
      </c>
      <c r="D223" s="292">
        <v>5</v>
      </c>
      <c r="E223" s="293">
        <v>0</v>
      </c>
      <c r="F223" s="293">
        <v>20</v>
      </c>
      <c r="G223" s="293">
        <v>0</v>
      </c>
      <c r="H223" s="293">
        <v>20</v>
      </c>
      <c r="I223" s="293">
        <v>0</v>
      </c>
      <c r="J223" s="293">
        <v>0</v>
      </c>
      <c r="K223" s="293">
        <f t="shared" si="25"/>
        <v>20</v>
      </c>
      <c r="L223" s="291">
        <v>25102002</v>
      </c>
      <c r="M223" s="293">
        <v>1807648</v>
      </c>
      <c r="N223" s="293" t="s">
        <v>545</v>
      </c>
      <c r="O223" s="293" t="s">
        <v>546</v>
      </c>
      <c r="P223" s="292" t="s">
        <v>38</v>
      </c>
      <c r="Q223" s="292" t="s">
        <v>155</v>
      </c>
      <c r="R223" s="292">
        <v>57</v>
      </c>
      <c r="S223" s="298">
        <v>10827.44</v>
      </c>
      <c r="T223" s="295">
        <f t="shared" si="22"/>
        <v>216548.80000000002</v>
      </c>
      <c r="U223" s="296">
        <v>300</v>
      </c>
      <c r="V223" s="297">
        <v>9686.4500000000007</v>
      </c>
      <c r="W223" s="297">
        <f t="shared" si="23"/>
        <v>193729</v>
      </c>
      <c r="X223" s="297">
        <v>15712.4</v>
      </c>
      <c r="Y223" s="297">
        <f t="shared" si="24"/>
        <v>314248</v>
      </c>
    </row>
    <row r="224" spans="1:25" x14ac:dyDescent="0.25">
      <c r="K224" s="255">
        <f>SUM(K183:K223)</f>
        <v>695</v>
      </c>
      <c r="S224" s="132"/>
      <c r="T224" s="132">
        <f>SUM(T183:T223)</f>
        <v>7800710.5600000015</v>
      </c>
      <c r="U224" s="132"/>
      <c r="W224" s="132">
        <f t="shared" ref="W224:Y224" si="26">SUM(W183:W223)</f>
        <v>3792678.99</v>
      </c>
      <c r="Y224" s="132">
        <f t="shared" si="26"/>
        <v>5368275.75</v>
      </c>
    </row>
    <row r="225" spans="1:30" x14ac:dyDescent="0.25">
      <c r="Q225" s="268"/>
      <c r="R225" s="268"/>
      <c r="S225" s="147"/>
      <c r="T225" s="148"/>
      <c r="U225" s="148"/>
      <c r="V225" s="148"/>
      <c r="W225" s="148"/>
      <c r="X225" s="148"/>
      <c r="Y225" s="148"/>
      <c r="Z225" s="268"/>
    </row>
    <row r="226" spans="1:30" s="133" customFormat="1" x14ac:dyDescent="0.25">
      <c r="A226" s="255"/>
      <c r="B226" s="255"/>
      <c r="C226" s="255"/>
      <c r="D226" s="255"/>
      <c r="E226" s="255"/>
      <c r="F226" s="255"/>
      <c r="G226" s="255"/>
      <c r="H226" s="255"/>
      <c r="I226" s="255"/>
      <c r="J226" s="255"/>
      <c r="K226" s="255"/>
      <c r="L226" s="255"/>
      <c r="M226" s="255"/>
      <c r="N226" s="255"/>
      <c r="O226" s="255"/>
      <c r="P226" s="255"/>
      <c r="Q226" s="268"/>
      <c r="R226" s="268"/>
      <c r="S226" s="147" t="s">
        <v>879</v>
      </c>
      <c r="T226" s="148">
        <f>+T224+T173</f>
        <v>14701497.640000001</v>
      </c>
      <c r="U226" s="148"/>
      <c r="V226" s="148"/>
      <c r="W226" s="148">
        <f>+W224+W176</f>
        <v>9962964.7899999991</v>
      </c>
      <c r="X226" s="148"/>
      <c r="Y226" s="148">
        <f t="shared" ref="Y226" si="27">+Y224+Y176</f>
        <v>14919073.010000002</v>
      </c>
      <c r="Z226" s="149"/>
      <c r="AA226" s="149"/>
      <c r="AB226" s="149"/>
      <c r="AC226" s="149"/>
      <c r="AD226" s="149"/>
    </row>
    <row r="227" spans="1:30" s="133" customFormat="1" x14ac:dyDescent="0.25">
      <c r="A227" s="255"/>
      <c r="B227" s="255"/>
      <c r="C227" s="255"/>
      <c r="D227" s="255"/>
      <c r="E227" s="255"/>
      <c r="F227" s="255"/>
      <c r="G227" s="255"/>
      <c r="H227" s="255"/>
      <c r="I227" s="255"/>
      <c r="J227" s="255"/>
      <c r="K227" s="255"/>
      <c r="L227" s="255"/>
      <c r="M227" s="255"/>
      <c r="N227" s="255"/>
      <c r="O227" s="255"/>
      <c r="P227" s="255"/>
      <c r="Q227" s="268"/>
      <c r="R227" s="268"/>
      <c r="S227" s="147"/>
      <c r="T227" s="148"/>
      <c r="U227" s="148"/>
      <c r="V227" s="148"/>
      <c r="W227" s="148">
        <f>+W226*5%</f>
        <v>498148.23949999997</v>
      </c>
      <c r="X227" s="148"/>
      <c r="Y227" s="148">
        <f>+Y226*5%</f>
        <v>745953.65050000011</v>
      </c>
      <c r="Z227" s="149"/>
      <c r="AA227" s="149"/>
      <c r="AB227" s="149"/>
      <c r="AC227" s="149"/>
      <c r="AD227" s="149"/>
    </row>
    <row r="228" spans="1:30" s="133" customFormat="1" x14ac:dyDescent="0.25">
      <c r="A228" s="255"/>
      <c r="B228" s="255"/>
      <c r="C228" s="255"/>
      <c r="D228" s="255"/>
      <c r="E228" s="255"/>
      <c r="F228" s="255"/>
      <c r="G228" s="255"/>
      <c r="H228" s="255"/>
      <c r="I228" s="255"/>
      <c r="J228" s="255"/>
      <c r="K228" s="255"/>
      <c r="L228" s="255"/>
      <c r="M228" s="255"/>
      <c r="N228" s="255"/>
      <c r="O228" s="255"/>
      <c r="P228" s="255"/>
      <c r="Q228" s="268"/>
      <c r="R228" s="268"/>
      <c r="S228" s="147"/>
      <c r="T228" s="148"/>
      <c r="U228" s="148"/>
      <c r="V228" s="148"/>
      <c r="W228" s="148">
        <f>+W226+W227</f>
        <v>10461113.029499998</v>
      </c>
      <c r="X228" s="148"/>
      <c r="Y228" s="148">
        <f>+Y226+Y227</f>
        <v>15665026.660500001</v>
      </c>
      <c r="Z228" s="149"/>
      <c r="AA228" s="149"/>
      <c r="AB228" s="149"/>
      <c r="AC228" s="149"/>
      <c r="AD228" s="149"/>
    </row>
    <row r="229" spans="1:30" s="133" customFormat="1" x14ac:dyDescent="0.25">
      <c r="A229" s="255"/>
      <c r="B229" s="255"/>
      <c r="C229" s="255"/>
      <c r="D229" s="255"/>
      <c r="E229" s="255"/>
      <c r="F229" s="255"/>
      <c r="G229" s="255"/>
      <c r="H229" s="255"/>
      <c r="I229" s="255"/>
      <c r="J229" s="255"/>
      <c r="K229" s="255"/>
      <c r="L229" s="255"/>
      <c r="M229" s="255"/>
      <c r="N229" s="255"/>
      <c r="O229" s="255"/>
      <c r="P229" s="255"/>
      <c r="Q229" s="268"/>
      <c r="R229" s="268"/>
      <c r="S229" s="147" t="s">
        <v>880</v>
      </c>
      <c r="T229" s="148">
        <f>+T226*4350</f>
        <v>63951514734</v>
      </c>
      <c r="U229" s="148"/>
      <c r="V229" s="148"/>
      <c r="W229" s="148">
        <f>+W228*4350</f>
        <v>45505841678.324989</v>
      </c>
      <c r="X229" s="148">
        <f t="shared" ref="X229:Y229" si="28">+X228*4350</f>
        <v>0</v>
      </c>
      <c r="Y229" s="148">
        <f t="shared" si="28"/>
        <v>68142865973.175003</v>
      </c>
      <c r="Z229" s="149"/>
      <c r="AA229" s="149"/>
      <c r="AB229" s="149"/>
      <c r="AC229" s="149"/>
      <c r="AD229" s="149"/>
    </row>
    <row r="230" spans="1:30" s="133" customFormat="1" x14ac:dyDescent="0.25">
      <c r="A230" s="255"/>
      <c r="B230" s="255"/>
      <c r="C230" s="255"/>
      <c r="D230" s="255"/>
      <c r="E230" s="255"/>
      <c r="F230" s="255"/>
      <c r="G230" s="255"/>
      <c r="H230" s="255"/>
      <c r="I230" s="255"/>
      <c r="J230" s="255"/>
      <c r="K230" s="255"/>
      <c r="L230" s="255"/>
      <c r="M230" s="255"/>
      <c r="N230" s="255"/>
      <c r="O230" s="255"/>
      <c r="P230" s="255"/>
      <c r="Q230" s="268"/>
      <c r="R230" s="268"/>
      <c r="S230" s="147" t="s">
        <v>881</v>
      </c>
      <c r="T230" s="148">
        <f>+T226*4500</f>
        <v>66156739380</v>
      </c>
      <c r="U230" s="148"/>
      <c r="V230" s="148"/>
      <c r="W230" s="148">
        <f>+W228*4500</f>
        <v>47075008632.749992</v>
      </c>
      <c r="X230" s="148">
        <f t="shared" ref="X230:Y230" si="29">+X228*4500</f>
        <v>0</v>
      </c>
      <c r="Y230" s="148">
        <f t="shared" si="29"/>
        <v>70492619972.25</v>
      </c>
      <c r="Z230" s="149"/>
      <c r="AA230" s="149"/>
      <c r="AB230" s="149"/>
      <c r="AC230" s="149"/>
      <c r="AD230" s="149"/>
    </row>
    <row r="231" spans="1:30" s="133" customFormat="1" x14ac:dyDescent="0.25">
      <c r="A231" s="255"/>
      <c r="B231" s="255"/>
      <c r="C231" s="255"/>
      <c r="D231" s="255"/>
      <c r="E231" s="255"/>
      <c r="F231" s="255"/>
      <c r="G231" s="255"/>
      <c r="H231" s="255"/>
      <c r="I231" s="255"/>
      <c r="J231" s="255"/>
      <c r="K231" s="255"/>
      <c r="L231" s="255"/>
      <c r="M231" s="255"/>
      <c r="N231" s="255"/>
      <c r="O231" s="255"/>
      <c r="P231" s="255"/>
      <c r="Q231" s="268"/>
      <c r="R231" s="268"/>
      <c r="S231" s="147"/>
      <c r="T231" s="148"/>
      <c r="U231" s="149"/>
      <c r="V231" s="148"/>
      <c r="W231" s="148"/>
      <c r="X231" s="148"/>
      <c r="Y231" s="148">
        <f>+X231*K231</f>
        <v>0</v>
      </c>
      <c r="Z231" s="149"/>
      <c r="AA231" s="149"/>
      <c r="AB231" s="149"/>
      <c r="AC231" s="149"/>
      <c r="AD231" s="149"/>
    </row>
    <row r="232" spans="1:30" s="133" customFormat="1" x14ac:dyDescent="0.25">
      <c r="A232" s="255"/>
      <c r="B232" s="255"/>
      <c r="C232" s="255"/>
      <c r="D232" s="255"/>
      <c r="E232" s="255"/>
      <c r="F232" s="255"/>
      <c r="G232" s="255"/>
      <c r="H232" s="255"/>
      <c r="I232" s="255"/>
      <c r="J232" s="255"/>
      <c r="K232" s="255"/>
      <c r="L232" s="255"/>
      <c r="M232" s="255"/>
      <c r="N232" s="255"/>
      <c r="O232" s="255"/>
      <c r="P232" s="255"/>
      <c r="Q232" s="255"/>
      <c r="R232" s="255"/>
      <c r="S232" s="131"/>
      <c r="T232" s="132"/>
      <c r="V232" s="132"/>
      <c r="W232" s="132">
        <f>+V232*K232</f>
        <v>0</v>
      </c>
      <c r="X232" s="132"/>
      <c r="Y232" s="132">
        <f>+X232*K232</f>
        <v>0</v>
      </c>
      <c r="AA232" s="149"/>
      <c r="AB232" s="149"/>
      <c r="AC232" s="149"/>
      <c r="AD232" s="149"/>
    </row>
  </sheetData>
  <sheetProtection algorithmName="SHA-512" hashValue="R5ycurvG6/dB760tXpdn9JarS5l/FHGm9qa84He7+35py+uTlbTKjMEuuzApuBR6t9zbZ/UFF7wlupzaJq1K1Q==" saltValue="eCs95KdLMhHB4nTNMosPbQ==" spinCount="100000" sheet="1" objects="1" scenarios="1" selectLockedCells="1" selectUnlockedCells="1"/>
  <autoFilter ref="K1:K232" xr:uid="{5E16DB69-E8E6-4B3D-8A4D-3A8A532137B2}"/>
  <conditionalFormatting sqref="M179:M181 O183:O223">
    <cfRule type="duplicateValues" dxfId="1"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7F1F9-0C43-4488-942A-5AC064FB4858}">
  <dimension ref="A1:AH242"/>
  <sheetViews>
    <sheetView zoomScale="83" workbookViewId="0">
      <selection sqref="A1:XFD1048576"/>
    </sheetView>
  </sheetViews>
  <sheetFormatPr baseColWidth="10" defaultRowHeight="12.75" x14ac:dyDescent="0.2"/>
  <cols>
    <col min="1" max="1" width="4.28515625" style="299" bestFit="1" customWidth="1"/>
    <col min="2" max="2" width="21.85546875" style="300" customWidth="1"/>
    <col min="3" max="3" width="11.42578125" style="299"/>
    <col min="4" max="11" width="11.42578125" style="299" hidden="1" customWidth="1"/>
    <col min="12" max="15" width="11.42578125" style="299" customWidth="1"/>
    <col min="16" max="16" width="19.85546875" style="299" customWidth="1"/>
    <col min="17" max="18" width="11.42578125" style="299" customWidth="1"/>
    <col min="19" max="20" width="11.42578125" style="299" hidden="1" customWidth="1"/>
    <col min="21" max="21" width="13.85546875" style="301" bestFit="1" customWidth="1"/>
    <col min="22" max="22" width="16.85546875" style="301" bestFit="1" customWidth="1"/>
    <col min="23" max="23" width="14.7109375" style="301" bestFit="1" customWidth="1"/>
    <col min="24" max="24" width="17" style="301" hidden="1" customWidth="1"/>
    <col min="25" max="27" width="14.42578125" style="299" customWidth="1"/>
    <col min="28" max="28" width="11.5703125" style="299" bestFit="1" customWidth="1"/>
    <col min="29" max="29" width="13" style="299" customWidth="1"/>
    <col min="30" max="30" width="16.5703125" style="299" customWidth="1"/>
    <col min="31" max="31" width="20" style="299" customWidth="1"/>
    <col min="32" max="32" width="18.140625" style="299" customWidth="1"/>
    <col min="33" max="33" width="17" style="336" hidden="1" customWidth="1"/>
    <col min="34" max="16384" width="11.42578125" style="299"/>
  </cols>
  <sheetData>
    <row r="1" spans="1:33" x14ac:dyDescent="0.2">
      <c r="A1" s="355"/>
      <c r="B1" s="356"/>
      <c r="C1" s="355"/>
      <c r="D1" s="355"/>
      <c r="E1" s="355"/>
      <c r="F1" s="355"/>
      <c r="G1" s="355"/>
      <c r="H1" s="355"/>
      <c r="I1" s="355"/>
      <c r="J1" s="355"/>
      <c r="K1" s="355"/>
      <c r="L1" s="355"/>
      <c r="M1" s="355"/>
      <c r="N1" s="355"/>
      <c r="O1" s="355"/>
      <c r="P1" s="355"/>
      <c r="Q1" s="355"/>
      <c r="R1" s="355"/>
      <c r="S1" s="355"/>
      <c r="T1" s="355"/>
      <c r="U1" s="357"/>
      <c r="V1" s="357"/>
      <c r="W1" s="357"/>
      <c r="X1" s="357"/>
      <c r="Y1" s="355"/>
      <c r="Z1" s="355"/>
      <c r="AA1" s="302"/>
      <c r="AB1" s="303" t="s">
        <v>915</v>
      </c>
      <c r="AC1" s="303"/>
      <c r="AD1" s="303"/>
      <c r="AE1" s="303"/>
      <c r="AF1" s="303"/>
      <c r="AG1" s="303"/>
    </row>
    <row r="2" spans="1:33" ht="63" customHeight="1" x14ac:dyDescent="0.2">
      <c r="A2" s="358" t="s">
        <v>0</v>
      </c>
      <c r="B2" s="359" t="s">
        <v>1</v>
      </c>
      <c r="C2" s="360" t="s">
        <v>3</v>
      </c>
      <c r="D2" s="360" t="s">
        <v>567</v>
      </c>
      <c r="E2" s="360" t="s">
        <v>568</v>
      </c>
      <c r="F2" s="360" t="s">
        <v>569</v>
      </c>
      <c r="G2" s="360" t="s">
        <v>570</v>
      </c>
      <c r="H2" s="360" t="s">
        <v>571</v>
      </c>
      <c r="I2" s="360" t="s">
        <v>572</v>
      </c>
      <c r="J2" s="360" t="s">
        <v>829</v>
      </c>
      <c r="K2" s="360" t="s">
        <v>830</v>
      </c>
      <c r="L2" s="360" t="s">
        <v>429</v>
      </c>
      <c r="M2" s="360" t="s">
        <v>430</v>
      </c>
      <c r="N2" s="360" t="s">
        <v>431</v>
      </c>
      <c r="O2" s="360" t="s">
        <v>4</v>
      </c>
      <c r="P2" s="360" t="s">
        <v>5</v>
      </c>
      <c r="Q2" s="360" t="s">
        <v>6</v>
      </c>
      <c r="R2" s="360" t="s">
        <v>0</v>
      </c>
      <c r="S2" s="360"/>
      <c r="T2" s="360" t="s">
        <v>830</v>
      </c>
      <c r="U2" s="361" t="s">
        <v>592</v>
      </c>
      <c r="V2" s="361" t="s">
        <v>859</v>
      </c>
      <c r="W2" s="361" t="s">
        <v>566</v>
      </c>
      <c r="X2" s="361" t="s">
        <v>883</v>
      </c>
      <c r="Y2" s="309" t="s">
        <v>882</v>
      </c>
      <c r="Z2" s="309" t="s">
        <v>860</v>
      </c>
      <c r="AA2" s="309" t="s">
        <v>897</v>
      </c>
      <c r="AB2" s="309" t="s">
        <v>831</v>
      </c>
      <c r="AC2" s="309" t="s">
        <v>832</v>
      </c>
      <c r="AD2" s="309" t="s">
        <v>833</v>
      </c>
      <c r="AE2" s="309" t="s">
        <v>834</v>
      </c>
      <c r="AF2" s="309" t="s">
        <v>835</v>
      </c>
      <c r="AG2" s="310" t="s">
        <v>836</v>
      </c>
    </row>
    <row r="3" spans="1:33" ht="38.25" x14ac:dyDescent="0.2">
      <c r="A3" s="311">
        <v>1</v>
      </c>
      <c r="B3" s="312" t="s">
        <v>15</v>
      </c>
      <c r="C3" s="311" t="s">
        <v>16</v>
      </c>
      <c r="D3" s="311">
        <v>0</v>
      </c>
      <c r="E3" s="311">
        <v>0</v>
      </c>
      <c r="F3" s="313">
        <v>140</v>
      </c>
      <c r="G3" s="313">
        <v>0</v>
      </c>
      <c r="H3" s="313">
        <v>140</v>
      </c>
      <c r="I3" s="313">
        <v>0</v>
      </c>
      <c r="J3" s="313">
        <v>36</v>
      </c>
      <c r="K3" s="313">
        <f>+H3+I3+J3</f>
        <v>176</v>
      </c>
      <c r="L3" s="311">
        <v>25170000</v>
      </c>
      <c r="M3" s="311" t="s">
        <v>587</v>
      </c>
      <c r="N3" s="311" t="s">
        <v>588</v>
      </c>
      <c r="O3" s="311">
        <v>213598</v>
      </c>
      <c r="P3" s="311" t="s">
        <v>17</v>
      </c>
      <c r="Q3" s="311" t="s">
        <v>18</v>
      </c>
      <c r="R3" s="311">
        <v>7</v>
      </c>
      <c r="S3" s="311">
        <v>188</v>
      </c>
      <c r="T3" s="311">
        <f>+MAX(K3,S3)</f>
        <v>188</v>
      </c>
      <c r="U3" s="314">
        <v>700.4</v>
      </c>
      <c r="V3" s="314">
        <v>674.93</v>
      </c>
      <c r="W3" s="314">
        <v>670.23</v>
      </c>
      <c r="X3" s="314"/>
      <c r="Y3" s="311">
        <v>382.42</v>
      </c>
      <c r="Z3" s="311">
        <v>653.52</v>
      </c>
      <c r="AA3" s="311">
        <f>+MINA(U3,V3,W3)</f>
        <v>670.23</v>
      </c>
      <c r="AB3" s="315">
        <f>+MIN(U3,V3,W3,Y3)</f>
        <v>382.42</v>
      </c>
      <c r="AC3" s="316">
        <f>+AVERAGE(U3,V3,W3,Y3)</f>
        <v>606.995</v>
      </c>
      <c r="AD3" s="316">
        <f>+GEOMEAN(U3,V3,W3,Y3)</f>
        <v>589.9868509238247</v>
      </c>
      <c r="AE3" s="316">
        <f>+MEDIAN(U3,V3,W3,Y3)</f>
        <v>672.57999999999993</v>
      </c>
      <c r="AF3" s="316">
        <f>+_xlfn.STDEV.S(U3,V3,W3,Y3)</f>
        <v>150.30220013914192</v>
      </c>
      <c r="AG3" s="317">
        <f>+AF3/AE3</f>
        <v>0.22347111145015006</v>
      </c>
    </row>
    <row r="4" spans="1:33" ht="38.25" x14ac:dyDescent="0.2">
      <c r="A4" s="311">
        <v>2</v>
      </c>
      <c r="B4" s="312" t="s">
        <v>20</v>
      </c>
      <c r="C4" s="311" t="s">
        <v>16</v>
      </c>
      <c r="D4" s="311">
        <v>60</v>
      </c>
      <c r="E4" s="311">
        <v>0</v>
      </c>
      <c r="F4" s="313">
        <v>15</v>
      </c>
      <c r="G4" s="311">
        <v>0</v>
      </c>
      <c r="H4" s="313">
        <v>15</v>
      </c>
      <c r="I4" s="311">
        <v>0</v>
      </c>
      <c r="J4" s="311">
        <v>18</v>
      </c>
      <c r="K4" s="313">
        <f t="shared" ref="K4:K50" si="0">+H4+I4+J4</f>
        <v>33</v>
      </c>
      <c r="L4" s="311">
        <v>25170000</v>
      </c>
      <c r="M4" s="311">
        <v>1700514</v>
      </c>
      <c r="N4" s="311" t="s">
        <v>600</v>
      </c>
      <c r="O4" s="311">
        <v>217980</v>
      </c>
      <c r="P4" s="311" t="s">
        <v>17</v>
      </c>
      <c r="Q4" s="311" t="s">
        <v>21</v>
      </c>
      <c r="R4" s="311" t="s">
        <v>22</v>
      </c>
      <c r="S4" s="311">
        <v>33</v>
      </c>
      <c r="T4" s="311">
        <f t="shared" ref="T4:T67" si="1">+MAX(K4,S4)</f>
        <v>33</v>
      </c>
      <c r="U4" s="314">
        <v>30.57</v>
      </c>
      <c r="V4" s="314">
        <v>29.46</v>
      </c>
      <c r="W4" s="314">
        <v>29.25</v>
      </c>
      <c r="X4" s="314">
        <v>144.87</v>
      </c>
      <c r="Y4" s="311">
        <v>157.37</v>
      </c>
      <c r="Z4" s="311">
        <v>27.56</v>
      </c>
      <c r="AA4" s="311">
        <f t="shared" ref="AA4:AA67" si="2">+MINA(U4,V4,W4)</f>
        <v>29.25</v>
      </c>
      <c r="AB4" s="315">
        <f t="shared" ref="AB4:AB67" si="3">+MIN(U4,V4,W4,Y4)</f>
        <v>29.25</v>
      </c>
      <c r="AC4" s="316">
        <f t="shared" ref="AC4:AC67" si="4">+AVERAGE(U4,V4,W4,Y4)</f>
        <v>61.662500000000001</v>
      </c>
      <c r="AD4" s="316">
        <f t="shared" ref="AD4:AD67" si="5">+GEOMEAN(U4,V4,W4,Y4)</f>
        <v>45.122587846856227</v>
      </c>
      <c r="AE4" s="316">
        <f t="shared" ref="AE4:AE67" si="6">+MEDIAN(U4,V4,W4,Y4)</f>
        <v>30.015000000000001</v>
      </c>
      <c r="AF4" s="316">
        <f t="shared" ref="AF4:AF67" si="7">+_xlfn.STDEV.S(U4,V4,W4,Y4)</f>
        <v>63.807628266532525</v>
      </c>
      <c r="AG4" s="317">
        <f t="shared" ref="AG4:AG67" si="8">+AF4/AE4</f>
        <v>2.1258580132111451</v>
      </c>
    </row>
    <row r="5" spans="1:33" ht="38.25" x14ac:dyDescent="0.2">
      <c r="A5" s="311">
        <v>3</v>
      </c>
      <c r="B5" s="312" t="s">
        <v>24</v>
      </c>
      <c r="C5" s="311" t="s">
        <v>16</v>
      </c>
      <c r="D5" s="311">
        <v>120</v>
      </c>
      <c r="E5" s="311">
        <v>0</v>
      </c>
      <c r="F5" s="313">
        <v>0</v>
      </c>
      <c r="G5" s="311">
        <v>0</v>
      </c>
      <c r="H5" s="313">
        <v>0</v>
      </c>
      <c r="I5" s="311">
        <v>0</v>
      </c>
      <c r="J5" s="311">
        <v>18</v>
      </c>
      <c r="K5" s="313">
        <f t="shared" si="0"/>
        <v>18</v>
      </c>
      <c r="L5" s="311">
        <v>25170000</v>
      </c>
      <c r="M5" s="311">
        <v>1700513</v>
      </c>
      <c r="N5" s="311" t="s">
        <v>605</v>
      </c>
      <c r="O5" s="311">
        <v>217979</v>
      </c>
      <c r="P5" s="311" t="s">
        <v>17</v>
      </c>
      <c r="Q5" s="311" t="s">
        <v>25</v>
      </c>
      <c r="R5" s="311" t="s">
        <v>26</v>
      </c>
      <c r="S5" s="311">
        <v>18</v>
      </c>
      <c r="T5" s="311">
        <f t="shared" si="1"/>
        <v>18</v>
      </c>
      <c r="U5" s="314">
        <v>72.459999999999994</v>
      </c>
      <c r="V5" s="314">
        <v>68.7</v>
      </c>
      <c r="W5" s="314">
        <v>68.42</v>
      </c>
      <c r="X5" s="314"/>
      <c r="Y5" s="311">
        <v>156.94999999999999</v>
      </c>
      <c r="Z5" s="311">
        <v>64.47</v>
      </c>
      <c r="AA5" s="311">
        <f t="shared" si="2"/>
        <v>68.42</v>
      </c>
      <c r="AB5" s="315">
        <f t="shared" si="3"/>
        <v>68.42</v>
      </c>
      <c r="AC5" s="316">
        <f t="shared" si="4"/>
        <v>91.632499999999993</v>
      </c>
      <c r="AD5" s="316">
        <f t="shared" si="5"/>
        <v>85.506644543581956</v>
      </c>
      <c r="AE5" s="316">
        <f t="shared" si="6"/>
        <v>70.58</v>
      </c>
      <c r="AF5" s="316">
        <f t="shared" si="7"/>
        <v>43.583943048635113</v>
      </c>
      <c r="AG5" s="317">
        <f t="shared" si="8"/>
        <v>0.61751123616655024</v>
      </c>
    </row>
    <row r="6" spans="1:33" ht="38.25" x14ac:dyDescent="0.2">
      <c r="A6" s="311">
        <v>4</v>
      </c>
      <c r="B6" s="312" t="s">
        <v>27</v>
      </c>
      <c r="C6" s="311" t="s">
        <v>16</v>
      </c>
      <c r="D6" s="311">
        <v>60</v>
      </c>
      <c r="E6" s="311">
        <v>0</v>
      </c>
      <c r="F6" s="313">
        <v>0</v>
      </c>
      <c r="G6" s="311">
        <v>0</v>
      </c>
      <c r="H6" s="313">
        <v>0</v>
      </c>
      <c r="I6" s="311">
        <v>0</v>
      </c>
      <c r="J6" s="311">
        <v>18</v>
      </c>
      <c r="K6" s="313">
        <f t="shared" si="0"/>
        <v>18</v>
      </c>
      <c r="L6" s="311">
        <v>25170000</v>
      </c>
      <c r="M6" s="311">
        <v>1600315</v>
      </c>
      <c r="N6" s="311" t="s">
        <v>606</v>
      </c>
      <c r="O6" s="311" t="s">
        <v>28</v>
      </c>
      <c r="P6" s="311" t="s">
        <v>17</v>
      </c>
      <c r="Q6" s="311" t="s">
        <v>29</v>
      </c>
      <c r="R6" s="311">
        <v>3</v>
      </c>
      <c r="S6" s="311">
        <v>18</v>
      </c>
      <c r="T6" s="311">
        <f t="shared" si="1"/>
        <v>18</v>
      </c>
      <c r="U6" s="314">
        <v>533.39</v>
      </c>
      <c r="V6" s="314">
        <v>506.21</v>
      </c>
      <c r="W6" s="314">
        <v>503.19</v>
      </c>
      <c r="X6" s="314"/>
      <c r="Y6" s="311">
        <v>70.77</v>
      </c>
      <c r="Z6" s="311">
        <v>490.64</v>
      </c>
      <c r="AA6" s="311">
        <f t="shared" si="2"/>
        <v>503.19</v>
      </c>
      <c r="AB6" s="315">
        <f t="shared" si="3"/>
        <v>70.77</v>
      </c>
      <c r="AC6" s="316">
        <f t="shared" si="4"/>
        <v>403.39</v>
      </c>
      <c r="AD6" s="316">
        <f t="shared" si="5"/>
        <v>313.14046828540819</v>
      </c>
      <c r="AE6" s="316">
        <f t="shared" si="6"/>
        <v>504.7</v>
      </c>
      <c r="AF6" s="316">
        <f t="shared" si="7"/>
        <v>222.16214559040733</v>
      </c>
      <c r="AG6" s="317">
        <f t="shared" si="8"/>
        <v>0.44018653772618849</v>
      </c>
    </row>
    <row r="7" spans="1:33" ht="38.25" x14ac:dyDescent="0.2">
      <c r="A7" s="311">
        <v>5</v>
      </c>
      <c r="B7" s="312" t="s">
        <v>30</v>
      </c>
      <c r="C7" s="311" t="s">
        <v>16</v>
      </c>
      <c r="D7" s="311">
        <v>60</v>
      </c>
      <c r="E7" s="311">
        <v>0</v>
      </c>
      <c r="F7" s="313">
        <v>0</v>
      </c>
      <c r="G7" s="311">
        <v>0</v>
      </c>
      <c r="H7" s="313">
        <v>0</v>
      </c>
      <c r="I7" s="311">
        <v>0</v>
      </c>
      <c r="J7" s="311">
        <v>18</v>
      </c>
      <c r="K7" s="313">
        <f t="shared" si="0"/>
        <v>18</v>
      </c>
      <c r="L7" s="311">
        <v>25170000</v>
      </c>
      <c r="M7" s="311">
        <v>1600316</v>
      </c>
      <c r="N7" s="311" t="s">
        <v>607</v>
      </c>
      <c r="O7" s="311" t="s">
        <v>31</v>
      </c>
      <c r="P7" s="311" t="s">
        <v>17</v>
      </c>
      <c r="Q7" s="311" t="s">
        <v>29</v>
      </c>
      <c r="R7" s="311">
        <v>3</v>
      </c>
      <c r="S7" s="311">
        <v>18</v>
      </c>
      <c r="T7" s="311">
        <f t="shared" si="1"/>
        <v>18</v>
      </c>
      <c r="U7" s="314">
        <v>522.82000000000005</v>
      </c>
      <c r="V7" s="314">
        <v>481.24</v>
      </c>
      <c r="W7" s="314">
        <v>477.89</v>
      </c>
      <c r="X7" s="314"/>
      <c r="Y7" s="311">
        <v>66.92</v>
      </c>
      <c r="Z7" s="311">
        <v>291.57</v>
      </c>
      <c r="AA7" s="311">
        <f t="shared" si="2"/>
        <v>477.89</v>
      </c>
      <c r="AB7" s="315">
        <f t="shared" si="3"/>
        <v>66.92</v>
      </c>
      <c r="AC7" s="316">
        <f t="shared" si="4"/>
        <v>387.21750000000003</v>
      </c>
      <c r="AD7" s="316">
        <f t="shared" si="5"/>
        <v>299.50180667277226</v>
      </c>
      <c r="AE7" s="316">
        <f t="shared" si="6"/>
        <v>479.565</v>
      </c>
      <c r="AF7" s="316">
        <f t="shared" si="7"/>
        <v>214.50738858681143</v>
      </c>
      <c r="AG7" s="317">
        <f t="shared" si="8"/>
        <v>0.44729575466685734</v>
      </c>
    </row>
    <row r="8" spans="1:33" ht="38.25" x14ac:dyDescent="0.2">
      <c r="A8" s="311">
        <v>6</v>
      </c>
      <c r="B8" s="312" t="s">
        <v>33</v>
      </c>
      <c r="C8" s="311" t="s">
        <v>16</v>
      </c>
      <c r="D8" s="311">
        <v>15</v>
      </c>
      <c r="E8" s="311">
        <v>0</v>
      </c>
      <c r="F8" s="313">
        <v>19</v>
      </c>
      <c r="G8" s="313">
        <v>28</v>
      </c>
      <c r="H8" s="313">
        <v>19</v>
      </c>
      <c r="I8" s="313">
        <v>28</v>
      </c>
      <c r="J8" s="313">
        <v>24</v>
      </c>
      <c r="K8" s="313">
        <f t="shared" si="0"/>
        <v>71</v>
      </c>
      <c r="L8" s="311">
        <v>25170000</v>
      </c>
      <c r="M8" s="311">
        <v>1721097</v>
      </c>
      <c r="N8" s="311" t="s">
        <v>608</v>
      </c>
      <c r="O8" s="311" t="s">
        <v>34</v>
      </c>
      <c r="P8" s="311" t="s">
        <v>17</v>
      </c>
      <c r="Q8" s="311" t="s">
        <v>35</v>
      </c>
      <c r="R8" s="311">
        <v>51</v>
      </c>
      <c r="S8" s="311">
        <v>134</v>
      </c>
      <c r="T8" s="311">
        <f t="shared" si="1"/>
        <v>134</v>
      </c>
      <c r="U8" s="314">
        <v>222.98</v>
      </c>
      <c r="V8" s="314">
        <v>205.22</v>
      </c>
      <c r="W8" s="314">
        <v>204.19</v>
      </c>
      <c r="X8" s="314">
        <v>152.31</v>
      </c>
      <c r="Y8" s="311">
        <v>166.9</v>
      </c>
      <c r="Z8" s="311">
        <v>28.2</v>
      </c>
      <c r="AA8" s="311">
        <f t="shared" si="2"/>
        <v>204.19</v>
      </c>
      <c r="AB8" s="315">
        <f t="shared" si="3"/>
        <v>166.9</v>
      </c>
      <c r="AC8" s="316">
        <f t="shared" si="4"/>
        <v>199.82249999999999</v>
      </c>
      <c r="AD8" s="316">
        <f t="shared" si="5"/>
        <v>198.72115379133115</v>
      </c>
      <c r="AE8" s="316">
        <f t="shared" si="6"/>
        <v>204.70499999999998</v>
      </c>
      <c r="AF8" s="316">
        <f t="shared" si="7"/>
        <v>23.582259398398158</v>
      </c>
      <c r="AG8" s="317">
        <f t="shared" si="8"/>
        <v>0.11520118902028852</v>
      </c>
    </row>
    <row r="9" spans="1:33" ht="25.5" x14ac:dyDescent="0.2">
      <c r="A9" s="311">
        <v>7</v>
      </c>
      <c r="B9" s="312" t="s">
        <v>37</v>
      </c>
      <c r="C9" s="311" t="s">
        <v>16</v>
      </c>
      <c r="D9" s="311">
        <v>200</v>
      </c>
      <c r="E9" s="311">
        <v>0</v>
      </c>
      <c r="F9" s="313">
        <v>0</v>
      </c>
      <c r="G9" s="311">
        <v>50</v>
      </c>
      <c r="H9" s="313">
        <v>0</v>
      </c>
      <c r="I9" s="311">
        <v>50</v>
      </c>
      <c r="J9" s="311">
        <v>18</v>
      </c>
      <c r="K9" s="313">
        <f t="shared" si="0"/>
        <v>68</v>
      </c>
      <c r="L9" s="311">
        <v>25170000</v>
      </c>
      <c r="M9" s="311">
        <v>1600360</v>
      </c>
      <c r="N9" s="311" t="s">
        <v>609</v>
      </c>
      <c r="O9" s="311">
        <v>136483</v>
      </c>
      <c r="P9" s="311" t="s">
        <v>38</v>
      </c>
      <c r="Q9" s="311" t="s">
        <v>39</v>
      </c>
      <c r="R9" s="311">
        <v>6</v>
      </c>
      <c r="S9" s="311">
        <v>84</v>
      </c>
      <c r="T9" s="311">
        <f t="shared" si="1"/>
        <v>84</v>
      </c>
      <c r="U9" s="314">
        <v>255.05</v>
      </c>
      <c r="V9" s="314">
        <v>235.83</v>
      </c>
      <c r="W9" s="314">
        <v>234.42</v>
      </c>
      <c r="X9" s="314">
        <v>58.96</v>
      </c>
      <c r="Y9" s="311">
        <v>73.89</v>
      </c>
      <c r="Z9" s="311">
        <v>228.58</v>
      </c>
      <c r="AA9" s="311">
        <f t="shared" si="2"/>
        <v>234.42</v>
      </c>
      <c r="AB9" s="315">
        <f t="shared" si="3"/>
        <v>73.89</v>
      </c>
      <c r="AC9" s="316">
        <f t="shared" si="4"/>
        <v>199.79749999999999</v>
      </c>
      <c r="AD9" s="316">
        <f t="shared" si="5"/>
        <v>179.65990957418299</v>
      </c>
      <c r="AE9" s="316">
        <f t="shared" si="6"/>
        <v>235.125</v>
      </c>
      <c r="AF9" s="316">
        <f t="shared" si="7"/>
        <v>84.464185457506247</v>
      </c>
      <c r="AG9" s="317">
        <f t="shared" si="8"/>
        <v>0.35923098546520466</v>
      </c>
    </row>
    <row r="10" spans="1:33" ht="25.5" x14ac:dyDescent="0.2">
      <c r="A10" s="311">
        <v>8</v>
      </c>
      <c r="B10" s="312" t="s">
        <v>40</v>
      </c>
      <c r="C10" s="311" t="s">
        <v>16</v>
      </c>
      <c r="D10" s="311">
        <v>0</v>
      </c>
      <c r="E10" s="311">
        <v>0</v>
      </c>
      <c r="F10" s="313">
        <v>30</v>
      </c>
      <c r="G10" s="311">
        <v>4</v>
      </c>
      <c r="H10" s="313">
        <v>30</v>
      </c>
      <c r="I10" s="311">
        <v>4</v>
      </c>
      <c r="J10" s="311">
        <v>12</v>
      </c>
      <c r="K10" s="313">
        <f t="shared" si="0"/>
        <v>46</v>
      </c>
      <c r="L10" s="311">
        <v>25170000</v>
      </c>
      <c r="M10" s="311">
        <v>1034102</v>
      </c>
      <c r="N10" s="311" t="s">
        <v>419</v>
      </c>
      <c r="O10" s="311">
        <v>143031</v>
      </c>
      <c r="P10" s="311" t="s">
        <v>38</v>
      </c>
      <c r="Q10" s="311" t="s">
        <v>41</v>
      </c>
      <c r="R10" s="311">
        <v>14</v>
      </c>
      <c r="S10" s="311">
        <v>10</v>
      </c>
      <c r="T10" s="311">
        <f t="shared" si="1"/>
        <v>46</v>
      </c>
      <c r="U10" s="314">
        <v>762.92</v>
      </c>
      <c r="V10" s="314">
        <v>738.01</v>
      </c>
      <c r="W10" s="314">
        <v>732.87</v>
      </c>
      <c r="X10" s="314">
        <v>2088.38</v>
      </c>
      <c r="Y10" s="311">
        <v>2152.67</v>
      </c>
      <c r="Z10" s="311">
        <v>714.6</v>
      </c>
      <c r="AA10" s="311">
        <f t="shared" si="2"/>
        <v>732.87</v>
      </c>
      <c r="AB10" s="315">
        <f t="shared" si="3"/>
        <v>732.87</v>
      </c>
      <c r="AC10" s="316">
        <f t="shared" si="4"/>
        <v>1096.6174999999998</v>
      </c>
      <c r="AD10" s="316">
        <f t="shared" si="5"/>
        <v>970.81485327445819</v>
      </c>
      <c r="AE10" s="316">
        <f t="shared" si="6"/>
        <v>750.46499999999992</v>
      </c>
      <c r="AF10" s="316">
        <f t="shared" si="7"/>
        <v>704.15729470883639</v>
      </c>
      <c r="AG10" s="317">
        <f t="shared" si="8"/>
        <v>0.93829465026195291</v>
      </c>
    </row>
    <row r="11" spans="1:33" ht="38.25" x14ac:dyDescent="0.2">
      <c r="A11" s="311">
        <v>9</v>
      </c>
      <c r="B11" s="318" t="s">
        <v>42</v>
      </c>
      <c r="C11" s="311" t="s">
        <v>16</v>
      </c>
      <c r="D11" s="311">
        <v>58</v>
      </c>
      <c r="E11" s="311">
        <v>0</v>
      </c>
      <c r="F11" s="313">
        <v>0</v>
      </c>
      <c r="G11" s="311">
        <v>0</v>
      </c>
      <c r="H11" s="313">
        <v>0</v>
      </c>
      <c r="I11" s="311">
        <v>0</v>
      </c>
      <c r="J11" s="311">
        <v>36</v>
      </c>
      <c r="K11" s="313">
        <f t="shared" si="0"/>
        <v>36</v>
      </c>
      <c r="L11" s="311">
        <v>25170000</v>
      </c>
      <c r="M11" s="311">
        <v>1807330</v>
      </c>
      <c r="N11" s="311" t="s">
        <v>610</v>
      </c>
      <c r="O11" s="311" t="s">
        <v>43</v>
      </c>
      <c r="P11" s="311" t="s">
        <v>44</v>
      </c>
      <c r="Q11" s="311" t="s">
        <v>45</v>
      </c>
      <c r="R11" s="311">
        <v>9</v>
      </c>
      <c r="S11" s="311">
        <v>36</v>
      </c>
      <c r="T11" s="311">
        <f t="shared" si="1"/>
        <v>36</v>
      </c>
      <c r="U11" s="314">
        <v>556.17999999999995</v>
      </c>
      <c r="V11" s="314">
        <v>510.05</v>
      </c>
      <c r="W11" s="314">
        <v>507</v>
      </c>
      <c r="X11" s="314"/>
      <c r="Y11" s="311">
        <v>210.75</v>
      </c>
      <c r="Z11" s="311">
        <v>350.6</v>
      </c>
      <c r="AA11" s="311">
        <f t="shared" si="2"/>
        <v>507</v>
      </c>
      <c r="AB11" s="315">
        <f t="shared" si="3"/>
        <v>210.75</v>
      </c>
      <c r="AC11" s="316">
        <f t="shared" si="4"/>
        <v>445.995</v>
      </c>
      <c r="AD11" s="316">
        <f t="shared" si="5"/>
        <v>417.25439088034091</v>
      </c>
      <c r="AE11" s="316">
        <f t="shared" si="6"/>
        <v>508.52499999999998</v>
      </c>
      <c r="AF11" s="316">
        <f t="shared" si="7"/>
        <v>158.43568337551574</v>
      </c>
      <c r="AG11" s="317">
        <f t="shared" si="8"/>
        <v>0.31155928100981417</v>
      </c>
    </row>
    <row r="12" spans="1:33" ht="38.25" x14ac:dyDescent="0.2">
      <c r="A12" s="311">
        <v>10</v>
      </c>
      <c r="B12" s="318" t="s">
        <v>46</v>
      </c>
      <c r="C12" s="311" t="s">
        <v>16</v>
      </c>
      <c r="D12" s="311">
        <v>131</v>
      </c>
      <c r="E12" s="311">
        <v>0</v>
      </c>
      <c r="F12" s="313">
        <v>0</v>
      </c>
      <c r="G12" s="311">
        <v>0</v>
      </c>
      <c r="H12" s="313">
        <v>0</v>
      </c>
      <c r="I12" s="311">
        <v>0</v>
      </c>
      <c r="J12" s="311">
        <v>36</v>
      </c>
      <c r="K12" s="313">
        <f t="shared" si="0"/>
        <v>36</v>
      </c>
      <c r="L12" s="311">
        <v>25170000</v>
      </c>
      <c r="M12" s="311">
        <v>1808624</v>
      </c>
      <c r="N12" s="311" t="s">
        <v>611</v>
      </c>
      <c r="O12" s="311" t="s">
        <v>47</v>
      </c>
      <c r="P12" s="311" t="s">
        <v>44</v>
      </c>
      <c r="Q12" s="311" t="s">
        <v>45</v>
      </c>
      <c r="R12" s="311">
        <v>11</v>
      </c>
      <c r="S12" s="311">
        <v>36</v>
      </c>
      <c r="T12" s="311">
        <f t="shared" si="1"/>
        <v>36</v>
      </c>
      <c r="U12" s="314">
        <v>1035.8900000000001</v>
      </c>
      <c r="V12" s="314">
        <v>962.37</v>
      </c>
      <c r="W12" s="314">
        <v>954.73</v>
      </c>
      <c r="X12" s="314"/>
      <c r="Y12" s="311">
        <v>365.14</v>
      </c>
      <c r="Z12" s="311">
        <v>718.15</v>
      </c>
      <c r="AA12" s="311">
        <f t="shared" si="2"/>
        <v>954.73</v>
      </c>
      <c r="AB12" s="315">
        <f t="shared" si="3"/>
        <v>365.14</v>
      </c>
      <c r="AC12" s="316">
        <f t="shared" si="4"/>
        <v>829.53250000000003</v>
      </c>
      <c r="AD12" s="316">
        <f t="shared" si="5"/>
        <v>767.80144367524815</v>
      </c>
      <c r="AE12" s="316">
        <f t="shared" si="6"/>
        <v>958.55</v>
      </c>
      <c r="AF12" s="316">
        <f t="shared" si="7"/>
        <v>311.74991434107341</v>
      </c>
      <c r="AG12" s="317">
        <f t="shared" si="8"/>
        <v>0.32523072801739444</v>
      </c>
    </row>
    <row r="13" spans="1:33" ht="38.25" x14ac:dyDescent="0.2">
      <c r="A13" s="311">
        <v>11</v>
      </c>
      <c r="B13" s="318" t="s">
        <v>50</v>
      </c>
      <c r="C13" s="311" t="s">
        <v>16</v>
      </c>
      <c r="D13" s="311">
        <v>9</v>
      </c>
      <c r="E13" s="311">
        <v>0</v>
      </c>
      <c r="F13" s="313">
        <v>50</v>
      </c>
      <c r="G13" s="311">
        <v>20</v>
      </c>
      <c r="H13" s="313">
        <v>50</v>
      </c>
      <c r="I13" s="311">
        <v>20</v>
      </c>
      <c r="J13" s="311">
        <v>12</v>
      </c>
      <c r="K13" s="313">
        <f t="shared" si="0"/>
        <v>82</v>
      </c>
      <c r="L13" s="311">
        <v>25170000</v>
      </c>
      <c r="M13" s="311">
        <v>1291917</v>
      </c>
      <c r="N13" s="311" t="s">
        <v>612</v>
      </c>
      <c r="O13" s="311" t="s">
        <v>51</v>
      </c>
      <c r="P13" s="311" t="s">
        <v>17</v>
      </c>
      <c r="Q13" s="311" t="s">
        <v>52</v>
      </c>
      <c r="R13" s="311">
        <v>4</v>
      </c>
      <c r="S13" s="311">
        <v>120</v>
      </c>
      <c r="T13" s="311">
        <f t="shared" si="1"/>
        <v>120</v>
      </c>
      <c r="U13" s="314">
        <v>91.32</v>
      </c>
      <c r="V13" s="314">
        <v>84.98</v>
      </c>
      <c r="W13" s="314">
        <v>84.55</v>
      </c>
      <c r="X13" s="314">
        <v>32.15</v>
      </c>
      <c r="Y13" s="311">
        <v>90.38</v>
      </c>
      <c r="Z13" s="311">
        <v>20.6</v>
      </c>
      <c r="AA13" s="311">
        <f t="shared" si="2"/>
        <v>84.55</v>
      </c>
      <c r="AB13" s="315">
        <f t="shared" si="3"/>
        <v>84.55</v>
      </c>
      <c r="AC13" s="316">
        <f t="shared" si="4"/>
        <v>87.807500000000005</v>
      </c>
      <c r="AD13" s="316">
        <f t="shared" si="5"/>
        <v>87.754045067513715</v>
      </c>
      <c r="AE13" s="316">
        <f t="shared" si="6"/>
        <v>87.68</v>
      </c>
      <c r="AF13" s="316">
        <f t="shared" si="7"/>
        <v>3.5384306785164865</v>
      </c>
      <c r="AG13" s="317">
        <f t="shared" si="8"/>
        <v>4.0356189307897881E-2</v>
      </c>
    </row>
    <row r="14" spans="1:33" ht="38.25" x14ac:dyDescent="0.2">
      <c r="A14" s="311">
        <v>12</v>
      </c>
      <c r="B14" s="312" t="s">
        <v>54</v>
      </c>
      <c r="C14" s="311" t="s">
        <v>16</v>
      </c>
      <c r="D14" s="311">
        <v>16</v>
      </c>
      <c r="E14" s="311">
        <v>0</v>
      </c>
      <c r="F14" s="313">
        <v>48</v>
      </c>
      <c r="G14" s="313">
        <v>20</v>
      </c>
      <c r="H14" s="313">
        <v>48</v>
      </c>
      <c r="I14" s="311">
        <v>20</v>
      </c>
      <c r="J14" s="311">
        <v>12</v>
      </c>
      <c r="K14" s="313">
        <f t="shared" si="0"/>
        <v>80</v>
      </c>
      <c r="L14" s="311">
        <v>25170000</v>
      </c>
      <c r="M14" s="311">
        <v>1671880</v>
      </c>
      <c r="N14" s="311" t="s">
        <v>614</v>
      </c>
      <c r="O14" s="311" t="s">
        <v>55</v>
      </c>
      <c r="P14" s="311" t="s">
        <v>17</v>
      </c>
      <c r="Q14" s="311" t="s">
        <v>52</v>
      </c>
      <c r="R14" s="311">
        <v>2</v>
      </c>
      <c r="S14" s="311">
        <v>120</v>
      </c>
      <c r="T14" s="311">
        <f t="shared" si="1"/>
        <v>120</v>
      </c>
      <c r="U14" s="314">
        <v>89.15</v>
      </c>
      <c r="V14" s="314">
        <v>86.32</v>
      </c>
      <c r="W14" s="314">
        <v>85.63</v>
      </c>
      <c r="X14" s="314">
        <v>33.44</v>
      </c>
      <c r="Y14" s="311">
        <v>93.6</v>
      </c>
      <c r="Z14" s="311"/>
      <c r="AA14" s="311">
        <f t="shared" si="2"/>
        <v>85.63</v>
      </c>
      <c r="AB14" s="315">
        <f t="shared" si="3"/>
        <v>85.63</v>
      </c>
      <c r="AC14" s="316">
        <f t="shared" si="4"/>
        <v>88.675000000000011</v>
      </c>
      <c r="AD14" s="316">
        <f t="shared" si="5"/>
        <v>88.620387152720085</v>
      </c>
      <c r="AE14" s="316">
        <f t="shared" si="6"/>
        <v>87.734999999999999</v>
      </c>
      <c r="AF14" s="316">
        <f t="shared" si="7"/>
        <v>3.6193599802543361</v>
      </c>
      <c r="AG14" s="317">
        <f t="shared" si="8"/>
        <v>4.125331943072133E-2</v>
      </c>
    </row>
    <row r="15" spans="1:33" ht="38.25" x14ac:dyDescent="0.2">
      <c r="A15" s="311">
        <v>13</v>
      </c>
      <c r="B15" s="312" t="s">
        <v>56</v>
      </c>
      <c r="C15" s="311" t="s">
        <v>16</v>
      </c>
      <c r="D15" s="311">
        <v>4</v>
      </c>
      <c r="E15" s="311">
        <v>0</v>
      </c>
      <c r="F15" s="313">
        <v>3</v>
      </c>
      <c r="G15" s="311">
        <v>0</v>
      </c>
      <c r="H15" s="313">
        <v>3</v>
      </c>
      <c r="I15" s="311">
        <v>0</v>
      </c>
      <c r="J15" s="311">
        <v>0</v>
      </c>
      <c r="K15" s="313">
        <f t="shared" si="0"/>
        <v>3</v>
      </c>
      <c r="L15" s="311">
        <v>25170000</v>
      </c>
      <c r="M15" s="311">
        <v>1808656</v>
      </c>
      <c r="N15" s="311" t="s">
        <v>616</v>
      </c>
      <c r="O15" s="311" t="s">
        <v>57</v>
      </c>
      <c r="P15" s="311" t="s">
        <v>17</v>
      </c>
      <c r="Q15" s="311" t="s">
        <v>58</v>
      </c>
      <c r="R15" s="311">
        <v>18</v>
      </c>
      <c r="S15" s="311">
        <v>15</v>
      </c>
      <c r="T15" s="311">
        <f t="shared" si="1"/>
        <v>15</v>
      </c>
      <c r="U15" s="314">
        <v>378.21</v>
      </c>
      <c r="V15" s="314">
        <v>367.24</v>
      </c>
      <c r="W15" s="314">
        <v>365.77</v>
      </c>
      <c r="X15" s="314">
        <v>999.99</v>
      </c>
      <c r="Y15" s="311">
        <v>1082.49</v>
      </c>
      <c r="Z15" s="311">
        <v>242.97</v>
      </c>
      <c r="AA15" s="311">
        <f t="shared" si="2"/>
        <v>365.77</v>
      </c>
      <c r="AB15" s="315">
        <f t="shared" si="3"/>
        <v>365.77</v>
      </c>
      <c r="AC15" s="316">
        <f t="shared" si="4"/>
        <v>548.42750000000001</v>
      </c>
      <c r="AD15" s="316">
        <f t="shared" si="5"/>
        <v>484.26015913431416</v>
      </c>
      <c r="AE15" s="316">
        <f t="shared" si="6"/>
        <v>372.72500000000002</v>
      </c>
      <c r="AF15" s="316">
        <f t="shared" si="7"/>
        <v>356.08492604761204</v>
      </c>
      <c r="AG15" s="317">
        <f t="shared" si="8"/>
        <v>0.95535562693034282</v>
      </c>
    </row>
    <row r="16" spans="1:33" ht="25.5" x14ac:dyDescent="0.2">
      <c r="A16" s="311">
        <v>15</v>
      </c>
      <c r="B16" s="312" t="s">
        <v>62</v>
      </c>
      <c r="C16" s="311" t="s">
        <v>16</v>
      </c>
      <c r="D16" s="311">
        <v>11</v>
      </c>
      <c r="E16" s="311">
        <v>0</v>
      </c>
      <c r="F16" s="313">
        <v>0</v>
      </c>
      <c r="G16" s="311">
        <v>10</v>
      </c>
      <c r="H16" s="313">
        <v>0</v>
      </c>
      <c r="I16" s="311">
        <v>10</v>
      </c>
      <c r="J16" s="311">
        <v>0</v>
      </c>
      <c r="K16" s="313">
        <f t="shared" si="0"/>
        <v>10</v>
      </c>
      <c r="L16" s="311">
        <v>25170000</v>
      </c>
      <c r="M16" s="311">
        <v>1767701</v>
      </c>
      <c r="N16" s="311" t="s">
        <v>619</v>
      </c>
      <c r="O16" s="311">
        <v>63361</v>
      </c>
      <c r="P16" s="311" t="s">
        <v>38</v>
      </c>
      <c r="Q16" s="311" t="s">
        <v>63</v>
      </c>
      <c r="R16" s="311">
        <v>4</v>
      </c>
      <c r="S16" s="311">
        <v>30</v>
      </c>
      <c r="T16" s="311">
        <f t="shared" si="1"/>
        <v>30</v>
      </c>
      <c r="U16" s="314">
        <v>140.62</v>
      </c>
      <c r="V16" s="314">
        <v>130.61000000000001</v>
      </c>
      <c r="W16" s="314">
        <v>130.08000000000001</v>
      </c>
      <c r="X16" s="314">
        <v>25.53</v>
      </c>
      <c r="Y16" s="311">
        <v>21.13</v>
      </c>
      <c r="Z16" s="311">
        <v>126.83</v>
      </c>
      <c r="AA16" s="311">
        <f t="shared" si="2"/>
        <v>130.08000000000001</v>
      </c>
      <c r="AB16" s="315">
        <f t="shared" si="3"/>
        <v>21.13</v>
      </c>
      <c r="AC16" s="316">
        <f t="shared" si="4"/>
        <v>105.61000000000001</v>
      </c>
      <c r="AD16" s="316">
        <f t="shared" si="5"/>
        <v>84.291423285550579</v>
      </c>
      <c r="AE16" s="316">
        <f t="shared" si="6"/>
        <v>130.34500000000003</v>
      </c>
      <c r="AF16" s="316">
        <f t="shared" si="7"/>
        <v>56.52831561851692</v>
      </c>
      <c r="AG16" s="317">
        <f t="shared" si="8"/>
        <v>0.4336822710385278</v>
      </c>
    </row>
    <row r="17" spans="1:33" ht="38.25" x14ac:dyDescent="0.2">
      <c r="A17" s="311">
        <v>16</v>
      </c>
      <c r="B17" s="312" t="s">
        <v>64</v>
      </c>
      <c r="C17" s="311" t="s">
        <v>16</v>
      </c>
      <c r="D17" s="311">
        <v>50</v>
      </c>
      <c r="E17" s="311">
        <v>0</v>
      </c>
      <c r="F17" s="313">
        <v>0</v>
      </c>
      <c r="G17" s="313">
        <v>0</v>
      </c>
      <c r="H17" s="313">
        <v>0</v>
      </c>
      <c r="I17" s="313">
        <v>0</v>
      </c>
      <c r="J17" s="313">
        <v>12</v>
      </c>
      <c r="K17" s="313">
        <f t="shared" si="0"/>
        <v>12</v>
      </c>
      <c r="L17" s="311">
        <v>25170000</v>
      </c>
      <c r="M17" s="311">
        <v>1229674</v>
      </c>
      <c r="N17" s="311" t="s">
        <v>621</v>
      </c>
      <c r="O17" s="311">
        <v>216434</v>
      </c>
      <c r="P17" s="311" t="s">
        <v>17</v>
      </c>
      <c r="Q17" s="311" t="s">
        <v>65</v>
      </c>
      <c r="R17" s="311">
        <v>1</v>
      </c>
      <c r="S17" s="311">
        <v>12</v>
      </c>
      <c r="T17" s="311">
        <f t="shared" si="1"/>
        <v>12</v>
      </c>
      <c r="U17" s="314">
        <v>2522.38</v>
      </c>
      <c r="V17" s="314">
        <v>2366.94</v>
      </c>
      <c r="W17" s="314">
        <v>2355.16</v>
      </c>
      <c r="X17" s="314"/>
      <c r="Y17" s="311">
        <v>490.95</v>
      </c>
      <c r="Z17" s="311">
        <v>2296.4299999999998</v>
      </c>
      <c r="AA17" s="311">
        <f t="shared" si="2"/>
        <v>2355.16</v>
      </c>
      <c r="AB17" s="315">
        <f t="shared" si="3"/>
        <v>490.95</v>
      </c>
      <c r="AC17" s="316">
        <f t="shared" si="4"/>
        <v>1933.8574999999998</v>
      </c>
      <c r="AD17" s="316">
        <f t="shared" si="5"/>
        <v>1620.9285103137452</v>
      </c>
      <c r="AE17" s="316">
        <f t="shared" si="6"/>
        <v>2361.0500000000002</v>
      </c>
      <c r="AF17" s="316">
        <f t="shared" si="7"/>
        <v>964.95199101216144</v>
      </c>
      <c r="AG17" s="317">
        <f t="shared" si="8"/>
        <v>0.40869612715197112</v>
      </c>
    </row>
    <row r="18" spans="1:33" x14ac:dyDescent="0.2">
      <c r="A18" s="311">
        <v>18</v>
      </c>
      <c r="B18" s="312" t="s">
        <v>70</v>
      </c>
      <c r="C18" s="311" t="s">
        <v>16</v>
      </c>
      <c r="D18" s="311">
        <v>16</v>
      </c>
      <c r="E18" s="311">
        <v>0</v>
      </c>
      <c r="F18" s="313">
        <v>0</v>
      </c>
      <c r="G18" s="311">
        <v>0</v>
      </c>
      <c r="H18" s="313">
        <v>0</v>
      </c>
      <c r="I18" s="311">
        <v>0</v>
      </c>
      <c r="J18" s="311">
        <v>36</v>
      </c>
      <c r="K18" s="313">
        <f t="shared" si="0"/>
        <v>36</v>
      </c>
      <c r="L18" s="311">
        <v>25170000</v>
      </c>
      <c r="M18" s="311">
        <v>1807474</v>
      </c>
      <c r="N18" s="311" t="s">
        <v>419</v>
      </c>
      <c r="O18" s="311" t="s">
        <v>71</v>
      </c>
      <c r="P18" s="311" t="s">
        <v>38</v>
      </c>
      <c r="Q18" s="311" t="s">
        <v>72</v>
      </c>
      <c r="R18" s="311">
        <v>2</v>
      </c>
      <c r="S18" s="311">
        <v>36</v>
      </c>
      <c r="T18" s="311">
        <f t="shared" si="1"/>
        <v>36</v>
      </c>
      <c r="U18" s="314">
        <v>251.79</v>
      </c>
      <c r="V18" s="314">
        <v>238.08</v>
      </c>
      <c r="W18" s="314">
        <v>236.42</v>
      </c>
      <c r="X18" s="314"/>
      <c r="Y18" s="311">
        <v>125.63</v>
      </c>
      <c r="Z18" s="311">
        <v>230.53</v>
      </c>
      <c r="AA18" s="311">
        <f t="shared" si="2"/>
        <v>236.42</v>
      </c>
      <c r="AB18" s="315">
        <f t="shared" si="3"/>
        <v>125.63</v>
      </c>
      <c r="AC18" s="316">
        <f t="shared" si="4"/>
        <v>212.98</v>
      </c>
      <c r="AD18" s="316">
        <f t="shared" si="5"/>
        <v>205.41622373699295</v>
      </c>
      <c r="AE18" s="316">
        <f t="shared" si="6"/>
        <v>237.25</v>
      </c>
      <c r="AF18" s="316">
        <f t="shared" si="7"/>
        <v>58.639242264317645</v>
      </c>
      <c r="AG18" s="317">
        <f t="shared" si="8"/>
        <v>0.24716224347446847</v>
      </c>
    </row>
    <row r="19" spans="1:33" ht="25.5" x14ac:dyDescent="0.2">
      <c r="A19" s="311">
        <v>19</v>
      </c>
      <c r="B19" s="312" t="s">
        <v>73</v>
      </c>
      <c r="C19" s="311" t="s">
        <v>16</v>
      </c>
      <c r="D19" s="311">
        <v>29</v>
      </c>
      <c r="E19" s="311">
        <v>0</v>
      </c>
      <c r="F19" s="313">
        <v>0</v>
      </c>
      <c r="G19" s="311">
        <v>0</v>
      </c>
      <c r="H19" s="313">
        <v>0</v>
      </c>
      <c r="I19" s="311">
        <v>0</v>
      </c>
      <c r="J19" s="311">
        <v>12</v>
      </c>
      <c r="K19" s="313">
        <f t="shared" si="0"/>
        <v>12</v>
      </c>
      <c r="L19" s="311">
        <v>25170000</v>
      </c>
      <c r="M19" s="311">
        <v>1600424</v>
      </c>
      <c r="N19" s="311" t="s">
        <v>623</v>
      </c>
      <c r="O19" s="311" t="s">
        <v>74</v>
      </c>
      <c r="P19" s="311" t="s">
        <v>38</v>
      </c>
      <c r="Q19" s="311" t="s">
        <v>75</v>
      </c>
      <c r="R19" s="311">
        <v>6</v>
      </c>
      <c r="S19" s="311">
        <v>4</v>
      </c>
      <c r="T19" s="311">
        <f t="shared" si="1"/>
        <v>12</v>
      </c>
      <c r="U19" s="314">
        <v>14949.9</v>
      </c>
      <c r="V19" s="314">
        <v>13784.08</v>
      </c>
      <c r="W19" s="314">
        <v>13715.5</v>
      </c>
      <c r="X19" s="314"/>
      <c r="Y19" s="311">
        <v>3414.14</v>
      </c>
      <c r="Z19" s="311">
        <v>8297.26</v>
      </c>
      <c r="AA19" s="311">
        <f t="shared" si="2"/>
        <v>13715.5</v>
      </c>
      <c r="AB19" s="315">
        <f t="shared" si="3"/>
        <v>3414.14</v>
      </c>
      <c r="AC19" s="316">
        <f t="shared" si="4"/>
        <v>11465.904999999999</v>
      </c>
      <c r="AD19" s="316">
        <f t="shared" si="5"/>
        <v>9911.2232961038299</v>
      </c>
      <c r="AE19" s="316">
        <f t="shared" si="6"/>
        <v>13749.79</v>
      </c>
      <c r="AF19" s="316">
        <f t="shared" si="7"/>
        <v>5397.6462082991948</v>
      </c>
      <c r="AG19" s="317">
        <f t="shared" si="8"/>
        <v>0.39256208336994197</v>
      </c>
    </row>
    <row r="20" spans="1:33" ht="25.5" x14ac:dyDescent="0.2">
      <c r="A20" s="311">
        <v>20</v>
      </c>
      <c r="B20" s="312" t="s">
        <v>76</v>
      </c>
      <c r="C20" s="311" t="s">
        <v>16</v>
      </c>
      <c r="D20" s="311">
        <v>20</v>
      </c>
      <c r="E20" s="311">
        <v>0</v>
      </c>
      <c r="F20" s="313">
        <v>0</v>
      </c>
      <c r="G20" s="311">
        <v>0</v>
      </c>
      <c r="H20" s="313">
        <v>0</v>
      </c>
      <c r="I20" s="311">
        <v>0</v>
      </c>
      <c r="J20" s="311">
        <v>12</v>
      </c>
      <c r="K20" s="313">
        <f t="shared" si="0"/>
        <v>12</v>
      </c>
      <c r="L20" s="311">
        <v>25170000</v>
      </c>
      <c r="M20" s="311">
        <v>1600425</v>
      </c>
      <c r="N20" s="311" t="s">
        <v>624</v>
      </c>
      <c r="O20" s="311" t="s">
        <v>77</v>
      </c>
      <c r="P20" s="311" t="s">
        <v>38</v>
      </c>
      <c r="Q20" s="311" t="s">
        <v>75</v>
      </c>
      <c r="R20" s="311">
        <v>10</v>
      </c>
      <c r="S20" s="311">
        <v>4</v>
      </c>
      <c r="T20" s="311">
        <f t="shared" si="1"/>
        <v>12</v>
      </c>
      <c r="U20" s="314">
        <v>24380.71</v>
      </c>
      <c r="V20" s="314">
        <v>22297.27</v>
      </c>
      <c r="W20" s="314">
        <v>22164.28</v>
      </c>
      <c r="X20" s="314"/>
      <c r="Y20" s="311">
        <v>5056.87</v>
      </c>
      <c r="Z20" s="311">
        <v>11894.49</v>
      </c>
      <c r="AA20" s="311">
        <f t="shared" si="2"/>
        <v>22164.28</v>
      </c>
      <c r="AB20" s="315">
        <f t="shared" si="3"/>
        <v>5056.87</v>
      </c>
      <c r="AC20" s="316">
        <f t="shared" si="4"/>
        <v>18474.782499999998</v>
      </c>
      <c r="AD20" s="316">
        <f t="shared" si="5"/>
        <v>15711.164095560747</v>
      </c>
      <c r="AE20" s="316">
        <f t="shared" si="6"/>
        <v>22230.775000000001</v>
      </c>
      <c r="AF20" s="316">
        <f t="shared" si="7"/>
        <v>9002.6691964675156</v>
      </c>
      <c r="AG20" s="317">
        <f t="shared" si="8"/>
        <v>0.40496425322407853</v>
      </c>
    </row>
    <row r="21" spans="1:33" ht="25.5" x14ac:dyDescent="0.2">
      <c r="A21" s="311">
        <v>21</v>
      </c>
      <c r="B21" s="312" t="s">
        <v>79</v>
      </c>
      <c r="C21" s="311" t="s">
        <v>16</v>
      </c>
      <c r="D21" s="311">
        <v>1</v>
      </c>
      <c r="E21" s="311">
        <v>0</v>
      </c>
      <c r="F21" s="313">
        <v>10</v>
      </c>
      <c r="G21" s="311">
        <v>5</v>
      </c>
      <c r="H21" s="313">
        <v>10</v>
      </c>
      <c r="I21" s="311">
        <v>5</v>
      </c>
      <c r="J21" s="311">
        <v>9</v>
      </c>
      <c r="K21" s="313">
        <f t="shared" si="0"/>
        <v>24</v>
      </c>
      <c r="L21" s="311">
        <v>25170000</v>
      </c>
      <c r="M21" s="311">
        <v>1808238</v>
      </c>
      <c r="N21" s="311" t="s">
        <v>625</v>
      </c>
      <c r="O21" s="311" t="s">
        <v>80</v>
      </c>
      <c r="P21" s="311" t="s">
        <v>38</v>
      </c>
      <c r="Q21" s="311" t="s">
        <v>81</v>
      </c>
      <c r="R21" s="311">
        <v>4</v>
      </c>
      <c r="S21" s="311">
        <v>34</v>
      </c>
      <c r="T21" s="311">
        <f t="shared" si="1"/>
        <v>34</v>
      </c>
      <c r="U21" s="314">
        <v>273.47000000000003</v>
      </c>
      <c r="V21" s="314">
        <v>253.11</v>
      </c>
      <c r="W21" s="314">
        <v>251.35</v>
      </c>
      <c r="X21" s="314">
        <v>393.35</v>
      </c>
      <c r="Y21" s="311">
        <v>428.37</v>
      </c>
      <c r="Z21" s="311">
        <v>152.38</v>
      </c>
      <c r="AA21" s="311">
        <f t="shared" si="2"/>
        <v>251.35</v>
      </c>
      <c r="AB21" s="315">
        <f t="shared" si="3"/>
        <v>251.35</v>
      </c>
      <c r="AC21" s="316">
        <f t="shared" si="4"/>
        <v>301.57500000000005</v>
      </c>
      <c r="AD21" s="316">
        <f t="shared" si="5"/>
        <v>293.81856483657549</v>
      </c>
      <c r="AE21" s="316">
        <f t="shared" si="6"/>
        <v>263.29000000000002</v>
      </c>
      <c r="AF21" s="316">
        <f t="shared" si="7"/>
        <v>85.123968226737603</v>
      </c>
      <c r="AG21" s="317">
        <f t="shared" si="8"/>
        <v>0.32330877825491888</v>
      </c>
    </row>
    <row r="22" spans="1:33" ht="25.5" x14ac:dyDescent="0.2">
      <c r="A22" s="311">
        <v>22</v>
      </c>
      <c r="B22" s="312" t="s">
        <v>82</v>
      </c>
      <c r="C22" s="311" t="s">
        <v>16</v>
      </c>
      <c r="D22" s="311">
        <v>30</v>
      </c>
      <c r="E22" s="311">
        <v>0</v>
      </c>
      <c r="F22" s="313">
        <v>0</v>
      </c>
      <c r="G22" s="311">
        <v>0</v>
      </c>
      <c r="H22" s="313">
        <v>0</v>
      </c>
      <c r="I22" s="311">
        <v>0</v>
      </c>
      <c r="J22" s="311">
        <v>24</v>
      </c>
      <c r="K22" s="313">
        <f t="shared" si="0"/>
        <v>24</v>
      </c>
      <c r="L22" s="311">
        <v>25170000</v>
      </c>
      <c r="M22" s="311">
        <v>1807317</v>
      </c>
      <c r="N22" s="311" t="s">
        <v>626</v>
      </c>
      <c r="O22" s="311">
        <v>110472</v>
      </c>
      <c r="P22" s="311" t="s">
        <v>38</v>
      </c>
      <c r="Q22" s="311" t="s">
        <v>83</v>
      </c>
      <c r="R22" s="311">
        <v>33</v>
      </c>
      <c r="S22" s="311">
        <v>29</v>
      </c>
      <c r="T22" s="311">
        <f t="shared" si="1"/>
        <v>29</v>
      </c>
      <c r="U22" s="314">
        <v>347.32</v>
      </c>
      <c r="V22" s="314">
        <v>332.12</v>
      </c>
      <c r="W22" s="314">
        <v>330.46</v>
      </c>
      <c r="X22" s="314"/>
      <c r="Y22" s="311">
        <v>220.59</v>
      </c>
      <c r="Z22" s="311">
        <v>322.22000000000003</v>
      </c>
      <c r="AA22" s="311">
        <f t="shared" si="2"/>
        <v>330.46</v>
      </c>
      <c r="AB22" s="315">
        <f t="shared" si="3"/>
        <v>220.59</v>
      </c>
      <c r="AC22" s="316">
        <f t="shared" si="4"/>
        <v>307.6225</v>
      </c>
      <c r="AD22" s="316">
        <f t="shared" si="5"/>
        <v>302.81848699124089</v>
      </c>
      <c r="AE22" s="316">
        <f t="shared" si="6"/>
        <v>331.28999999999996</v>
      </c>
      <c r="AF22" s="316">
        <f t="shared" si="7"/>
        <v>58.515600412767341</v>
      </c>
      <c r="AG22" s="317">
        <f t="shared" si="8"/>
        <v>0.17662954032046652</v>
      </c>
    </row>
    <row r="23" spans="1:33" x14ac:dyDescent="0.2">
      <c r="A23" s="311">
        <v>23</v>
      </c>
      <c r="B23" s="312" t="s">
        <v>84</v>
      </c>
      <c r="C23" s="311" t="s">
        <v>16</v>
      </c>
      <c r="D23" s="311">
        <v>0</v>
      </c>
      <c r="E23" s="311">
        <v>0</v>
      </c>
      <c r="F23" s="313">
        <v>20</v>
      </c>
      <c r="G23" s="311">
        <v>0</v>
      </c>
      <c r="H23" s="313">
        <v>20</v>
      </c>
      <c r="I23" s="311">
        <v>0</v>
      </c>
      <c r="J23" s="311">
        <v>0</v>
      </c>
      <c r="K23" s="313">
        <f t="shared" si="0"/>
        <v>20</v>
      </c>
      <c r="L23" s="311">
        <v>25170000</v>
      </c>
      <c r="M23" s="311">
        <v>1808074</v>
      </c>
      <c r="N23" s="311" t="s">
        <v>419</v>
      </c>
      <c r="O23" s="311" t="s">
        <v>85</v>
      </c>
      <c r="P23" s="311" t="s">
        <v>38</v>
      </c>
      <c r="Q23" s="311" t="s">
        <v>86</v>
      </c>
      <c r="R23" s="311">
        <v>9</v>
      </c>
      <c r="S23" s="311">
        <v>30</v>
      </c>
      <c r="T23" s="311">
        <f t="shared" si="1"/>
        <v>30</v>
      </c>
      <c r="U23" s="314">
        <v>10499.71</v>
      </c>
      <c r="V23" s="314">
        <v>10215.379999999999</v>
      </c>
      <c r="W23" s="314">
        <v>10154.450000000001</v>
      </c>
      <c r="X23" s="314">
        <v>5793.68</v>
      </c>
      <c r="Y23" s="311">
        <v>7213.09</v>
      </c>
      <c r="Z23" s="311">
        <v>9901.27</v>
      </c>
      <c r="AA23" s="311">
        <f t="shared" si="2"/>
        <v>10154.450000000001</v>
      </c>
      <c r="AB23" s="315">
        <f t="shared" si="3"/>
        <v>7213.09</v>
      </c>
      <c r="AC23" s="316">
        <f t="shared" si="4"/>
        <v>9520.6574999999993</v>
      </c>
      <c r="AD23" s="316">
        <f t="shared" si="5"/>
        <v>9414.6113592692727</v>
      </c>
      <c r="AE23" s="316">
        <f t="shared" si="6"/>
        <v>10184.915000000001</v>
      </c>
      <c r="AF23" s="316">
        <f t="shared" si="7"/>
        <v>1545.7192338708685</v>
      </c>
      <c r="AG23" s="317">
        <f t="shared" si="8"/>
        <v>0.1517655507062031</v>
      </c>
    </row>
    <row r="24" spans="1:33" x14ac:dyDescent="0.2">
      <c r="A24" s="311">
        <v>24</v>
      </c>
      <c r="B24" s="312" t="s">
        <v>87</v>
      </c>
      <c r="C24" s="311" t="s">
        <v>16</v>
      </c>
      <c r="D24" s="311">
        <v>0</v>
      </c>
      <c r="E24" s="311">
        <v>0</v>
      </c>
      <c r="F24" s="313">
        <v>20</v>
      </c>
      <c r="G24" s="311">
        <v>0</v>
      </c>
      <c r="H24" s="313">
        <v>20</v>
      </c>
      <c r="I24" s="311">
        <v>0</v>
      </c>
      <c r="J24" s="311">
        <v>0</v>
      </c>
      <c r="K24" s="313">
        <f t="shared" si="0"/>
        <v>20</v>
      </c>
      <c r="L24" s="311">
        <v>25170000</v>
      </c>
      <c r="M24" s="311">
        <v>1808071</v>
      </c>
      <c r="N24" s="311" t="s">
        <v>419</v>
      </c>
      <c r="O24" s="311" t="s">
        <v>88</v>
      </c>
      <c r="P24" s="311" t="s">
        <v>38</v>
      </c>
      <c r="Q24" s="311" t="s">
        <v>86</v>
      </c>
      <c r="R24" s="311">
        <v>10</v>
      </c>
      <c r="S24" s="311">
        <v>30</v>
      </c>
      <c r="T24" s="311">
        <f t="shared" si="1"/>
        <v>30</v>
      </c>
      <c r="U24" s="314">
        <v>10884</v>
      </c>
      <c r="V24" s="314">
        <v>10027.620000000001</v>
      </c>
      <c r="W24" s="314">
        <v>9957.91</v>
      </c>
      <c r="X24" s="314">
        <v>7156.94</v>
      </c>
      <c r="Y24" s="311">
        <v>8898.58</v>
      </c>
      <c r="Z24" s="311">
        <v>9709.6299999999992</v>
      </c>
      <c r="AA24" s="311">
        <f t="shared" si="2"/>
        <v>9957.91</v>
      </c>
      <c r="AB24" s="315">
        <f t="shared" si="3"/>
        <v>8898.58</v>
      </c>
      <c r="AC24" s="316">
        <f t="shared" si="4"/>
        <v>9942.0275000000001</v>
      </c>
      <c r="AD24" s="316">
        <f t="shared" si="5"/>
        <v>9916.7377123366641</v>
      </c>
      <c r="AE24" s="316">
        <f t="shared" si="6"/>
        <v>9992.7649999999994</v>
      </c>
      <c r="AF24" s="316">
        <f t="shared" si="7"/>
        <v>813.15705860450691</v>
      </c>
      <c r="AG24" s="317">
        <f t="shared" si="8"/>
        <v>8.1374580369347915E-2</v>
      </c>
    </row>
    <row r="25" spans="1:33" ht="25.5" x14ac:dyDescent="0.2">
      <c r="A25" s="311">
        <v>25</v>
      </c>
      <c r="B25" s="312" t="s">
        <v>89</v>
      </c>
      <c r="C25" s="311" t="s">
        <v>16</v>
      </c>
      <c r="D25" s="311">
        <v>2</v>
      </c>
      <c r="E25" s="311">
        <v>0</v>
      </c>
      <c r="F25" s="313">
        <v>10</v>
      </c>
      <c r="G25" s="311">
        <v>0</v>
      </c>
      <c r="H25" s="313">
        <v>10</v>
      </c>
      <c r="I25" s="311">
        <v>0</v>
      </c>
      <c r="J25" s="311">
        <v>16</v>
      </c>
      <c r="K25" s="313">
        <f t="shared" si="0"/>
        <v>26</v>
      </c>
      <c r="L25" s="311">
        <v>25170000</v>
      </c>
      <c r="M25" s="311">
        <v>1600334</v>
      </c>
      <c r="N25" s="311" t="s">
        <v>627</v>
      </c>
      <c r="O25" s="311" t="s">
        <v>90</v>
      </c>
      <c r="P25" s="311" t="s">
        <v>38</v>
      </c>
      <c r="Q25" s="311" t="s">
        <v>91</v>
      </c>
      <c r="R25" s="311">
        <v>6</v>
      </c>
      <c r="S25" s="311">
        <v>0</v>
      </c>
      <c r="T25" s="311">
        <f t="shared" si="1"/>
        <v>26</v>
      </c>
      <c r="U25" s="314">
        <v>3771.99</v>
      </c>
      <c r="V25" s="314">
        <v>3676.87</v>
      </c>
      <c r="W25" s="314">
        <v>3658.57</v>
      </c>
      <c r="X25" s="314">
        <v>1412.51</v>
      </c>
      <c r="Y25" s="311">
        <v>2011.02</v>
      </c>
      <c r="Z25" s="311">
        <v>2337.37</v>
      </c>
      <c r="AA25" s="311">
        <f t="shared" si="2"/>
        <v>3658.57</v>
      </c>
      <c r="AB25" s="315">
        <f t="shared" si="3"/>
        <v>2011.02</v>
      </c>
      <c r="AC25" s="316">
        <f t="shared" si="4"/>
        <v>3279.6125000000002</v>
      </c>
      <c r="AD25" s="316">
        <f t="shared" si="5"/>
        <v>3178.294538537737</v>
      </c>
      <c r="AE25" s="316">
        <f t="shared" si="6"/>
        <v>3667.7200000000003</v>
      </c>
      <c r="AF25" s="316">
        <f t="shared" si="7"/>
        <v>847.18845634152012</v>
      </c>
      <c r="AG25" s="317">
        <f t="shared" si="8"/>
        <v>0.23098504148122542</v>
      </c>
    </row>
    <row r="26" spans="1:33" ht="25.5" x14ac:dyDescent="0.2">
      <c r="A26" s="311">
        <v>27</v>
      </c>
      <c r="B26" s="312" t="s">
        <v>93</v>
      </c>
      <c r="C26" s="311" t="s">
        <v>16</v>
      </c>
      <c r="D26" s="311">
        <v>0</v>
      </c>
      <c r="E26" s="311">
        <v>0</v>
      </c>
      <c r="F26" s="313">
        <v>72</v>
      </c>
      <c r="G26" s="311">
        <v>0</v>
      </c>
      <c r="H26" s="313">
        <v>72</v>
      </c>
      <c r="I26" s="311">
        <v>0</v>
      </c>
      <c r="J26" s="311">
        <v>0</v>
      </c>
      <c r="K26" s="313">
        <f t="shared" si="0"/>
        <v>72</v>
      </c>
      <c r="L26" s="311">
        <v>25170000</v>
      </c>
      <c r="M26" s="311">
        <v>1600399</v>
      </c>
      <c r="N26" s="311" t="s">
        <v>629</v>
      </c>
      <c r="O26" s="311">
        <v>217482</v>
      </c>
      <c r="P26" s="311" t="s">
        <v>38</v>
      </c>
      <c r="Q26" s="311" t="s">
        <v>94</v>
      </c>
      <c r="R26" s="311">
        <v>6</v>
      </c>
      <c r="S26" s="311">
        <v>0</v>
      </c>
      <c r="T26" s="311">
        <f t="shared" si="1"/>
        <v>72</v>
      </c>
      <c r="U26" s="314">
        <v>3589.94</v>
      </c>
      <c r="V26" s="314">
        <v>3282.89</v>
      </c>
      <c r="W26" s="314">
        <v>3266.55</v>
      </c>
      <c r="X26" s="314">
        <v>1506.21</v>
      </c>
      <c r="Y26" s="311">
        <v>1626.75</v>
      </c>
      <c r="Z26" s="311">
        <v>2636.65</v>
      </c>
      <c r="AA26" s="311">
        <f t="shared" si="2"/>
        <v>3266.55</v>
      </c>
      <c r="AB26" s="315">
        <f t="shared" si="3"/>
        <v>1626.75</v>
      </c>
      <c r="AC26" s="316">
        <f t="shared" si="4"/>
        <v>2941.5325000000003</v>
      </c>
      <c r="AD26" s="316">
        <f t="shared" si="5"/>
        <v>2813.1209930612217</v>
      </c>
      <c r="AE26" s="316">
        <f t="shared" si="6"/>
        <v>3274.7200000000003</v>
      </c>
      <c r="AF26" s="316">
        <f t="shared" si="7"/>
        <v>889.05317172727666</v>
      </c>
      <c r="AG26" s="317">
        <f t="shared" si="8"/>
        <v>0.27148982866543603</v>
      </c>
    </row>
    <row r="27" spans="1:33" ht="25.5" x14ac:dyDescent="0.2">
      <c r="A27" s="311">
        <v>28</v>
      </c>
      <c r="B27" s="312" t="s">
        <v>95</v>
      </c>
      <c r="C27" s="311" t="s">
        <v>16</v>
      </c>
      <c r="D27" s="311">
        <v>39</v>
      </c>
      <c r="E27" s="311">
        <v>0</v>
      </c>
      <c r="F27" s="313">
        <v>0</v>
      </c>
      <c r="G27" s="311">
        <v>0</v>
      </c>
      <c r="H27" s="313">
        <v>0</v>
      </c>
      <c r="I27" s="311">
        <v>0</v>
      </c>
      <c r="J27" s="311">
        <v>12</v>
      </c>
      <c r="K27" s="313">
        <f t="shared" si="0"/>
        <v>12</v>
      </c>
      <c r="L27" s="311">
        <v>25170000</v>
      </c>
      <c r="M27" s="311">
        <v>1600426</v>
      </c>
      <c r="N27" s="311" t="s">
        <v>630</v>
      </c>
      <c r="O27" s="311" t="s">
        <v>96</v>
      </c>
      <c r="P27" s="311" t="s">
        <v>38</v>
      </c>
      <c r="Q27" s="311" t="s">
        <v>75</v>
      </c>
      <c r="R27" s="311">
        <v>8</v>
      </c>
      <c r="S27" s="311">
        <v>12</v>
      </c>
      <c r="T27" s="311">
        <f t="shared" si="1"/>
        <v>12</v>
      </c>
      <c r="U27" s="314">
        <v>20936.97</v>
      </c>
      <c r="V27" s="314">
        <v>19888.14</v>
      </c>
      <c r="W27" s="314">
        <v>19789.189999999999</v>
      </c>
      <c r="X27" s="314"/>
      <c r="Y27" s="311"/>
      <c r="Z27" s="311">
        <v>2285.8000000000002</v>
      </c>
      <c r="AA27" s="311">
        <f t="shared" si="2"/>
        <v>19789.189999999999</v>
      </c>
      <c r="AB27" s="315">
        <f t="shared" si="3"/>
        <v>19789.189999999999</v>
      </c>
      <c r="AC27" s="316">
        <f t="shared" si="4"/>
        <v>20204.766666666666</v>
      </c>
      <c r="AD27" s="316">
        <f t="shared" si="5"/>
        <v>20198.169193952494</v>
      </c>
      <c r="AE27" s="316">
        <f t="shared" si="6"/>
        <v>19888.14</v>
      </c>
      <c r="AF27" s="316">
        <f t="shared" si="7"/>
        <v>636.0338565149932</v>
      </c>
      <c r="AG27" s="317">
        <f t="shared" si="8"/>
        <v>3.19805600983799E-2</v>
      </c>
    </row>
    <row r="28" spans="1:33" ht="25.5" x14ac:dyDescent="0.2">
      <c r="A28" s="311">
        <v>30</v>
      </c>
      <c r="B28" s="312" t="s">
        <v>100</v>
      </c>
      <c r="C28" s="311" t="s">
        <v>16</v>
      </c>
      <c r="D28" s="311">
        <v>15</v>
      </c>
      <c r="E28" s="311">
        <v>0</v>
      </c>
      <c r="F28" s="313">
        <v>0</v>
      </c>
      <c r="G28" s="311">
        <v>10</v>
      </c>
      <c r="H28" s="313">
        <v>0</v>
      </c>
      <c r="I28" s="311">
        <v>10</v>
      </c>
      <c r="J28" s="311">
        <v>0</v>
      </c>
      <c r="K28" s="313">
        <f t="shared" si="0"/>
        <v>10</v>
      </c>
      <c r="L28" s="311">
        <v>25170000</v>
      </c>
      <c r="M28" s="311">
        <v>1721104</v>
      </c>
      <c r="N28" s="311" t="s">
        <v>632</v>
      </c>
      <c r="O28" s="311" t="s">
        <v>101</v>
      </c>
      <c r="P28" s="311" t="s">
        <v>38</v>
      </c>
      <c r="Q28" s="311" t="s">
        <v>102</v>
      </c>
      <c r="R28" s="311">
        <v>34</v>
      </c>
      <c r="S28" s="311">
        <v>40</v>
      </c>
      <c r="T28" s="311">
        <f t="shared" si="1"/>
        <v>40</v>
      </c>
      <c r="U28" s="314">
        <v>1206</v>
      </c>
      <c r="V28" s="314">
        <v>1144.68</v>
      </c>
      <c r="W28" s="314">
        <v>1135.5899999999999</v>
      </c>
      <c r="X28" s="314">
        <v>184.01</v>
      </c>
      <c r="Y28" s="311">
        <v>344.65</v>
      </c>
      <c r="Z28" s="311">
        <v>293.83</v>
      </c>
      <c r="AA28" s="311">
        <f t="shared" si="2"/>
        <v>1135.5899999999999</v>
      </c>
      <c r="AB28" s="315">
        <f t="shared" si="3"/>
        <v>344.65</v>
      </c>
      <c r="AC28" s="316">
        <f t="shared" si="4"/>
        <v>957.73000000000013</v>
      </c>
      <c r="AD28" s="316">
        <f t="shared" si="5"/>
        <v>857.34932691769916</v>
      </c>
      <c r="AE28" s="316">
        <f t="shared" si="6"/>
        <v>1140.135</v>
      </c>
      <c r="AF28" s="316">
        <f t="shared" si="7"/>
        <v>409.91444692764833</v>
      </c>
      <c r="AG28" s="317">
        <f t="shared" si="8"/>
        <v>0.35953150015362068</v>
      </c>
    </row>
    <row r="29" spans="1:33" ht="25.5" x14ac:dyDescent="0.2">
      <c r="A29" s="311">
        <v>31</v>
      </c>
      <c r="B29" s="312" t="s">
        <v>103</v>
      </c>
      <c r="C29" s="311" t="s">
        <v>16</v>
      </c>
      <c r="D29" s="311">
        <v>6</v>
      </c>
      <c r="E29" s="311">
        <v>0</v>
      </c>
      <c r="F29" s="313">
        <v>0</v>
      </c>
      <c r="G29" s="311">
        <v>0</v>
      </c>
      <c r="H29" s="313">
        <v>0</v>
      </c>
      <c r="I29" s="311">
        <v>0</v>
      </c>
      <c r="J29" s="311">
        <v>12</v>
      </c>
      <c r="K29" s="313">
        <f t="shared" si="0"/>
        <v>12</v>
      </c>
      <c r="L29" s="311">
        <v>25170000</v>
      </c>
      <c r="M29" s="311">
        <v>1808162</v>
      </c>
      <c r="N29" s="311" t="s">
        <v>419</v>
      </c>
      <c r="O29" s="311" t="s">
        <v>104</v>
      </c>
      <c r="P29" s="311" t="s">
        <v>38</v>
      </c>
      <c r="Q29" s="311" t="s">
        <v>105</v>
      </c>
      <c r="R29" s="311">
        <v>35</v>
      </c>
      <c r="S29" s="311">
        <v>12</v>
      </c>
      <c r="T29" s="311">
        <f t="shared" si="1"/>
        <v>12</v>
      </c>
      <c r="U29" s="314">
        <v>603.12</v>
      </c>
      <c r="V29" s="314">
        <v>586.20000000000005</v>
      </c>
      <c r="W29" s="314">
        <v>583.28</v>
      </c>
      <c r="X29" s="314"/>
      <c r="Y29" s="311">
        <v>544.78</v>
      </c>
      <c r="Z29" s="311">
        <v>568.74</v>
      </c>
      <c r="AA29" s="311">
        <f t="shared" si="2"/>
        <v>583.28</v>
      </c>
      <c r="AB29" s="315">
        <f t="shared" si="3"/>
        <v>544.78</v>
      </c>
      <c r="AC29" s="316">
        <f t="shared" si="4"/>
        <v>579.34500000000003</v>
      </c>
      <c r="AD29" s="316">
        <f t="shared" si="5"/>
        <v>578.9445183662873</v>
      </c>
      <c r="AE29" s="316">
        <f t="shared" si="6"/>
        <v>584.74</v>
      </c>
      <c r="AF29" s="316">
        <f t="shared" si="7"/>
        <v>24.647279092562478</v>
      </c>
      <c r="AG29" s="317">
        <f t="shared" si="8"/>
        <v>4.2150834717246087E-2</v>
      </c>
    </row>
    <row r="30" spans="1:33" ht="25.5" x14ac:dyDescent="0.2">
      <c r="A30" s="311">
        <v>32</v>
      </c>
      <c r="B30" s="312" t="s">
        <v>106</v>
      </c>
      <c r="C30" s="311" t="s">
        <v>16</v>
      </c>
      <c r="D30" s="311">
        <v>0</v>
      </c>
      <c r="E30" s="311">
        <v>0</v>
      </c>
      <c r="F30" s="313">
        <v>6</v>
      </c>
      <c r="G30" s="311">
        <v>10</v>
      </c>
      <c r="H30" s="313">
        <v>6</v>
      </c>
      <c r="I30" s="311">
        <v>10</v>
      </c>
      <c r="J30" s="311">
        <v>6</v>
      </c>
      <c r="K30" s="313">
        <f t="shared" si="0"/>
        <v>22</v>
      </c>
      <c r="L30" s="311">
        <v>25170000</v>
      </c>
      <c r="M30" s="311">
        <v>1761995</v>
      </c>
      <c r="N30" s="311" t="s">
        <v>634</v>
      </c>
      <c r="O30" s="311" t="s">
        <v>107</v>
      </c>
      <c r="P30" s="311" t="s">
        <v>38</v>
      </c>
      <c r="Q30" s="311" t="s">
        <v>108</v>
      </c>
      <c r="R30" s="311">
        <v>1</v>
      </c>
      <c r="S30" s="311">
        <v>25</v>
      </c>
      <c r="T30" s="311">
        <f t="shared" si="1"/>
        <v>25</v>
      </c>
      <c r="U30" s="314">
        <v>6098.95</v>
      </c>
      <c r="V30" s="314">
        <v>5750.93</v>
      </c>
      <c r="W30" s="314">
        <v>5705.28</v>
      </c>
      <c r="X30" s="314"/>
      <c r="Y30" s="311">
        <v>1250.03</v>
      </c>
      <c r="Z30" s="311">
        <v>4090.4</v>
      </c>
      <c r="AA30" s="311">
        <f t="shared" si="2"/>
        <v>5705.28</v>
      </c>
      <c r="AB30" s="315">
        <f t="shared" si="3"/>
        <v>1250.03</v>
      </c>
      <c r="AC30" s="316">
        <f t="shared" si="4"/>
        <v>4701.2974999999997</v>
      </c>
      <c r="AD30" s="316">
        <f t="shared" si="5"/>
        <v>3976.9271758959444</v>
      </c>
      <c r="AE30" s="316">
        <f t="shared" si="6"/>
        <v>5728.1049999999996</v>
      </c>
      <c r="AF30" s="316">
        <f t="shared" si="7"/>
        <v>2307.5520299424825</v>
      </c>
      <c r="AG30" s="317">
        <f t="shared" si="8"/>
        <v>0.40284736923336473</v>
      </c>
    </row>
    <row r="31" spans="1:33" ht="38.25" x14ac:dyDescent="0.2">
      <c r="A31" s="311">
        <v>33</v>
      </c>
      <c r="B31" s="312" t="s">
        <v>109</v>
      </c>
      <c r="C31" s="311" t="s">
        <v>16</v>
      </c>
      <c r="D31" s="311">
        <v>1</v>
      </c>
      <c r="E31" s="311">
        <v>0</v>
      </c>
      <c r="F31" s="313">
        <v>3</v>
      </c>
      <c r="G31" s="311">
        <v>10</v>
      </c>
      <c r="H31" s="313">
        <v>3</v>
      </c>
      <c r="I31" s="311">
        <v>10</v>
      </c>
      <c r="J31" s="311">
        <v>6</v>
      </c>
      <c r="K31" s="313">
        <f t="shared" si="0"/>
        <v>19</v>
      </c>
      <c r="L31" s="311">
        <v>25170000</v>
      </c>
      <c r="M31" s="311">
        <v>1807501</v>
      </c>
      <c r="N31" s="311" t="s">
        <v>635</v>
      </c>
      <c r="O31" s="311" t="s">
        <v>110</v>
      </c>
      <c r="P31" s="311" t="s">
        <v>17</v>
      </c>
      <c r="Q31" s="311" t="s">
        <v>111</v>
      </c>
      <c r="R31" s="311">
        <v>5</v>
      </c>
      <c r="S31" s="311">
        <v>25</v>
      </c>
      <c r="T31" s="311">
        <f t="shared" si="1"/>
        <v>25</v>
      </c>
      <c r="U31" s="314">
        <v>1868.68</v>
      </c>
      <c r="V31" s="314">
        <v>1765.26</v>
      </c>
      <c r="W31" s="314">
        <v>1752.98</v>
      </c>
      <c r="X31" s="314"/>
      <c r="Y31" s="311">
        <v>909.91</v>
      </c>
      <c r="Z31" s="311">
        <v>1246.5999999999999</v>
      </c>
      <c r="AA31" s="311">
        <f t="shared" si="2"/>
        <v>1752.98</v>
      </c>
      <c r="AB31" s="315">
        <f t="shared" si="3"/>
        <v>909.91</v>
      </c>
      <c r="AC31" s="316">
        <f t="shared" si="4"/>
        <v>1574.2075</v>
      </c>
      <c r="AD31" s="316">
        <f t="shared" si="5"/>
        <v>1514.5365351174323</v>
      </c>
      <c r="AE31" s="316">
        <f t="shared" si="6"/>
        <v>1759.12</v>
      </c>
      <c r="AF31" s="316">
        <f t="shared" si="7"/>
        <v>445.89456387319524</v>
      </c>
      <c r="AG31" s="317">
        <f t="shared" si="8"/>
        <v>0.25347592197985086</v>
      </c>
    </row>
    <row r="32" spans="1:33" ht="38.25" x14ac:dyDescent="0.2">
      <c r="A32" s="311">
        <v>34</v>
      </c>
      <c r="B32" s="312" t="s">
        <v>112</v>
      </c>
      <c r="C32" s="311" t="s">
        <v>16</v>
      </c>
      <c r="D32" s="311">
        <v>0</v>
      </c>
      <c r="E32" s="311">
        <v>0</v>
      </c>
      <c r="F32" s="313">
        <v>3</v>
      </c>
      <c r="G32" s="311">
        <v>0</v>
      </c>
      <c r="H32" s="313">
        <v>3</v>
      </c>
      <c r="I32" s="311">
        <v>0</v>
      </c>
      <c r="J32" s="311">
        <v>3</v>
      </c>
      <c r="K32" s="313">
        <f t="shared" si="0"/>
        <v>6</v>
      </c>
      <c r="L32" s="311">
        <v>25170000</v>
      </c>
      <c r="M32" s="311">
        <v>1700505</v>
      </c>
      <c r="N32" s="311" t="s">
        <v>636</v>
      </c>
      <c r="O32" s="311">
        <v>216190</v>
      </c>
      <c r="P32" s="311" t="s">
        <v>17</v>
      </c>
      <c r="Q32" s="311" t="s">
        <v>25</v>
      </c>
      <c r="R32" s="311">
        <v>6</v>
      </c>
      <c r="S32" s="311">
        <v>4</v>
      </c>
      <c r="T32" s="311">
        <f t="shared" si="1"/>
        <v>6</v>
      </c>
      <c r="U32" s="314">
        <v>8078.33</v>
      </c>
      <c r="V32" s="314">
        <v>7769.11</v>
      </c>
      <c r="W32" s="314">
        <v>7730.45</v>
      </c>
      <c r="X32" s="314">
        <v>83.59</v>
      </c>
      <c r="Y32" s="311">
        <v>91.22</v>
      </c>
      <c r="Z32" s="311">
        <v>7283.5</v>
      </c>
      <c r="AA32" s="311">
        <f t="shared" si="2"/>
        <v>7730.45</v>
      </c>
      <c r="AB32" s="315">
        <f t="shared" si="3"/>
        <v>91.22</v>
      </c>
      <c r="AC32" s="316">
        <f t="shared" si="4"/>
        <v>5917.2775000000001</v>
      </c>
      <c r="AD32" s="316">
        <f t="shared" si="5"/>
        <v>2579.2707080224277</v>
      </c>
      <c r="AE32" s="316">
        <f t="shared" si="6"/>
        <v>7749.78</v>
      </c>
      <c r="AF32" s="316">
        <f t="shared" si="7"/>
        <v>3887.1571456046127</v>
      </c>
      <c r="AG32" s="317">
        <f t="shared" si="8"/>
        <v>0.50158290243137393</v>
      </c>
    </row>
    <row r="33" spans="1:33" ht="38.25" x14ac:dyDescent="0.2">
      <c r="A33" s="311">
        <v>35</v>
      </c>
      <c r="B33" s="312" t="s">
        <v>113</v>
      </c>
      <c r="C33" s="311" t="s">
        <v>16</v>
      </c>
      <c r="D33" s="311">
        <v>11</v>
      </c>
      <c r="E33" s="311">
        <v>0</v>
      </c>
      <c r="F33" s="313">
        <v>40</v>
      </c>
      <c r="G33" s="311">
        <v>0</v>
      </c>
      <c r="H33" s="313">
        <v>40</v>
      </c>
      <c r="I33" s="311">
        <v>0</v>
      </c>
      <c r="J33" s="311">
        <v>24</v>
      </c>
      <c r="K33" s="313">
        <f t="shared" si="0"/>
        <v>64</v>
      </c>
      <c r="L33" s="311">
        <v>25170000</v>
      </c>
      <c r="M33" s="311">
        <v>1807342</v>
      </c>
      <c r="N33" s="311" t="s">
        <v>637</v>
      </c>
      <c r="O33" s="311" t="s">
        <v>114</v>
      </c>
      <c r="P33" s="311" t="s">
        <v>44</v>
      </c>
      <c r="Q33" s="311" t="s">
        <v>115</v>
      </c>
      <c r="R33" s="311">
        <v>35</v>
      </c>
      <c r="S33" s="311">
        <v>80</v>
      </c>
      <c r="T33" s="311">
        <f t="shared" si="1"/>
        <v>80</v>
      </c>
      <c r="U33" s="314">
        <v>70.3</v>
      </c>
      <c r="V33" s="314">
        <v>67.61</v>
      </c>
      <c r="W33" s="314">
        <v>67.2</v>
      </c>
      <c r="X33" s="314">
        <v>19.93</v>
      </c>
      <c r="Y33" s="311">
        <v>25.64</v>
      </c>
      <c r="Z33" s="311">
        <v>63.32</v>
      </c>
      <c r="AA33" s="311">
        <f t="shared" si="2"/>
        <v>67.2</v>
      </c>
      <c r="AB33" s="315">
        <f t="shared" si="3"/>
        <v>25.64</v>
      </c>
      <c r="AC33" s="316">
        <f t="shared" si="4"/>
        <v>57.6875</v>
      </c>
      <c r="AD33" s="316">
        <f t="shared" si="5"/>
        <v>53.4950242484665</v>
      </c>
      <c r="AE33" s="316">
        <f t="shared" si="6"/>
        <v>67.405000000000001</v>
      </c>
      <c r="AF33" s="316">
        <f t="shared" si="7"/>
        <v>21.409196427392285</v>
      </c>
      <c r="AG33" s="317">
        <f t="shared" si="8"/>
        <v>0.31762030157098559</v>
      </c>
    </row>
    <row r="34" spans="1:33" ht="25.5" x14ac:dyDescent="0.2">
      <c r="A34" s="311">
        <v>36</v>
      </c>
      <c r="B34" s="312" t="s">
        <v>116</v>
      </c>
      <c r="C34" s="311" t="s">
        <v>16</v>
      </c>
      <c r="D34" s="311">
        <v>43</v>
      </c>
      <c r="E34" s="311">
        <v>0</v>
      </c>
      <c r="F34" s="313">
        <v>0</v>
      </c>
      <c r="G34" s="311">
        <v>0</v>
      </c>
      <c r="H34" s="313">
        <v>0</v>
      </c>
      <c r="I34" s="311">
        <v>0</v>
      </c>
      <c r="J34" s="311">
        <v>18</v>
      </c>
      <c r="K34" s="313">
        <f t="shared" si="0"/>
        <v>18</v>
      </c>
      <c r="L34" s="311">
        <v>25170000</v>
      </c>
      <c r="M34" s="311">
        <v>1716129</v>
      </c>
      <c r="N34" s="311" t="s">
        <v>639</v>
      </c>
      <c r="O34" s="311">
        <v>4170836</v>
      </c>
      <c r="P34" s="311" t="s">
        <v>38</v>
      </c>
      <c r="Q34" s="311" t="s">
        <v>117</v>
      </c>
      <c r="R34" s="311">
        <v>12</v>
      </c>
      <c r="S34" s="311">
        <v>18</v>
      </c>
      <c r="T34" s="311">
        <f t="shared" si="1"/>
        <v>18</v>
      </c>
      <c r="U34" s="314">
        <v>957.3</v>
      </c>
      <c r="V34" s="314">
        <v>891.83</v>
      </c>
      <c r="W34" s="314">
        <v>884.75</v>
      </c>
      <c r="X34" s="314"/>
      <c r="Y34" s="311">
        <v>501.51</v>
      </c>
      <c r="Z34" s="311">
        <v>756.65</v>
      </c>
      <c r="AA34" s="311">
        <f t="shared" si="2"/>
        <v>884.75</v>
      </c>
      <c r="AB34" s="315">
        <f t="shared" si="3"/>
        <v>501.51</v>
      </c>
      <c r="AC34" s="316">
        <f t="shared" si="4"/>
        <v>808.84750000000008</v>
      </c>
      <c r="AD34" s="316">
        <f t="shared" si="5"/>
        <v>784.52642462620167</v>
      </c>
      <c r="AE34" s="316">
        <f t="shared" si="6"/>
        <v>888.29</v>
      </c>
      <c r="AF34" s="316">
        <f t="shared" si="7"/>
        <v>207.47832696051236</v>
      </c>
      <c r="AG34" s="317">
        <f t="shared" si="8"/>
        <v>0.23357048594548219</v>
      </c>
    </row>
    <row r="35" spans="1:33" ht="38.25" x14ac:dyDescent="0.2">
      <c r="A35" s="311">
        <v>37</v>
      </c>
      <c r="B35" s="312" t="s">
        <v>118</v>
      </c>
      <c r="C35" s="311" t="s">
        <v>16</v>
      </c>
      <c r="D35" s="311">
        <v>0</v>
      </c>
      <c r="E35" s="311">
        <v>0</v>
      </c>
      <c r="F35" s="313">
        <v>100</v>
      </c>
      <c r="G35" s="311">
        <v>12</v>
      </c>
      <c r="H35" s="313">
        <v>100</v>
      </c>
      <c r="I35" s="311">
        <v>12</v>
      </c>
      <c r="J35" s="311">
        <v>18</v>
      </c>
      <c r="K35" s="313">
        <f t="shared" si="0"/>
        <v>130</v>
      </c>
      <c r="L35" s="311">
        <v>25170000</v>
      </c>
      <c r="M35" s="311">
        <v>1808264</v>
      </c>
      <c r="N35" s="311" t="s">
        <v>419</v>
      </c>
      <c r="O35" s="311" t="s">
        <v>119</v>
      </c>
      <c r="P35" s="311" t="s">
        <v>44</v>
      </c>
      <c r="Q35" s="311" t="s">
        <v>91</v>
      </c>
      <c r="R35" s="311">
        <v>18</v>
      </c>
      <c r="S35" s="311">
        <v>62</v>
      </c>
      <c r="T35" s="311">
        <f t="shared" si="1"/>
        <v>130</v>
      </c>
      <c r="U35" s="314">
        <v>400.01</v>
      </c>
      <c r="V35" s="314">
        <v>370.15</v>
      </c>
      <c r="W35" s="314">
        <v>368.67</v>
      </c>
      <c r="X35" s="314">
        <v>551.9</v>
      </c>
      <c r="Y35" s="311">
        <v>695.7</v>
      </c>
      <c r="Z35" s="311">
        <v>232.71</v>
      </c>
      <c r="AA35" s="311">
        <f t="shared" si="2"/>
        <v>368.67</v>
      </c>
      <c r="AB35" s="315">
        <f t="shared" si="3"/>
        <v>368.67</v>
      </c>
      <c r="AC35" s="316">
        <f t="shared" si="4"/>
        <v>458.63249999999999</v>
      </c>
      <c r="AD35" s="316">
        <f t="shared" si="5"/>
        <v>441.44550718628443</v>
      </c>
      <c r="AE35" s="316">
        <f t="shared" si="6"/>
        <v>385.08</v>
      </c>
      <c r="AF35" s="316">
        <f t="shared" si="7"/>
        <v>158.70307839379399</v>
      </c>
      <c r="AG35" s="317">
        <f t="shared" si="8"/>
        <v>0.41213015060193725</v>
      </c>
    </row>
    <row r="36" spans="1:33" ht="25.5" x14ac:dyDescent="0.2">
      <c r="A36" s="311">
        <v>38</v>
      </c>
      <c r="B36" s="312" t="s">
        <v>120</v>
      </c>
      <c r="C36" s="311" t="s">
        <v>16</v>
      </c>
      <c r="D36" s="311">
        <v>2</v>
      </c>
      <c r="E36" s="311">
        <v>0</v>
      </c>
      <c r="F36" s="313">
        <v>2</v>
      </c>
      <c r="G36" s="311">
        <v>0</v>
      </c>
      <c r="H36" s="313">
        <v>2</v>
      </c>
      <c r="I36" s="311">
        <v>0</v>
      </c>
      <c r="J36" s="311">
        <v>0</v>
      </c>
      <c r="K36" s="313">
        <f t="shared" si="0"/>
        <v>2</v>
      </c>
      <c r="L36" s="311">
        <v>25170000</v>
      </c>
      <c r="M36" s="311">
        <v>1767736</v>
      </c>
      <c r="N36" s="311" t="s">
        <v>643</v>
      </c>
      <c r="O36" s="311">
        <v>119400</v>
      </c>
      <c r="P36" s="311" t="s">
        <v>38</v>
      </c>
      <c r="Q36" s="311" t="s">
        <v>121</v>
      </c>
      <c r="R36" s="311">
        <v>4</v>
      </c>
      <c r="S36" s="311">
        <v>2</v>
      </c>
      <c r="T36" s="311">
        <f t="shared" si="1"/>
        <v>2</v>
      </c>
      <c r="U36" s="314">
        <v>1281.6199999999999</v>
      </c>
      <c r="V36" s="314">
        <v>1218.51</v>
      </c>
      <c r="W36" s="314">
        <v>1213.6500000000001</v>
      </c>
      <c r="X36" s="314">
        <v>190.79</v>
      </c>
      <c r="Y36" s="311">
        <v>260.48</v>
      </c>
      <c r="Z36" s="311">
        <v>1064.99</v>
      </c>
      <c r="AA36" s="311">
        <f t="shared" si="2"/>
        <v>1213.6500000000001</v>
      </c>
      <c r="AB36" s="315">
        <f t="shared" si="3"/>
        <v>260.48</v>
      </c>
      <c r="AC36" s="316">
        <f t="shared" si="4"/>
        <v>993.56500000000005</v>
      </c>
      <c r="AD36" s="316">
        <f t="shared" si="5"/>
        <v>838.23164878749753</v>
      </c>
      <c r="AE36" s="316">
        <f t="shared" si="6"/>
        <v>1216.08</v>
      </c>
      <c r="AF36" s="316">
        <f t="shared" si="7"/>
        <v>489.70295775432413</v>
      </c>
      <c r="AG36" s="317">
        <f t="shared" si="8"/>
        <v>0.40268975540616092</v>
      </c>
    </row>
    <row r="37" spans="1:33" ht="25.5" x14ac:dyDescent="0.2">
      <c r="A37" s="311">
        <v>39</v>
      </c>
      <c r="B37" s="312" t="s">
        <v>122</v>
      </c>
      <c r="C37" s="311" t="s">
        <v>16</v>
      </c>
      <c r="D37" s="311">
        <v>17</v>
      </c>
      <c r="E37" s="311">
        <v>0</v>
      </c>
      <c r="F37" s="313">
        <v>20</v>
      </c>
      <c r="G37" s="311">
        <v>0</v>
      </c>
      <c r="H37" s="313">
        <v>20</v>
      </c>
      <c r="I37" s="311">
        <v>0</v>
      </c>
      <c r="J37" s="311">
        <v>12</v>
      </c>
      <c r="K37" s="313">
        <f t="shared" si="0"/>
        <v>32</v>
      </c>
      <c r="L37" s="311">
        <v>25170000</v>
      </c>
      <c r="M37" s="311">
        <v>1597694</v>
      </c>
      <c r="N37" s="311" t="s">
        <v>644</v>
      </c>
      <c r="O37" s="311" t="s">
        <v>123</v>
      </c>
      <c r="P37" s="311" t="s">
        <v>38</v>
      </c>
      <c r="Q37" s="311" t="s">
        <v>121</v>
      </c>
      <c r="R37" s="311">
        <v>2</v>
      </c>
      <c r="S37" s="311">
        <v>32</v>
      </c>
      <c r="T37" s="311">
        <f t="shared" si="1"/>
        <v>32</v>
      </c>
      <c r="U37" s="314">
        <v>177.04</v>
      </c>
      <c r="V37" s="314">
        <v>166.31</v>
      </c>
      <c r="W37" s="314">
        <v>164.99</v>
      </c>
      <c r="X37" s="314"/>
      <c r="Y37" s="311">
        <v>12.29</v>
      </c>
      <c r="Z37" s="311">
        <v>11.34</v>
      </c>
      <c r="AA37" s="311">
        <f t="shared" si="2"/>
        <v>164.99</v>
      </c>
      <c r="AB37" s="315">
        <f t="shared" si="3"/>
        <v>12.29</v>
      </c>
      <c r="AC37" s="316">
        <f t="shared" si="4"/>
        <v>130.1575</v>
      </c>
      <c r="AD37" s="316">
        <f t="shared" si="5"/>
        <v>87.902214739635426</v>
      </c>
      <c r="AE37" s="316">
        <f t="shared" si="6"/>
        <v>165.65</v>
      </c>
      <c r="AF37" s="316">
        <f t="shared" si="7"/>
        <v>78.763406636584733</v>
      </c>
      <c r="AG37" s="317">
        <f t="shared" si="8"/>
        <v>0.47548087314569715</v>
      </c>
    </row>
    <row r="38" spans="1:33" ht="25.5" x14ac:dyDescent="0.2">
      <c r="A38" s="311">
        <v>40</v>
      </c>
      <c r="B38" s="312" t="s">
        <v>124</v>
      </c>
      <c r="C38" s="311" t="s">
        <v>16</v>
      </c>
      <c r="D38" s="311">
        <v>17</v>
      </c>
      <c r="E38" s="311">
        <v>0</v>
      </c>
      <c r="F38" s="313">
        <v>20</v>
      </c>
      <c r="G38" s="311">
        <v>0</v>
      </c>
      <c r="H38" s="313">
        <v>20</v>
      </c>
      <c r="I38" s="311">
        <v>0</v>
      </c>
      <c r="J38" s="311">
        <v>18</v>
      </c>
      <c r="K38" s="313">
        <f t="shared" si="0"/>
        <v>38</v>
      </c>
      <c r="L38" s="311">
        <v>25170000</v>
      </c>
      <c r="M38" s="311">
        <v>1808867</v>
      </c>
      <c r="N38" s="311" t="s">
        <v>646</v>
      </c>
      <c r="O38" s="311" t="s">
        <v>125</v>
      </c>
      <c r="P38" s="311" t="s">
        <v>38</v>
      </c>
      <c r="Q38" s="311" t="s">
        <v>121</v>
      </c>
      <c r="R38" s="311">
        <v>3</v>
      </c>
      <c r="S38" s="311">
        <v>38</v>
      </c>
      <c r="T38" s="311">
        <f t="shared" si="1"/>
        <v>38</v>
      </c>
      <c r="U38" s="314">
        <v>243.78</v>
      </c>
      <c r="V38" s="314">
        <v>232.48</v>
      </c>
      <c r="W38" s="314">
        <v>230.63</v>
      </c>
      <c r="X38" s="314">
        <v>12.5</v>
      </c>
      <c r="Y38" s="311">
        <v>2.3199999999999998</v>
      </c>
      <c r="Z38" s="311">
        <v>23.38</v>
      </c>
      <c r="AA38" s="311">
        <f t="shared" si="2"/>
        <v>230.63</v>
      </c>
      <c r="AB38" s="315">
        <f t="shared" si="3"/>
        <v>2.3199999999999998</v>
      </c>
      <c r="AC38" s="316">
        <f t="shared" si="4"/>
        <v>177.30250000000001</v>
      </c>
      <c r="AD38" s="316">
        <f t="shared" si="5"/>
        <v>74.207339833949106</v>
      </c>
      <c r="AE38" s="316">
        <f t="shared" si="6"/>
        <v>231.55500000000001</v>
      </c>
      <c r="AF38" s="316">
        <f t="shared" si="7"/>
        <v>116.79970330299074</v>
      </c>
      <c r="AG38" s="317">
        <f t="shared" si="8"/>
        <v>0.50441451621856892</v>
      </c>
    </row>
    <row r="39" spans="1:33" ht="25.5" x14ac:dyDescent="0.2">
      <c r="A39" s="311">
        <v>41</v>
      </c>
      <c r="B39" s="312" t="s">
        <v>126</v>
      </c>
      <c r="C39" s="311" t="s">
        <v>16</v>
      </c>
      <c r="D39" s="311">
        <v>0</v>
      </c>
      <c r="E39" s="311">
        <v>0</v>
      </c>
      <c r="F39" s="313">
        <v>10</v>
      </c>
      <c r="G39" s="311">
        <v>0</v>
      </c>
      <c r="H39" s="313">
        <v>10</v>
      </c>
      <c r="I39" s="311">
        <v>0</v>
      </c>
      <c r="J39" s="311">
        <v>9</v>
      </c>
      <c r="K39" s="313">
        <f t="shared" si="0"/>
        <v>19</v>
      </c>
      <c r="L39" s="311">
        <v>25170000</v>
      </c>
      <c r="M39" s="311">
        <v>1808492</v>
      </c>
      <c r="N39" s="311" t="s">
        <v>647</v>
      </c>
      <c r="O39" s="311" t="s">
        <v>127</v>
      </c>
      <c r="P39" s="311" t="s">
        <v>38</v>
      </c>
      <c r="Q39" s="311" t="s">
        <v>128</v>
      </c>
      <c r="R39" s="311">
        <v>5</v>
      </c>
      <c r="S39" s="311">
        <v>9</v>
      </c>
      <c r="T39" s="311">
        <f t="shared" si="1"/>
        <v>19</v>
      </c>
      <c r="U39" s="314">
        <v>4294.07</v>
      </c>
      <c r="V39" s="314">
        <v>3970.44</v>
      </c>
      <c r="W39" s="314">
        <v>3946.75</v>
      </c>
      <c r="X39" s="314">
        <v>1957.25</v>
      </c>
      <c r="Y39" s="311">
        <v>3328.33</v>
      </c>
      <c r="Z39" s="311">
        <v>3490.86</v>
      </c>
      <c r="AA39" s="311">
        <f t="shared" si="2"/>
        <v>3946.75</v>
      </c>
      <c r="AB39" s="315">
        <f t="shared" si="3"/>
        <v>3328.33</v>
      </c>
      <c r="AC39" s="316">
        <f t="shared" si="4"/>
        <v>3884.8975</v>
      </c>
      <c r="AD39" s="316">
        <f t="shared" si="5"/>
        <v>3868.5074594707089</v>
      </c>
      <c r="AE39" s="316">
        <f t="shared" si="6"/>
        <v>3958.5950000000003</v>
      </c>
      <c r="AF39" s="316">
        <f t="shared" si="7"/>
        <v>403.45704764158802</v>
      </c>
      <c r="AG39" s="317">
        <f t="shared" si="8"/>
        <v>0.10191925358405898</v>
      </c>
    </row>
    <row r="40" spans="1:33" ht="25.5" x14ac:dyDescent="0.2">
      <c r="A40" s="311">
        <v>45</v>
      </c>
      <c r="B40" s="312" t="s">
        <v>137</v>
      </c>
      <c r="C40" s="311" t="s">
        <v>16</v>
      </c>
      <c r="D40" s="311">
        <v>57</v>
      </c>
      <c r="E40" s="311">
        <v>0</v>
      </c>
      <c r="F40" s="313">
        <v>0</v>
      </c>
      <c r="G40" s="311">
        <v>0</v>
      </c>
      <c r="H40" s="313">
        <v>0</v>
      </c>
      <c r="I40" s="311">
        <v>0</v>
      </c>
      <c r="J40" s="311">
        <v>24</v>
      </c>
      <c r="K40" s="313">
        <f t="shared" si="0"/>
        <v>24</v>
      </c>
      <c r="L40" s="311">
        <v>25170000</v>
      </c>
      <c r="M40" s="311">
        <v>1807326</v>
      </c>
      <c r="N40" s="311" t="s">
        <v>651</v>
      </c>
      <c r="O40" s="311" t="s">
        <v>138</v>
      </c>
      <c r="P40" s="311" t="s">
        <v>38</v>
      </c>
      <c r="Q40" s="311" t="s">
        <v>139</v>
      </c>
      <c r="R40" s="311">
        <v>1</v>
      </c>
      <c r="S40" s="311">
        <v>24</v>
      </c>
      <c r="T40" s="311">
        <f t="shared" si="1"/>
        <v>24</v>
      </c>
      <c r="U40" s="314">
        <v>45.64</v>
      </c>
      <c r="V40" s="314">
        <v>43.98</v>
      </c>
      <c r="W40" s="314">
        <v>43.8</v>
      </c>
      <c r="X40" s="314"/>
      <c r="Y40" s="311">
        <v>18</v>
      </c>
      <c r="Z40" s="311">
        <v>42.7</v>
      </c>
      <c r="AA40" s="311">
        <f t="shared" si="2"/>
        <v>43.8</v>
      </c>
      <c r="AB40" s="315">
        <f t="shared" si="3"/>
        <v>18</v>
      </c>
      <c r="AC40" s="316">
        <f t="shared" si="4"/>
        <v>37.855000000000004</v>
      </c>
      <c r="AD40" s="316">
        <f t="shared" si="5"/>
        <v>35.468013826564182</v>
      </c>
      <c r="AE40" s="316">
        <f t="shared" si="6"/>
        <v>43.89</v>
      </c>
      <c r="AF40" s="316">
        <f t="shared" si="7"/>
        <v>13.262552544664979</v>
      </c>
      <c r="AG40" s="317">
        <f t="shared" si="8"/>
        <v>0.30217709147106353</v>
      </c>
    </row>
    <row r="41" spans="1:33" ht="25.5" x14ac:dyDescent="0.2">
      <c r="A41" s="311">
        <v>46</v>
      </c>
      <c r="B41" s="312" t="s">
        <v>140</v>
      </c>
      <c r="C41" s="311" t="s">
        <v>16</v>
      </c>
      <c r="D41" s="311">
        <v>0</v>
      </c>
      <c r="E41" s="311">
        <v>0</v>
      </c>
      <c r="F41" s="313">
        <v>6</v>
      </c>
      <c r="G41" s="311">
        <v>0</v>
      </c>
      <c r="H41" s="313">
        <v>6</v>
      </c>
      <c r="I41" s="311">
        <v>0</v>
      </c>
      <c r="J41" s="311">
        <v>12</v>
      </c>
      <c r="K41" s="313">
        <f t="shared" si="0"/>
        <v>18</v>
      </c>
      <c r="L41" s="311">
        <v>25170000</v>
      </c>
      <c r="M41" s="311">
        <v>1807236</v>
      </c>
      <c r="N41" s="311" t="s">
        <v>652</v>
      </c>
      <c r="O41" s="311" t="s">
        <v>141</v>
      </c>
      <c r="P41" s="311" t="s">
        <v>38</v>
      </c>
      <c r="Q41" s="311" t="s">
        <v>142</v>
      </c>
      <c r="R41" s="311">
        <v>8</v>
      </c>
      <c r="S41" s="311">
        <v>18</v>
      </c>
      <c r="T41" s="311">
        <f t="shared" si="1"/>
        <v>18</v>
      </c>
      <c r="U41" s="314">
        <v>146.1</v>
      </c>
      <c r="V41" s="314">
        <v>138.4</v>
      </c>
      <c r="W41" s="314">
        <v>137.57</v>
      </c>
      <c r="X41" s="314">
        <v>41.67</v>
      </c>
      <c r="Y41" s="311">
        <v>10.6</v>
      </c>
      <c r="Z41" s="311">
        <v>133.87</v>
      </c>
      <c r="AA41" s="311">
        <f t="shared" si="2"/>
        <v>137.57</v>
      </c>
      <c r="AB41" s="315">
        <f t="shared" si="3"/>
        <v>10.6</v>
      </c>
      <c r="AC41" s="316">
        <f t="shared" si="4"/>
        <v>108.1675</v>
      </c>
      <c r="AD41" s="316">
        <f t="shared" si="5"/>
        <v>73.68922298754643</v>
      </c>
      <c r="AE41" s="316">
        <f t="shared" si="6"/>
        <v>137.98500000000001</v>
      </c>
      <c r="AF41" s="316">
        <f t="shared" si="7"/>
        <v>65.158275695928808</v>
      </c>
      <c r="AG41" s="317">
        <f t="shared" si="8"/>
        <v>0.47221274555878395</v>
      </c>
    </row>
    <row r="42" spans="1:33" ht="25.5" x14ac:dyDescent="0.2">
      <c r="A42" s="311">
        <v>47</v>
      </c>
      <c r="B42" s="312" t="s">
        <v>122</v>
      </c>
      <c r="C42" s="311" t="s">
        <v>16</v>
      </c>
      <c r="D42" s="311">
        <v>0</v>
      </c>
      <c r="E42" s="311">
        <v>0</v>
      </c>
      <c r="F42" s="313">
        <v>0</v>
      </c>
      <c r="G42" s="311">
        <v>0</v>
      </c>
      <c r="H42" s="313">
        <v>0</v>
      </c>
      <c r="I42" s="311">
        <v>0</v>
      </c>
      <c r="J42" s="311">
        <v>18</v>
      </c>
      <c r="K42" s="313">
        <f t="shared" si="0"/>
        <v>18</v>
      </c>
      <c r="L42" s="311">
        <v>25170000</v>
      </c>
      <c r="M42" s="311">
        <v>1003652</v>
      </c>
      <c r="N42" s="311" t="s">
        <v>653</v>
      </c>
      <c r="O42" s="311" t="s">
        <v>143</v>
      </c>
      <c r="P42" s="311" t="s">
        <v>38</v>
      </c>
      <c r="Q42" s="311" t="s">
        <v>144</v>
      </c>
      <c r="R42" s="311">
        <v>3</v>
      </c>
      <c r="S42" s="311">
        <v>18</v>
      </c>
      <c r="T42" s="311">
        <f t="shared" si="1"/>
        <v>18</v>
      </c>
      <c r="U42" s="314">
        <v>78.16</v>
      </c>
      <c r="V42" s="314">
        <v>75.69</v>
      </c>
      <c r="W42" s="314">
        <v>75.08</v>
      </c>
      <c r="X42" s="314"/>
      <c r="Y42" s="311"/>
      <c r="Z42" s="311">
        <v>46.99</v>
      </c>
      <c r="AA42" s="311">
        <f t="shared" si="2"/>
        <v>75.08</v>
      </c>
      <c r="AB42" s="315">
        <f t="shared" si="3"/>
        <v>75.08</v>
      </c>
      <c r="AC42" s="316">
        <f t="shared" si="4"/>
        <v>76.31</v>
      </c>
      <c r="AD42" s="316">
        <f t="shared" si="5"/>
        <v>76.298460177329346</v>
      </c>
      <c r="AE42" s="316">
        <f t="shared" si="6"/>
        <v>75.69</v>
      </c>
      <c r="AF42" s="316">
        <f t="shared" si="7"/>
        <v>1.6309199857748991</v>
      </c>
      <c r="AG42" s="317">
        <f t="shared" si="8"/>
        <v>2.1547364060971054E-2</v>
      </c>
    </row>
    <row r="43" spans="1:33" ht="25.5" x14ac:dyDescent="0.2">
      <c r="A43" s="311">
        <v>49</v>
      </c>
      <c r="B43" s="312" t="s">
        <v>148</v>
      </c>
      <c r="C43" s="311" t="s">
        <v>16</v>
      </c>
      <c r="D43" s="311">
        <v>41</v>
      </c>
      <c r="E43" s="311">
        <v>0</v>
      </c>
      <c r="F43" s="313">
        <v>0</v>
      </c>
      <c r="G43" s="311">
        <v>0</v>
      </c>
      <c r="H43" s="313">
        <v>0</v>
      </c>
      <c r="I43" s="311">
        <v>0</v>
      </c>
      <c r="J43" s="311">
        <v>18</v>
      </c>
      <c r="K43" s="313">
        <f t="shared" si="0"/>
        <v>18</v>
      </c>
      <c r="L43" s="311">
        <v>25170000</v>
      </c>
      <c r="M43" s="311">
        <v>1767695</v>
      </c>
      <c r="N43" s="311" t="s">
        <v>654</v>
      </c>
      <c r="O43" s="311">
        <v>19820</v>
      </c>
      <c r="P43" s="311" t="s">
        <v>38</v>
      </c>
      <c r="Q43" s="311" t="s">
        <v>149</v>
      </c>
      <c r="R43" s="311">
        <v>20</v>
      </c>
      <c r="S43" s="311">
        <v>18</v>
      </c>
      <c r="T43" s="311">
        <f t="shared" si="1"/>
        <v>18</v>
      </c>
      <c r="U43" s="314">
        <v>155.33000000000001</v>
      </c>
      <c r="V43" s="314">
        <v>145.88999999999999</v>
      </c>
      <c r="W43" s="314">
        <v>145.30000000000001</v>
      </c>
      <c r="X43" s="314"/>
      <c r="Y43" s="311">
        <v>33.49</v>
      </c>
      <c r="Z43" s="311">
        <v>141.68</v>
      </c>
      <c r="AA43" s="311">
        <f t="shared" si="2"/>
        <v>145.30000000000001</v>
      </c>
      <c r="AB43" s="315">
        <f t="shared" si="3"/>
        <v>33.49</v>
      </c>
      <c r="AC43" s="316">
        <f t="shared" si="4"/>
        <v>120.00250000000001</v>
      </c>
      <c r="AD43" s="316">
        <f t="shared" si="5"/>
        <v>102.47440541370619</v>
      </c>
      <c r="AE43" s="316">
        <f t="shared" si="6"/>
        <v>145.595</v>
      </c>
      <c r="AF43" s="316">
        <f t="shared" si="7"/>
        <v>57.857788513446195</v>
      </c>
      <c r="AG43" s="317">
        <f t="shared" si="8"/>
        <v>0.39738856769426284</v>
      </c>
    </row>
    <row r="44" spans="1:33" ht="25.5" x14ac:dyDescent="0.2">
      <c r="A44" s="311">
        <v>50</v>
      </c>
      <c r="B44" s="312" t="s">
        <v>150</v>
      </c>
      <c r="C44" s="311" t="s">
        <v>16</v>
      </c>
      <c r="D44" s="311">
        <v>0</v>
      </c>
      <c r="E44" s="311">
        <v>0</v>
      </c>
      <c r="F44" s="313">
        <v>0</v>
      </c>
      <c r="G44" s="311">
        <v>0</v>
      </c>
      <c r="H44" s="313">
        <v>0</v>
      </c>
      <c r="I44" s="311">
        <v>0</v>
      </c>
      <c r="J44" s="311">
        <v>12</v>
      </c>
      <c r="K44" s="313">
        <f t="shared" si="0"/>
        <v>12</v>
      </c>
      <c r="L44" s="311">
        <v>25170000</v>
      </c>
      <c r="M44" s="311">
        <v>1762010</v>
      </c>
      <c r="N44" s="311" t="s">
        <v>655</v>
      </c>
      <c r="O44" s="311" t="s">
        <v>151</v>
      </c>
      <c r="P44" s="311" t="s">
        <v>38</v>
      </c>
      <c r="Q44" s="311" t="s">
        <v>152</v>
      </c>
      <c r="R44" s="311">
        <v>4</v>
      </c>
      <c r="S44" s="311">
        <v>12</v>
      </c>
      <c r="T44" s="311">
        <f t="shared" si="1"/>
        <v>12</v>
      </c>
      <c r="U44" s="314">
        <v>127.9</v>
      </c>
      <c r="V44" s="314">
        <v>122.44</v>
      </c>
      <c r="W44" s="314">
        <v>121.46</v>
      </c>
      <c r="X44" s="314"/>
      <c r="Y44" s="311"/>
      <c r="Z44" s="311">
        <v>118.43</v>
      </c>
      <c r="AA44" s="311">
        <f t="shared" si="2"/>
        <v>121.46</v>
      </c>
      <c r="AB44" s="315">
        <f t="shared" si="3"/>
        <v>121.46</v>
      </c>
      <c r="AC44" s="316">
        <f t="shared" si="4"/>
        <v>123.93333333333334</v>
      </c>
      <c r="AD44" s="316">
        <f t="shared" si="5"/>
        <v>123.901257476821</v>
      </c>
      <c r="AE44" s="316">
        <f t="shared" si="6"/>
        <v>122.44</v>
      </c>
      <c r="AF44" s="316">
        <f t="shared" si="7"/>
        <v>3.470004803070649</v>
      </c>
      <c r="AG44" s="317">
        <f t="shared" si="8"/>
        <v>2.8340450858139896E-2</v>
      </c>
    </row>
    <row r="45" spans="1:33" ht="25.5" x14ac:dyDescent="0.2">
      <c r="A45" s="311">
        <v>51</v>
      </c>
      <c r="B45" s="312" t="s">
        <v>153</v>
      </c>
      <c r="C45" s="311" t="s">
        <v>16</v>
      </c>
      <c r="D45" s="311">
        <v>0</v>
      </c>
      <c r="E45" s="311">
        <v>0</v>
      </c>
      <c r="F45" s="313">
        <v>0</v>
      </c>
      <c r="G45" s="311">
        <v>0</v>
      </c>
      <c r="H45" s="313">
        <v>0</v>
      </c>
      <c r="I45" s="311">
        <v>0</v>
      </c>
      <c r="J45" s="311">
        <v>18</v>
      </c>
      <c r="K45" s="313">
        <f t="shared" si="0"/>
        <v>18</v>
      </c>
      <c r="L45" s="311">
        <v>25170000</v>
      </c>
      <c r="M45" s="311">
        <v>1807737</v>
      </c>
      <c r="N45" s="311" t="s">
        <v>656</v>
      </c>
      <c r="O45" s="311" t="s">
        <v>154</v>
      </c>
      <c r="P45" s="311" t="s">
        <v>38</v>
      </c>
      <c r="Q45" s="311" t="s">
        <v>155</v>
      </c>
      <c r="R45" s="311">
        <v>41</v>
      </c>
      <c r="S45" s="311">
        <v>9</v>
      </c>
      <c r="T45" s="311">
        <f t="shared" si="1"/>
        <v>18</v>
      </c>
      <c r="U45" s="314">
        <v>433.67</v>
      </c>
      <c r="V45" s="314">
        <v>416.25</v>
      </c>
      <c r="W45" s="314">
        <v>414.59</v>
      </c>
      <c r="X45" s="314"/>
      <c r="Y45" s="311">
        <v>1220</v>
      </c>
      <c r="Z45" s="311">
        <v>191.61</v>
      </c>
      <c r="AA45" s="311">
        <f t="shared" si="2"/>
        <v>414.59</v>
      </c>
      <c r="AB45" s="315">
        <f t="shared" si="3"/>
        <v>414.59</v>
      </c>
      <c r="AC45" s="316">
        <f t="shared" si="4"/>
        <v>621.12750000000005</v>
      </c>
      <c r="AD45" s="316">
        <f t="shared" si="5"/>
        <v>549.69662428106858</v>
      </c>
      <c r="AE45" s="316">
        <f t="shared" si="6"/>
        <v>424.96000000000004</v>
      </c>
      <c r="AF45" s="316">
        <f t="shared" si="7"/>
        <v>399.34158915019094</v>
      </c>
      <c r="AG45" s="317">
        <f t="shared" si="8"/>
        <v>0.93971571242044172</v>
      </c>
    </row>
    <row r="46" spans="1:33" ht="25.5" x14ac:dyDescent="0.2">
      <c r="A46" s="311">
        <v>52</v>
      </c>
      <c r="B46" s="312" t="s">
        <v>156</v>
      </c>
      <c r="C46" s="311" t="s">
        <v>16</v>
      </c>
      <c r="D46" s="311">
        <v>0</v>
      </c>
      <c r="E46" s="311">
        <v>0</v>
      </c>
      <c r="F46" s="313">
        <v>10</v>
      </c>
      <c r="G46" s="311">
        <v>0</v>
      </c>
      <c r="H46" s="313">
        <v>10</v>
      </c>
      <c r="I46" s="311">
        <v>0</v>
      </c>
      <c r="J46" s="311">
        <v>9</v>
      </c>
      <c r="K46" s="313">
        <f t="shared" si="0"/>
        <v>19</v>
      </c>
      <c r="L46" s="311">
        <v>25170000</v>
      </c>
      <c r="M46" s="311">
        <v>1807656</v>
      </c>
      <c r="N46" s="311" t="s">
        <v>657</v>
      </c>
      <c r="O46" s="311" t="s">
        <v>157</v>
      </c>
      <c r="P46" s="311" t="s">
        <v>38</v>
      </c>
      <c r="Q46" s="311" t="s">
        <v>155</v>
      </c>
      <c r="R46" s="311">
        <v>59</v>
      </c>
      <c r="S46" s="311">
        <v>14</v>
      </c>
      <c r="T46" s="311">
        <f t="shared" si="1"/>
        <v>19</v>
      </c>
      <c r="U46" s="314">
        <v>130.41999999999999</v>
      </c>
      <c r="V46" s="314">
        <v>126.04</v>
      </c>
      <c r="W46" s="314">
        <v>125.28</v>
      </c>
      <c r="X46" s="314">
        <v>25</v>
      </c>
      <c r="Y46" s="311">
        <v>9.43</v>
      </c>
      <c r="Z46" s="311">
        <v>122.16</v>
      </c>
      <c r="AA46" s="311">
        <f t="shared" si="2"/>
        <v>125.28</v>
      </c>
      <c r="AB46" s="315">
        <f t="shared" si="3"/>
        <v>9.43</v>
      </c>
      <c r="AC46" s="316">
        <f t="shared" si="4"/>
        <v>97.792500000000004</v>
      </c>
      <c r="AD46" s="316">
        <f t="shared" si="5"/>
        <v>66.383707967135848</v>
      </c>
      <c r="AE46" s="316">
        <f t="shared" si="6"/>
        <v>125.66</v>
      </c>
      <c r="AF46" s="316">
        <f t="shared" si="7"/>
        <v>58.951870411378785</v>
      </c>
      <c r="AG46" s="317">
        <f t="shared" si="8"/>
        <v>0.46913791509930597</v>
      </c>
    </row>
    <row r="47" spans="1:33" ht="25.5" x14ac:dyDescent="0.2">
      <c r="A47" s="311">
        <v>53</v>
      </c>
      <c r="B47" s="312" t="s">
        <v>158</v>
      </c>
      <c r="C47" s="311" t="s">
        <v>16</v>
      </c>
      <c r="D47" s="311">
        <v>0</v>
      </c>
      <c r="E47" s="311">
        <v>0</v>
      </c>
      <c r="F47" s="313">
        <v>1</v>
      </c>
      <c r="G47" s="311">
        <v>0</v>
      </c>
      <c r="H47" s="313">
        <v>1</v>
      </c>
      <c r="I47" s="311">
        <v>0</v>
      </c>
      <c r="J47" s="311">
        <v>0</v>
      </c>
      <c r="K47" s="313">
        <f t="shared" si="0"/>
        <v>1</v>
      </c>
      <c r="L47" s="311">
        <v>25170000</v>
      </c>
      <c r="M47" s="311">
        <v>1767980</v>
      </c>
      <c r="N47" s="311" t="s">
        <v>659</v>
      </c>
      <c r="O47" s="311">
        <v>3802648</v>
      </c>
      <c r="P47" s="311" t="s">
        <v>38</v>
      </c>
      <c r="Q47" s="311" t="s">
        <v>159</v>
      </c>
      <c r="R47" s="311">
        <v>212</v>
      </c>
      <c r="S47" s="311">
        <v>0</v>
      </c>
      <c r="T47" s="311">
        <f t="shared" si="1"/>
        <v>1</v>
      </c>
      <c r="U47" s="314">
        <v>388.23</v>
      </c>
      <c r="V47" s="314">
        <v>356</v>
      </c>
      <c r="W47" s="314">
        <v>354.22</v>
      </c>
      <c r="X47" s="314">
        <v>1150.5</v>
      </c>
      <c r="Y47" s="311">
        <v>1206.8499999999999</v>
      </c>
      <c r="Z47" s="311">
        <v>345.39</v>
      </c>
      <c r="AA47" s="311">
        <f t="shared" si="2"/>
        <v>354.22</v>
      </c>
      <c r="AB47" s="315">
        <f t="shared" si="3"/>
        <v>354.22</v>
      </c>
      <c r="AC47" s="316">
        <f t="shared" si="4"/>
        <v>576.32500000000005</v>
      </c>
      <c r="AD47" s="316">
        <f t="shared" si="5"/>
        <v>493.02207574308284</v>
      </c>
      <c r="AE47" s="316">
        <f t="shared" si="6"/>
        <v>372.11500000000001</v>
      </c>
      <c r="AF47" s="316">
        <f t="shared" si="7"/>
        <v>420.64048041845251</v>
      </c>
      <c r="AG47" s="317">
        <f t="shared" si="8"/>
        <v>1.1304045266072384</v>
      </c>
    </row>
    <row r="48" spans="1:33" ht="38.25" x14ac:dyDescent="0.2">
      <c r="A48" s="311">
        <v>59</v>
      </c>
      <c r="B48" s="312" t="s">
        <v>168</v>
      </c>
      <c r="C48" s="311" t="s">
        <v>16</v>
      </c>
      <c r="D48" s="311">
        <v>2</v>
      </c>
      <c r="E48" s="311">
        <v>0</v>
      </c>
      <c r="F48" s="313">
        <v>0</v>
      </c>
      <c r="G48" s="311">
        <v>0</v>
      </c>
      <c r="H48" s="313">
        <v>0</v>
      </c>
      <c r="I48" s="311">
        <v>0</v>
      </c>
      <c r="J48" s="311">
        <v>18</v>
      </c>
      <c r="K48" s="313">
        <f t="shared" si="0"/>
        <v>18</v>
      </c>
      <c r="L48" s="311">
        <v>25170000</v>
      </c>
      <c r="M48" s="311">
        <v>1808326</v>
      </c>
      <c r="N48" s="311" t="s">
        <v>665</v>
      </c>
      <c r="O48" s="311">
        <v>3910824</v>
      </c>
      <c r="P48" s="311" t="s">
        <v>17</v>
      </c>
      <c r="Q48" s="311" t="s">
        <v>166</v>
      </c>
      <c r="R48" s="311">
        <v>4</v>
      </c>
      <c r="S48" s="311">
        <v>18</v>
      </c>
      <c r="T48" s="311">
        <f t="shared" si="1"/>
        <v>18</v>
      </c>
      <c r="U48" s="314">
        <v>4.99</v>
      </c>
      <c r="V48" s="314">
        <v>4.74</v>
      </c>
      <c r="W48" s="314">
        <v>4.7</v>
      </c>
      <c r="X48" s="314"/>
      <c r="Y48" s="311">
        <v>16.309999999999999</v>
      </c>
      <c r="Z48" s="311"/>
      <c r="AA48" s="311">
        <f t="shared" si="2"/>
        <v>4.7</v>
      </c>
      <c r="AB48" s="315">
        <f t="shared" si="3"/>
        <v>4.7</v>
      </c>
      <c r="AC48" s="316">
        <f t="shared" si="4"/>
        <v>7.6849999999999996</v>
      </c>
      <c r="AD48" s="316">
        <f t="shared" si="5"/>
        <v>6.5254080829724401</v>
      </c>
      <c r="AE48" s="316">
        <f t="shared" si="6"/>
        <v>4.8650000000000002</v>
      </c>
      <c r="AF48" s="316">
        <f t="shared" si="7"/>
        <v>5.7514317058160964</v>
      </c>
      <c r="AG48" s="317">
        <f t="shared" si="8"/>
        <v>1.1822059004760732</v>
      </c>
    </row>
    <row r="49" spans="1:33" ht="38.25" x14ac:dyDescent="0.2">
      <c r="A49" s="311">
        <v>60</v>
      </c>
      <c r="B49" s="312" t="s">
        <v>169</v>
      </c>
      <c r="C49" s="311" t="s">
        <v>16</v>
      </c>
      <c r="D49" s="311">
        <v>0</v>
      </c>
      <c r="E49" s="311">
        <v>0</v>
      </c>
      <c r="F49" s="313">
        <v>6</v>
      </c>
      <c r="G49" s="313">
        <v>0</v>
      </c>
      <c r="H49" s="313">
        <v>6</v>
      </c>
      <c r="I49" s="313">
        <v>0</v>
      </c>
      <c r="J49" s="311">
        <v>0</v>
      </c>
      <c r="K49" s="313">
        <f t="shared" si="0"/>
        <v>6</v>
      </c>
      <c r="L49" s="311">
        <v>25170000</v>
      </c>
      <c r="M49" s="311">
        <v>1701757</v>
      </c>
      <c r="N49" s="311" t="s">
        <v>667</v>
      </c>
      <c r="O49" s="311">
        <v>214315</v>
      </c>
      <c r="P49" s="311" t="s">
        <v>17</v>
      </c>
      <c r="Q49" s="311" t="s">
        <v>166</v>
      </c>
      <c r="R49" s="311">
        <v>23</v>
      </c>
      <c r="S49" s="311">
        <v>6</v>
      </c>
      <c r="T49" s="311">
        <f t="shared" si="1"/>
        <v>6</v>
      </c>
      <c r="U49" s="314">
        <v>53.91</v>
      </c>
      <c r="V49" s="314">
        <v>50.08</v>
      </c>
      <c r="W49" s="314">
        <v>49.68</v>
      </c>
      <c r="X49" s="314">
        <v>43.15</v>
      </c>
      <c r="Y49" s="311">
        <v>47.57</v>
      </c>
      <c r="Z49" s="311">
        <v>46.81</v>
      </c>
      <c r="AA49" s="311">
        <f t="shared" si="2"/>
        <v>49.68</v>
      </c>
      <c r="AB49" s="315">
        <f t="shared" si="3"/>
        <v>47.57</v>
      </c>
      <c r="AC49" s="316">
        <f t="shared" si="4"/>
        <v>50.309999999999995</v>
      </c>
      <c r="AD49" s="316">
        <f t="shared" si="5"/>
        <v>50.258797994492873</v>
      </c>
      <c r="AE49" s="316">
        <f t="shared" si="6"/>
        <v>49.879999999999995</v>
      </c>
      <c r="AF49" s="316">
        <f t="shared" si="7"/>
        <v>2.6405428734763348</v>
      </c>
      <c r="AG49" s="317">
        <f t="shared" si="8"/>
        <v>5.2937908449806233E-2</v>
      </c>
    </row>
    <row r="50" spans="1:33" ht="38.25" x14ac:dyDescent="0.2">
      <c r="A50" s="311">
        <v>61</v>
      </c>
      <c r="B50" s="312" t="s">
        <v>170</v>
      </c>
      <c r="C50" s="311" t="s">
        <v>16</v>
      </c>
      <c r="D50" s="311">
        <v>0</v>
      </c>
      <c r="E50" s="311">
        <v>0</v>
      </c>
      <c r="F50" s="313">
        <v>12</v>
      </c>
      <c r="G50" s="311">
        <v>0</v>
      </c>
      <c r="H50" s="313">
        <v>12</v>
      </c>
      <c r="I50" s="311">
        <v>0</v>
      </c>
      <c r="J50" s="311">
        <v>0</v>
      </c>
      <c r="K50" s="313">
        <f t="shared" si="0"/>
        <v>12</v>
      </c>
      <c r="L50" s="311">
        <v>25170000</v>
      </c>
      <c r="M50" s="311">
        <v>1701758</v>
      </c>
      <c r="N50" s="311" t="s">
        <v>669</v>
      </c>
      <c r="O50" s="311">
        <v>214048</v>
      </c>
      <c r="P50" s="311" t="s">
        <v>17</v>
      </c>
      <c r="Q50" s="311" t="s">
        <v>166</v>
      </c>
      <c r="R50" s="311">
        <v>5</v>
      </c>
      <c r="S50" s="311">
        <v>12</v>
      </c>
      <c r="T50" s="311">
        <f t="shared" si="1"/>
        <v>12</v>
      </c>
      <c r="U50" s="314">
        <v>70.88</v>
      </c>
      <c r="V50" s="314">
        <v>64.95</v>
      </c>
      <c r="W50" s="314">
        <v>64.430000000000007</v>
      </c>
      <c r="X50" s="314">
        <v>22.84</v>
      </c>
      <c r="Y50" s="311">
        <v>39.83</v>
      </c>
      <c r="Z50" s="311">
        <v>50.59</v>
      </c>
      <c r="AA50" s="311">
        <f t="shared" si="2"/>
        <v>64.430000000000007</v>
      </c>
      <c r="AB50" s="315">
        <f t="shared" si="3"/>
        <v>39.83</v>
      </c>
      <c r="AC50" s="316">
        <f t="shared" si="4"/>
        <v>60.022499999999994</v>
      </c>
      <c r="AD50" s="316">
        <f t="shared" si="5"/>
        <v>58.627358277507497</v>
      </c>
      <c r="AE50" s="316">
        <f t="shared" si="6"/>
        <v>64.69</v>
      </c>
      <c r="AF50" s="316">
        <f t="shared" si="7"/>
        <v>13.775929188261728</v>
      </c>
      <c r="AG50" s="317">
        <f t="shared" si="8"/>
        <v>0.2129529940989601</v>
      </c>
    </row>
    <row r="51" spans="1:33" ht="25.5" x14ac:dyDescent="0.2">
      <c r="A51" s="311">
        <v>66</v>
      </c>
      <c r="B51" s="312" t="s">
        <v>176</v>
      </c>
      <c r="C51" s="311" t="s">
        <v>16</v>
      </c>
      <c r="D51" s="311">
        <v>0</v>
      </c>
      <c r="E51" s="311">
        <v>0</v>
      </c>
      <c r="F51" s="313">
        <v>1</v>
      </c>
      <c r="G51" s="311">
        <v>0</v>
      </c>
      <c r="H51" s="313">
        <v>1</v>
      </c>
      <c r="I51" s="311">
        <v>0</v>
      </c>
      <c r="J51" s="311">
        <v>0</v>
      </c>
      <c r="K51" s="313">
        <f t="shared" ref="K51:K105" si="9">+H51+I51+J51</f>
        <v>1</v>
      </c>
      <c r="L51" s="311">
        <v>25170000</v>
      </c>
      <c r="M51" s="311">
        <v>1807498</v>
      </c>
      <c r="N51" s="311" t="s">
        <v>674</v>
      </c>
      <c r="O51" s="311" t="s">
        <v>177</v>
      </c>
      <c r="P51" s="311" t="s">
        <v>38</v>
      </c>
      <c r="Q51" s="311" t="s">
        <v>105</v>
      </c>
      <c r="R51" s="311">
        <v>37</v>
      </c>
      <c r="S51" s="311">
        <v>0</v>
      </c>
      <c r="T51" s="311">
        <f t="shared" si="1"/>
        <v>1</v>
      </c>
      <c r="U51" s="314">
        <v>350.7</v>
      </c>
      <c r="V51" s="314">
        <v>335.37</v>
      </c>
      <c r="W51" s="314">
        <v>333.36</v>
      </c>
      <c r="X51" s="314"/>
      <c r="Y51" s="311">
        <v>3932.48</v>
      </c>
      <c r="Z51" s="311">
        <v>118.47</v>
      </c>
      <c r="AA51" s="311">
        <f t="shared" si="2"/>
        <v>333.36</v>
      </c>
      <c r="AB51" s="315">
        <f t="shared" si="3"/>
        <v>333.36</v>
      </c>
      <c r="AC51" s="316">
        <f t="shared" si="4"/>
        <v>1237.9775</v>
      </c>
      <c r="AD51" s="316">
        <f t="shared" si="5"/>
        <v>626.62828837562279</v>
      </c>
      <c r="AE51" s="316">
        <f t="shared" si="6"/>
        <v>343.03499999999997</v>
      </c>
      <c r="AF51" s="316">
        <f t="shared" si="7"/>
        <v>1796.3516920761924</v>
      </c>
      <c r="AG51" s="317">
        <f t="shared" si="8"/>
        <v>5.2366425935434942</v>
      </c>
    </row>
    <row r="52" spans="1:33" ht="25.5" x14ac:dyDescent="0.2">
      <c r="A52" s="311">
        <v>67</v>
      </c>
      <c r="B52" s="312" t="s">
        <v>178</v>
      </c>
      <c r="C52" s="311" t="s">
        <v>16</v>
      </c>
      <c r="D52" s="311">
        <v>0</v>
      </c>
      <c r="E52" s="311">
        <v>0</v>
      </c>
      <c r="F52" s="313">
        <v>0</v>
      </c>
      <c r="G52" s="311">
        <v>0</v>
      </c>
      <c r="H52" s="313">
        <v>0</v>
      </c>
      <c r="I52" s="311">
        <v>0</v>
      </c>
      <c r="J52" s="311">
        <v>9</v>
      </c>
      <c r="K52" s="313">
        <f t="shared" si="9"/>
        <v>9</v>
      </c>
      <c r="L52" s="311">
        <v>25170000</v>
      </c>
      <c r="M52" s="311">
        <v>1808519</v>
      </c>
      <c r="N52" s="311" t="s">
        <v>675</v>
      </c>
      <c r="O52" s="311" t="s">
        <v>179</v>
      </c>
      <c r="P52" s="311" t="s">
        <v>38</v>
      </c>
      <c r="Q52" s="311" t="s">
        <v>180</v>
      </c>
      <c r="R52" s="311">
        <v>20</v>
      </c>
      <c r="S52" s="311">
        <v>9</v>
      </c>
      <c r="T52" s="311">
        <f t="shared" si="1"/>
        <v>9</v>
      </c>
      <c r="U52" s="314">
        <v>314.89999999999998</v>
      </c>
      <c r="V52" s="314">
        <v>290.66000000000003</v>
      </c>
      <c r="W52" s="314">
        <v>288.63</v>
      </c>
      <c r="X52" s="314"/>
      <c r="Y52" s="311">
        <v>32</v>
      </c>
      <c r="Z52" s="311">
        <v>7.2</v>
      </c>
      <c r="AA52" s="311">
        <f t="shared" si="2"/>
        <v>288.63</v>
      </c>
      <c r="AB52" s="315">
        <f t="shared" si="3"/>
        <v>32</v>
      </c>
      <c r="AC52" s="316">
        <f t="shared" si="4"/>
        <v>231.54749999999999</v>
      </c>
      <c r="AD52" s="316">
        <f t="shared" si="5"/>
        <v>170.51490381133073</v>
      </c>
      <c r="AE52" s="316">
        <f t="shared" si="6"/>
        <v>289.64499999999998</v>
      </c>
      <c r="AF52" s="316">
        <f t="shared" si="7"/>
        <v>133.56589319508177</v>
      </c>
      <c r="AG52" s="317">
        <f t="shared" si="8"/>
        <v>0.46113654023056422</v>
      </c>
    </row>
    <row r="53" spans="1:33" ht="25.5" x14ac:dyDescent="0.2">
      <c r="A53" s="311">
        <v>69</v>
      </c>
      <c r="B53" s="312" t="s">
        <v>184</v>
      </c>
      <c r="C53" s="311" t="s">
        <v>16</v>
      </c>
      <c r="D53" s="311">
        <v>0</v>
      </c>
      <c r="E53" s="311">
        <v>0</v>
      </c>
      <c r="F53" s="313">
        <v>5</v>
      </c>
      <c r="G53" s="311">
        <v>0</v>
      </c>
      <c r="H53" s="313">
        <v>5</v>
      </c>
      <c r="I53" s="311">
        <v>0</v>
      </c>
      <c r="J53" s="311">
        <v>3</v>
      </c>
      <c r="K53" s="313">
        <f t="shared" si="9"/>
        <v>8</v>
      </c>
      <c r="L53" s="311">
        <v>25170000</v>
      </c>
      <c r="M53" s="311">
        <v>1808437</v>
      </c>
      <c r="N53" s="311" t="s">
        <v>677</v>
      </c>
      <c r="O53" s="311" t="s">
        <v>185</v>
      </c>
      <c r="P53" s="311" t="s">
        <v>38</v>
      </c>
      <c r="Q53" s="311" t="s">
        <v>186</v>
      </c>
      <c r="R53" s="311">
        <v>15</v>
      </c>
      <c r="S53" s="311">
        <v>8</v>
      </c>
      <c r="T53" s="311">
        <f t="shared" si="1"/>
        <v>8</v>
      </c>
      <c r="U53" s="314">
        <v>326.76</v>
      </c>
      <c r="V53" s="314">
        <v>305.2</v>
      </c>
      <c r="W53" s="314">
        <v>303.68</v>
      </c>
      <c r="X53" s="314">
        <v>102.57</v>
      </c>
      <c r="Y53" s="311">
        <v>134.32</v>
      </c>
      <c r="Z53" s="311">
        <v>296.10000000000002</v>
      </c>
      <c r="AA53" s="311">
        <f t="shared" si="2"/>
        <v>303.68</v>
      </c>
      <c r="AB53" s="315">
        <f t="shared" si="3"/>
        <v>134.32</v>
      </c>
      <c r="AC53" s="316">
        <f t="shared" si="4"/>
        <v>267.49</v>
      </c>
      <c r="AD53" s="316">
        <f t="shared" si="5"/>
        <v>252.54720860670412</v>
      </c>
      <c r="AE53" s="316">
        <f t="shared" si="6"/>
        <v>304.44</v>
      </c>
      <c r="AF53" s="316">
        <f t="shared" si="7"/>
        <v>89.403471222691678</v>
      </c>
      <c r="AG53" s="317">
        <f t="shared" si="8"/>
        <v>0.29366532394787703</v>
      </c>
    </row>
    <row r="54" spans="1:33" ht="38.25" x14ac:dyDescent="0.2">
      <c r="A54" s="311">
        <v>70</v>
      </c>
      <c r="B54" s="312" t="s">
        <v>187</v>
      </c>
      <c r="C54" s="311" t="s">
        <v>16</v>
      </c>
      <c r="D54" s="311">
        <v>0</v>
      </c>
      <c r="E54" s="311">
        <v>0</v>
      </c>
      <c r="F54" s="313">
        <v>10</v>
      </c>
      <c r="G54" s="311">
        <v>0</v>
      </c>
      <c r="H54" s="313">
        <v>10</v>
      </c>
      <c r="I54" s="311">
        <v>0</v>
      </c>
      <c r="J54" s="311">
        <v>9</v>
      </c>
      <c r="K54" s="313">
        <f t="shared" si="9"/>
        <v>19</v>
      </c>
      <c r="L54" s="311">
        <v>25170000</v>
      </c>
      <c r="M54" s="311">
        <v>1808340</v>
      </c>
      <c r="N54" s="311" t="s">
        <v>678</v>
      </c>
      <c r="O54" s="311">
        <v>3917780</v>
      </c>
      <c r="P54" s="311" t="s">
        <v>44</v>
      </c>
      <c r="Q54" s="311" t="s">
        <v>188</v>
      </c>
      <c r="R54" s="311">
        <v>9</v>
      </c>
      <c r="S54" s="311">
        <v>19</v>
      </c>
      <c r="T54" s="311">
        <f t="shared" si="1"/>
        <v>19</v>
      </c>
      <c r="U54" s="314">
        <v>308.77999999999997</v>
      </c>
      <c r="V54" s="314">
        <v>286.02999999999997</v>
      </c>
      <c r="W54" s="314">
        <v>284.32</v>
      </c>
      <c r="X54" s="314">
        <v>187</v>
      </c>
      <c r="Y54" s="311">
        <v>210.63</v>
      </c>
      <c r="Z54" s="311">
        <v>267.88</v>
      </c>
      <c r="AA54" s="311">
        <f t="shared" si="2"/>
        <v>284.32</v>
      </c>
      <c r="AB54" s="315">
        <f t="shared" si="3"/>
        <v>210.63</v>
      </c>
      <c r="AC54" s="316">
        <f t="shared" si="4"/>
        <v>272.43999999999994</v>
      </c>
      <c r="AD54" s="316">
        <f t="shared" si="5"/>
        <v>269.67897993987822</v>
      </c>
      <c r="AE54" s="316">
        <f t="shared" si="6"/>
        <v>285.17499999999995</v>
      </c>
      <c r="AF54" s="316">
        <f t="shared" si="7"/>
        <v>42.688383275390976</v>
      </c>
      <c r="AG54" s="317">
        <f t="shared" si="8"/>
        <v>0.14969188489661078</v>
      </c>
    </row>
    <row r="55" spans="1:33" ht="38.25" x14ac:dyDescent="0.2">
      <c r="A55" s="311">
        <v>71</v>
      </c>
      <c r="B55" s="312" t="s">
        <v>189</v>
      </c>
      <c r="C55" s="311" t="s">
        <v>16</v>
      </c>
      <c r="D55" s="311">
        <v>0</v>
      </c>
      <c r="E55" s="311">
        <v>0</v>
      </c>
      <c r="F55" s="313">
        <v>10</v>
      </c>
      <c r="G55" s="311">
        <v>0</v>
      </c>
      <c r="H55" s="313">
        <v>10</v>
      </c>
      <c r="I55" s="311">
        <v>0</v>
      </c>
      <c r="J55" s="311">
        <v>9</v>
      </c>
      <c r="K55" s="313">
        <f t="shared" si="9"/>
        <v>19</v>
      </c>
      <c r="L55" s="311">
        <v>25170000</v>
      </c>
      <c r="M55" s="311">
        <v>1808411</v>
      </c>
      <c r="N55" s="311" t="s">
        <v>679</v>
      </c>
      <c r="O55" s="311">
        <v>4025270</v>
      </c>
      <c r="P55" s="311" t="s">
        <v>44</v>
      </c>
      <c r="Q55" s="311" t="s">
        <v>190</v>
      </c>
      <c r="R55" s="311">
        <v>12</v>
      </c>
      <c r="S55" s="311">
        <v>19</v>
      </c>
      <c r="T55" s="311">
        <f t="shared" si="1"/>
        <v>19</v>
      </c>
      <c r="U55" s="314">
        <v>251.84</v>
      </c>
      <c r="V55" s="314">
        <v>245.03</v>
      </c>
      <c r="W55" s="314">
        <v>243.08</v>
      </c>
      <c r="X55" s="314">
        <v>104.59</v>
      </c>
      <c r="Y55" s="311">
        <v>114.59</v>
      </c>
      <c r="Z55" s="311">
        <v>193.85</v>
      </c>
      <c r="AA55" s="311">
        <f t="shared" si="2"/>
        <v>243.08</v>
      </c>
      <c r="AB55" s="315">
        <f t="shared" si="3"/>
        <v>114.59</v>
      </c>
      <c r="AC55" s="316">
        <f t="shared" si="4"/>
        <v>213.63500000000002</v>
      </c>
      <c r="AD55" s="316">
        <f t="shared" si="5"/>
        <v>203.6150988363201</v>
      </c>
      <c r="AE55" s="316">
        <f t="shared" si="6"/>
        <v>244.05500000000001</v>
      </c>
      <c r="AF55" s="316">
        <f t="shared" si="7"/>
        <v>66.136697075073087</v>
      </c>
      <c r="AG55" s="317">
        <f t="shared" si="8"/>
        <v>0.27099095316659394</v>
      </c>
    </row>
    <row r="56" spans="1:33" ht="25.5" x14ac:dyDescent="0.2">
      <c r="A56" s="311">
        <v>72</v>
      </c>
      <c r="B56" s="312" t="s">
        <v>191</v>
      </c>
      <c r="C56" s="311" t="s">
        <v>16</v>
      </c>
      <c r="D56" s="311">
        <v>90</v>
      </c>
      <c r="E56" s="311">
        <v>0</v>
      </c>
      <c r="F56" s="313">
        <v>60</v>
      </c>
      <c r="G56" s="311">
        <v>28</v>
      </c>
      <c r="H56" s="313">
        <v>60</v>
      </c>
      <c r="I56" s="311">
        <v>28</v>
      </c>
      <c r="J56" s="311">
        <v>36</v>
      </c>
      <c r="K56" s="313">
        <f t="shared" si="9"/>
        <v>124</v>
      </c>
      <c r="L56" s="311">
        <v>25170000</v>
      </c>
      <c r="M56" s="311">
        <v>1072784</v>
      </c>
      <c r="N56" s="311" t="s">
        <v>680</v>
      </c>
      <c r="O56" s="311">
        <v>994002</v>
      </c>
      <c r="P56" s="311" t="s">
        <v>38</v>
      </c>
      <c r="Q56" s="311" t="s">
        <v>192</v>
      </c>
      <c r="R56" s="311">
        <v>3</v>
      </c>
      <c r="S56" s="311">
        <v>125</v>
      </c>
      <c r="T56" s="311">
        <f t="shared" si="1"/>
        <v>125</v>
      </c>
      <c r="U56" s="314">
        <v>158.66</v>
      </c>
      <c r="V56" s="314">
        <v>150.43</v>
      </c>
      <c r="W56" s="314">
        <v>149.53</v>
      </c>
      <c r="X56" s="314">
        <v>163.41</v>
      </c>
      <c r="Y56" s="311">
        <v>178.54</v>
      </c>
      <c r="Z56" s="311">
        <v>145.80000000000001</v>
      </c>
      <c r="AA56" s="311">
        <f t="shared" si="2"/>
        <v>149.53</v>
      </c>
      <c r="AB56" s="315">
        <f t="shared" si="3"/>
        <v>149.53</v>
      </c>
      <c r="AC56" s="316">
        <f t="shared" si="4"/>
        <v>159.29</v>
      </c>
      <c r="AD56" s="316">
        <f t="shared" si="5"/>
        <v>158.87897974515207</v>
      </c>
      <c r="AE56" s="316">
        <f t="shared" si="6"/>
        <v>154.54500000000002</v>
      </c>
      <c r="AF56" s="316">
        <f t="shared" si="7"/>
        <v>13.474872912202171</v>
      </c>
      <c r="AG56" s="317">
        <f t="shared" si="8"/>
        <v>8.7190610580751046E-2</v>
      </c>
    </row>
    <row r="57" spans="1:33" ht="25.5" x14ac:dyDescent="0.2">
      <c r="A57" s="311">
        <v>74</v>
      </c>
      <c r="B57" s="312" t="s">
        <v>196</v>
      </c>
      <c r="C57" s="311" t="s">
        <v>16</v>
      </c>
      <c r="D57" s="311">
        <v>20</v>
      </c>
      <c r="E57" s="311">
        <v>0</v>
      </c>
      <c r="F57" s="313">
        <v>0</v>
      </c>
      <c r="G57" s="311">
        <v>0</v>
      </c>
      <c r="H57" s="313">
        <v>0</v>
      </c>
      <c r="I57" s="311">
        <v>0</v>
      </c>
      <c r="J57" s="311">
        <v>12</v>
      </c>
      <c r="K57" s="313">
        <f t="shared" si="9"/>
        <v>12</v>
      </c>
      <c r="L57" s="311">
        <v>25170000</v>
      </c>
      <c r="M57" s="311">
        <v>1253841</v>
      </c>
      <c r="N57" s="311" t="s">
        <v>682</v>
      </c>
      <c r="O57" s="311" t="s">
        <v>197</v>
      </c>
      <c r="P57" s="311" t="s">
        <v>38</v>
      </c>
      <c r="Q57" s="311" t="s">
        <v>195</v>
      </c>
      <c r="R57" s="311">
        <v>12</v>
      </c>
      <c r="S57" s="311">
        <v>12</v>
      </c>
      <c r="T57" s="311">
        <f t="shared" si="1"/>
        <v>12</v>
      </c>
      <c r="U57" s="314">
        <v>292.29000000000002</v>
      </c>
      <c r="V57" s="314">
        <v>283.56</v>
      </c>
      <c r="W57" s="314">
        <v>281.86</v>
      </c>
      <c r="X57" s="314"/>
      <c r="Y57" s="311">
        <v>55.26</v>
      </c>
      <c r="Z57" s="311">
        <v>35.06</v>
      </c>
      <c r="AA57" s="311">
        <f t="shared" si="2"/>
        <v>281.86</v>
      </c>
      <c r="AB57" s="315">
        <f t="shared" si="3"/>
        <v>55.26</v>
      </c>
      <c r="AC57" s="316">
        <f t="shared" si="4"/>
        <v>228.24250000000001</v>
      </c>
      <c r="AD57" s="316">
        <f t="shared" si="5"/>
        <v>189.55088361314637</v>
      </c>
      <c r="AE57" s="316">
        <f t="shared" si="6"/>
        <v>282.71000000000004</v>
      </c>
      <c r="AF57" s="316">
        <f t="shared" si="7"/>
        <v>115.41214504981698</v>
      </c>
      <c r="AG57" s="317">
        <f t="shared" si="8"/>
        <v>0.40823509974821182</v>
      </c>
    </row>
    <row r="58" spans="1:33" ht="25.5" x14ac:dyDescent="0.2">
      <c r="A58" s="311">
        <v>75</v>
      </c>
      <c r="B58" s="312" t="s">
        <v>198</v>
      </c>
      <c r="C58" s="311" t="s">
        <v>16</v>
      </c>
      <c r="D58" s="311">
        <v>13</v>
      </c>
      <c r="E58" s="311">
        <v>0</v>
      </c>
      <c r="F58" s="313">
        <v>8</v>
      </c>
      <c r="G58" s="311">
        <v>0</v>
      </c>
      <c r="H58" s="313">
        <v>8</v>
      </c>
      <c r="I58" s="311">
        <v>0</v>
      </c>
      <c r="J58" s="311">
        <v>0</v>
      </c>
      <c r="K58" s="313">
        <f t="shared" si="9"/>
        <v>8</v>
      </c>
      <c r="L58" s="311">
        <v>25170000</v>
      </c>
      <c r="M58" s="311">
        <v>1600405</v>
      </c>
      <c r="N58" s="311" t="s">
        <v>683</v>
      </c>
      <c r="O58" s="311">
        <v>218127</v>
      </c>
      <c r="P58" s="311" t="s">
        <v>38</v>
      </c>
      <c r="Q58" s="311" t="s">
        <v>199</v>
      </c>
      <c r="R58" s="311">
        <v>32</v>
      </c>
      <c r="S58" s="311">
        <v>20</v>
      </c>
      <c r="T58" s="311">
        <f t="shared" si="1"/>
        <v>20</v>
      </c>
      <c r="U58" s="314">
        <v>421.81</v>
      </c>
      <c r="V58" s="314">
        <v>400.32</v>
      </c>
      <c r="W58" s="314">
        <v>397.93</v>
      </c>
      <c r="X58" s="314">
        <v>723.31</v>
      </c>
      <c r="Y58" s="311">
        <v>723</v>
      </c>
      <c r="Z58" s="311">
        <v>388.01</v>
      </c>
      <c r="AA58" s="311">
        <f t="shared" si="2"/>
        <v>397.93</v>
      </c>
      <c r="AB58" s="315">
        <f t="shared" si="3"/>
        <v>397.93</v>
      </c>
      <c r="AC58" s="316">
        <f t="shared" si="4"/>
        <v>485.76499999999999</v>
      </c>
      <c r="AD58" s="316">
        <f t="shared" si="5"/>
        <v>469.48020406076665</v>
      </c>
      <c r="AE58" s="316">
        <f t="shared" si="6"/>
        <v>411.065</v>
      </c>
      <c r="AF58" s="316">
        <f t="shared" si="7"/>
        <v>158.52078990887398</v>
      </c>
      <c r="AG58" s="317">
        <f t="shared" si="8"/>
        <v>0.38563436417324265</v>
      </c>
    </row>
    <row r="59" spans="1:33" ht="25.5" x14ac:dyDescent="0.2">
      <c r="A59" s="311">
        <v>77</v>
      </c>
      <c r="B59" s="312" t="s">
        <v>201</v>
      </c>
      <c r="C59" s="311" t="s">
        <v>16</v>
      </c>
      <c r="D59" s="311">
        <v>6</v>
      </c>
      <c r="E59" s="311">
        <v>0</v>
      </c>
      <c r="F59" s="313">
        <v>0</v>
      </c>
      <c r="G59" s="311">
        <v>0</v>
      </c>
      <c r="H59" s="313">
        <v>0</v>
      </c>
      <c r="I59" s="311">
        <v>0</v>
      </c>
      <c r="J59" s="311">
        <v>3</v>
      </c>
      <c r="K59" s="313">
        <f t="shared" si="9"/>
        <v>3</v>
      </c>
      <c r="L59" s="311">
        <v>25170000</v>
      </c>
      <c r="M59" s="311" t="s">
        <v>587</v>
      </c>
      <c r="N59" s="311" t="s">
        <v>685</v>
      </c>
      <c r="O59" s="311">
        <v>136905</v>
      </c>
      <c r="P59" s="311" t="s">
        <v>38</v>
      </c>
      <c r="Q59" s="311" t="s">
        <v>75</v>
      </c>
      <c r="R59" s="311">
        <v>15</v>
      </c>
      <c r="S59" s="311">
        <v>3</v>
      </c>
      <c r="T59" s="311">
        <f t="shared" si="1"/>
        <v>3</v>
      </c>
      <c r="U59" s="314">
        <v>2695.9</v>
      </c>
      <c r="V59" s="314">
        <v>2549.08</v>
      </c>
      <c r="W59" s="314">
        <v>2531.36</v>
      </c>
      <c r="X59" s="314"/>
      <c r="Y59" s="311">
        <v>741.54</v>
      </c>
      <c r="Z59" s="311"/>
      <c r="AA59" s="311">
        <f t="shared" si="2"/>
        <v>2531.36</v>
      </c>
      <c r="AB59" s="315">
        <f t="shared" si="3"/>
        <v>741.54</v>
      </c>
      <c r="AC59" s="316">
        <f t="shared" si="4"/>
        <v>2129.4700000000003</v>
      </c>
      <c r="AD59" s="316">
        <f t="shared" si="5"/>
        <v>1895.1515063606723</v>
      </c>
      <c r="AE59" s="316">
        <f t="shared" si="6"/>
        <v>2540.2200000000003</v>
      </c>
      <c r="AF59" s="316">
        <f t="shared" si="7"/>
        <v>928.22065516054192</v>
      </c>
      <c r="AG59" s="317">
        <f t="shared" si="8"/>
        <v>0.36540955317277318</v>
      </c>
    </row>
    <row r="60" spans="1:33" ht="25.5" x14ac:dyDescent="0.2">
      <c r="A60" s="311">
        <v>78</v>
      </c>
      <c r="B60" s="312" t="s">
        <v>202</v>
      </c>
      <c r="C60" s="311" t="s">
        <v>16</v>
      </c>
      <c r="D60" s="311">
        <v>0</v>
      </c>
      <c r="E60" s="311">
        <v>0</v>
      </c>
      <c r="F60" s="313">
        <v>10</v>
      </c>
      <c r="G60" s="311">
        <v>0</v>
      </c>
      <c r="H60" s="313">
        <v>10</v>
      </c>
      <c r="I60" s="311">
        <v>0</v>
      </c>
      <c r="J60" s="311">
        <v>12</v>
      </c>
      <c r="K60" s="313">
        <f t="shared" si="9"/>
        <v>22</v>
      </c>
      <c r="L60" s="311">
        <v>25170000</v>
      </c>
      <c r="M60" s="311">
        <v>1646136</v>
      </c>
      <c r="N60" s="311" t="s">
        <v>419</v>
      </c>
      <c r="O60" s="311" t="s">
        <v>203</v>
      </c>
      <c r="P60" s="311" t="s">
        <v>38</v>
      </c>
      <c r="Q60" s="311" t="s">
        <v>204</v>
      </c>
      <c r="R60" s="311">
        <v>19</v>
      </c>
      <c r="S60" s="311">
        <v>22</v>
      </c>
      <c r="T60" s="311">
        <f t="shared" si="1"/>
        <v>22</v>
      </c>
      <c r="U60" s="314">
        <v>407.93</v>
      </c>
      <c r="V60" s="314">
        <v>390.84</v>
      </c>
      <c r="W60" s="314">
        <v>388.5</v>
      </c>
      <c r="X60" s="314">
        <v>447.04</v>
      </c>
      <c r="Y60" s="311">
        <v>487.52</v>
      </c>
      <c r="Z60" s="311">
        <v>272.95</v>
      </c>
      <c r="AA60" s="311">
        <f t="shared" si="2"/>
        <v>388.5</v>
      </c>
      <c r="AB60" s="315">
        <f t="shared" si="3"/>
        <v>388.5</v>
      </c>
      <c r="AC60" s="316">
        <f t="shared" si="4"/>
        <v>418.69749999999999</v>
      </c>
      <c r="AD60" s="316">
        <f t="shared" si="5"/>
        <v>416.86173092347991</v>
      </c>
      <c r="AE60" s="316">
        <f t="shared" si="6"/>
        <v>399.38499999999999</v>
      </c>
      <c r="AF60" s="316">
        <f t="shared" si="7"/>
        <v>46.69191534230881</v>
      </c>
      <c r="AG60" s="317">
        <f t="shared" si="8"/>
        <v>0.11690953676855367</v>
      </c>
    </row>
    <row r="61" spans="1:33" ht="38.25" x14ac:dyDescent="0.2">
      <c r="A61" s="311">
        <v>79</v>
      </c>
      <c r="B61" s="312" t="s">
        <v>205</v>
      </c>
      <c r="C61" s="311" t="s">
        <v>16</v>
      </c>
      <c r="D61" s="311">
        <v>5</v>
      </c>
      <c r="E61" s="311">
        <v>0</v>
      </c>
      <c r="F61" s="313">
        <v>0</v>
      </c>
      <c r="G61" s="311">
        <v>0</v>
      </c>
      <c r="H61" s="313">
        <v>0</v>
      </c>
      <c r="I61" s="311">
        <v>0</v>
      </c>
      <c r="J61" s="311">
        <v>12</v>
      </c>
      <c r="K61" s="313">
        <f t="shared" si="9"/>
        <v>12</v>
      </c>
      <c r="L61" s="311">
        <v>25170000</v>
      </c>
      <c r="M61" s="311">
        <v>1600397</v>
      </c>
      <c r="N61" s="311" t="s">
        <v>687</v>
      </c>
      <c r="O61" s="311" t="s">
        <v>206</v>
      </c>
      <c r="P61" s="311" t="s">
        <v>17</v>
      </c>
      <c r="Q61" s="311" t="s">
        <v>41</v>
      </c>
      <c r="R61" s="311">
        <v>5</v>
      </c>
      <c r="S61" s="311">
        <v>6</v>
      </c>
      <c r="T61" s="311">
        <f t="shared" si="1"/>
        <v>12</v>
      </c>
      <c r="U61" s="314">
        <v>3290.61</v>
      </c>
      <c r="V61" s="314">
        <v>3195.32</v>
      </c>
      <c r="W61" s="314">
        <v>3176.26</v>
      </c>
      <c r="X61" s="314"/>
      <c r="Y61" s="311">
        <v>9805.32</v>
      </c>
      <c r="Z61" s="311">
        <v>2696.12</v>
      </c>
      <c r="AA61" s="311">
        <f t="shared" si="2"/>
        <v>3176.26</v>
      </c>
      <c r="AB61" s="315">
        <f t="shared" si="3"/>
        <v>3176.26</v>
      </c>
      <c r="AC61" s="316">
        <f t="shared" si="4"/>
        <v>4866.8775000000005</v>
      </c>
      <c r="AD61" s="316">
        <f t="shared" si="5"/>
        <v>4253.9477076664971</v>
      </c>
      <c r="AE61" s="316">
        <f t="shared" si="6"/>
        <v>3242.9650000000001</v>
      </c>
      <c r="AF61" s="316">
        <f t="shared" si="7"/>
        <v>3292.6749796315544</v>
      </c>
      <c r="AG61" s="317">
        <f t="shared" si="8"/>
        <v>1.0153285587823349</v>
      </c>
    </row>
    <row r="62" spans="1:33" ht="25.5" x14ac:dyDescent="0.2">
      <c r="A62" s="311">
        <v>80</v>
      </c>
      <c r="B62" s="312" t="s">
        <v>208</v>
      </c>
      <c r="C62" s="311" t="s">
        <v>16</v>
      </c>
      <c r="D62" s="311">
        <v>0</v>
      </c>
      <c r="E62" s="311">
        <v>0</v>
      </c>
      <c r="F62" s="313">
        <v>2</v>
      </c>
      <c r="G62" s="311">
        <v>0</v>
      </c>
      <c r="H62" s="313">
        <v>2</v>
      </c>
      <c r="I62" s="311">
        <v>0</v>
      </c>
      <c r="J62" s="311">
        <v>0</v>
      </c>
      <c r="K62" s="313">
        <f t="shared" si="9"/>
        <v>2</v>
      </c>
      <c r="L62" s="311">
        <v>25170000</v>
      </c>
      <c r="M62" s="311">
        <v>1767769</v>
      </c>
      <c r="N62" s="311" t="s">
        <v>688</v>
      </c>
      <c r="O62" s="311">
        <v>135234</v>
      </c>
      <c r="P62" s="311" t="s">
        <v>38</v>
      </c>
      <c r="Q62" s="311" t="s">
        <v>209</v>
      </c>
      <c r="R62" s="311">
        <v>18</v>
      </c>
      <c r="S62" s="311">
        <v>2</v>
      </c>
      <c r="T62" s="311">
        <f t="shared" si="1"/>
        <v>2</v>
      </c>
      <c r="U62" s="314">
        <v>1617.17</v>
      </c>
      <c r="V62" s="314">
        <v>1516.38</v>
      </c>
      <c r="W62" s="314">
        <v>1504.34</v>
      </c>
      <c r="X62" s="314">
        <v>2082.35</v>
      </c>
      <c r="Y62" s="311">
        <v>2248.62</v>
      </c>
      <c r="Z62" s="311">
        <v>1466.83</v>
      </c>
      <c r="AA62" s="311">
        <f t="shared" si="2"/>
        <v>1504.34</v>
      </c>
      <c r="AB62" s="315">
        <f t="shared" si="3"/>
        <v>1504.34</v>
      </c>
      <c r="AC62" s="316">
        <f t="shared" si="4"/>
        <v>1721.6275000000001</v>
      </c>
      <c r="AD62" s="316">
        <f t="shared" si="5"/>
        <v>1697.096153466862</v>
      </c>
      <c r="AE62" s="316">
        <f t="shared" si="6"/>
        <v>1566.7750000000001</v>
      </c>
      <c r="AF62" s="316">
        <f t="shared" si="7"/>
        <v>354.95204289922424</v>
      </c>
      <c r="AG62" s="317">
        <f t="shared" si="8"/>
        <v>0.22654946811075249</v>
      </c>
    </row>
    <row r="63" spans="1:33" ht="25.5" x14ac:dyDescent="0.2">
      <c r="A63" s="311">
        <v>81</v>
      </c>
      <c r="B63" s="312" t="s">
        <v>210</v>
      </c>
      <c r="C63" s="311" t="s">
        <v>16</v>
      </c>
      <c r="D63" s="311">
        <v>10</v>
      </c>
      <c r="E63" s="311">
        <v>0</v>
      </c>
      <c r="F63" s="313">
        <v>0</v>
      </c>
      <c r="G63" s="311">
        <v>5</v>
      </c>
      <c r="H63" s="313">
        <v>0</v>
      </c>
      <c r="I63" s="311">
        <v>5</v>
      </c>
      <c r="J63" s="311">
        <v>18</v>
      </c>
      <c r="K63" s="313">
        <f t="shared" si="9"/>
        <v>23</v>
      </c>
      <c r="L63" s="311">
        <v>25170000</v>
      </c>
      <c r="M63" s="311">
        <v>1767742</v>
      </c>
      <c r="N63" s="311" t="s">
        <v>689</v>
      </c>
      <c r="O63" s="311">
        <v>125740</v>
      </c>
      <c r="P63" s="311" t="s">
        <v>38</v>
      </c>
      <c r="Q63" s="311" t="s">
        <v>139</v>
      </c>
      <c r="R63" s="311">
        <v>6</v>
      </c>
      <c r="S63" s="311">
        <v>23</v>
      </c>
      <c r="T63" s="311">
        <f t="shared" si="1"/>
        <v>23</v>
      </c>
      <c r="U63" s="314">
        <v>78.2</v>
      </c>
      <c r="V63" s="314">
        <v>73.11</v>
      </c>
      <c r="W63" s="314">
        <v>72.81</v>
      </c>
      <c r="X63" s="314">
        <v>107.84</v>
      </c>
      <c r="Y63" s="311">
        <v>121.62</v>
      </c>
      <c r="Z63" s="311">
        <v>70.989999999999995</v>
      </c>
      <c r="AA63" s="311">
        <f t="shared" si="2"/>
        <v>72.81</v>
      </c>
      <c r="AB63" s="315">
        <f t="shared" si="3"/>
        <v>72.81</v>
      </c>
      <c r="AC63" s="316">
        <f t="shared" si="4"/>
        <v>86.435000000000002</v>
      </c>
      <c r="AD63" s="316">
        <f t="shared" si="5"/>
        <v>84.351904349001003</v>
      </c>
      <c r="AE63" s="316">
        <f t="shared" si="6"/>
        <v>75.655000000000001</v>
      </c>
      <c r="AF63" s="316">
        <f t="shared" si="7"/>
        <v>23.586689042763105</v>
      </c>
      <c r="AG63" s="317">
        <f t="shared" si="8"/>
        <v>0.31176642710677555</v>
      </c>
    </row>
    <row r="64" spans="1:33" ht="38.25" x14ac:dyDescent="0.2">
      <c r="A64" s="311">
        <v>82</v>
      </c>
      <c r="B64" s="312" t="s">
        <v>211</v>
      </c>
      <c r="C64" s="311" t="s">
        <v>16</v>
      </c>
      <c r="D64" s="311">
        <v>0</v>
      </c>
      <c r="E64" s="311">
        <v>0</v>
      </c>
      <c r="F64" s="313">
        <v>1</v>
      </c>
      <c r="G64" s="311">
        <v>0</v>
      </c>
      <c r="H64" s="313">
        <v>1</v>
      </c>
      <c r="I64" s="311">
        <v>0</v>
      </c>
      <c r="J64" s="311">
        <v>0</v>
      </c>
      <c r="K64" s="313">
        <f t="shared" si="9"/>
        <v>1</v>
      </c>
      <c r="L64" s="311">
        <v>25170000</v>
      </c>
      <c r="M64" s="311">
        <v>1807789</v>
      </c>
      <c r="N64" s="311" t="s">
        <v>419</v>
      </c>
      <c r="O64" s="311" t="s">
        <v>212</v>
      </c>
      <c r="P64" s="311" t="s">
        <v>44</v>
      </c>
      <c r="Q64" s="311" t="s">
        <v>213</v>
      </c>
      <c r="R64" s="311">
        <v>55</v>
      </c>
      <c r="S64" s="311">
        <v>0</v>
      </c>
      <c r="T64" s="311">
        <f t="shared" si="1"/>
        <v>1</v>
      </c>
      <c r="U64" s="314">
        <v>6650.11</v>
      </c>
      <c r="V64" s="314">
        <v>6322.64</v>
      </c>
      <c r="W64" s="314">
        <v>6297.45</v>
      </c>
      <c r="X64" s="314">
        <v>1002.76</v>
      </c>
      <c r="Y64" s="311">
        <v>1953.23</v>
      </c>
      <c r="Z64" s="311">
        <v>6140.43</v>
      </c>
      <c r="AA64" s="311">
        <f t="shared" si="2"/>
        <v>6297.45</v>
      </c>
      <c r="AB64" s="315">
        <f t="shared" si="3"/>
        <v>1953.23</v>
      </c>
      <c r="AC64" s="316">
        <f t="shared" si="4"/>
        <v>5305.8575000000001</v>
      </c>
      <c r="AD64" s="316">
        <f t="shared" si="5"/>
        <v>4768.8246031354838</v>
      </c>
      <c r="AE64" s="316">
        <f t="shared" si="6"/>
        <v>6310.0450000000001</v>
      </c>
      <c r="AF64" s="316">
        <f t="shared" si="7"/>
        <v>2240.850156813628</v>
      </c>
      <c r="AG64" s="317">
        <f t="shared" si="8"/>
        <v>0.3551242751539217</v>
      </c>
    </row>
    <row r="65" spans="1:33" ht="38.25" x14ac:dyDescent="0.2">
      <c r="A65" s="311">
        <v>83</v>
      </c>
      <c r="B65" s="312" t="s">
        <v>214</v>
      </c>
      <c r="C65" s="311" t="s">
        <v>16</v>
      </c>
      <c r="D65" s="311">
        <v>0</v>
      </c>
      <c r="E65" s="311">
        <v>0</v>
      </c>
      <c r="F65" s="313">
        <v>1</v>
      </c>
      <c r="G65" s="311">
        <v>0</v>
      </c>
      <c r="H65" s="313">
        <v>1</v>
      </c>
      <c r="I65" s="311">
        <v>0</v>
      </c>
      <c r="J65" s="311">
        <v>0</v>
      </c>
      <c r="K65" s="313">
        <f t="shared" si="9"/>
        <v>1</v>
      </c>
      <c r="L65" s="311">
        <v>25170000</v>
      </c>
      <c r="M65" s="311">
        <v>1721087</v>
      </c>
      <c r="N65" s="311" t="s">
        <v>691</v>
      </c>
      <c r="O65" s="311" t="s">
        <v>215</v>
      </c>
      <c r="P65" s="311" t="s">
        <v>44</v>
      </c>
      <c r="Q65" s="311" t="s">
        <v>216</v>
      </c>
      <c r="R65" s="311">
        <v>56</v>
      </c>
      <c r="S65" s="311">
        <v>0</v>
      </c>
      <c r="T65" s="311">
        <f t="shared" si="1"/>
        <v>1</v>
      </c>
      <c r="U65" s="314">
        <v>4027.74</v>
      </c>
      <c r="V65" s="314">
        <v>3793.7</v>
      </c>
      <c r="W65" s="314">
        <v>3774.82</v>
      </c>
      <c r="X65" s="314">
        <v>771.32</v>
      </c>
      <c r="Y65" s="311">
        <v>1499.57</v>
      </c>
      <c r="Z65" s="311">
        <v>3680.7</v>
      </c>
      <c r="AA65" s="311">
        <f t="shared" si="2"/>
        <v>3774.82</v>
      </c>
      <c r="AB65" s="315">
        <f t="shared" si="3"/>
        <v>1499.57</v>
      </c>
      <c r="AC65" s="316">
        <f t="shared" si="4"/>
        <v>3273.9575</v>
      </c>
      <c r="AD65" s="316">
        <f t="shared" si="5"/>
        <v>3049.6278907444853</v>
      </c>
      <c r="AE65" s="316">
        <f t="shared" si="6"/>
        <v>3784.26</v>
      </c>
      <c r="AF65" s="316">
        <f t="shared" si="7"/>
        <v>1188.5053032661096</v>
      </c>
      <c r="AG65" s="317">
        <f t="shared" si="8"/>
        <v>0.31406544562638655</v>
      </c>
    </row>
    <row r="66" spans="1:33" ht="25.5" x14ac:dyDescent="0.2">
      <c r="A66" s="311">
        <v>84</v>
      </c>
      <c r="B66" s="312" t="s">
        <v>217</v>
      </c>
      <c r="C66" s="311" t="s">
        <v>16</v>
      </c>
      <c r="D66" s="311">
        <v>0</v>
      </c>
      <c r="E66" s="311">
        <v>0</v>
      </c>
      <c r="F66" s="313">
        <v>1</v>
      </c>
      <c r="G66" s="311">
        <v>0</v>
      </c>
      <c r="H66" s="313">
        <v>1</v>
      </c>
      <c r="I66" s="311">
        <v>0</v>
      </c>
      <c r="J66" s="311">
        <v>0</v>
      </c>
      <c r="K66" s="313">
        <f t="shared" si="9"/>
        <v>1</v>
      </c>
      <c r="L66" s="311">
        <v>25170000</v>
      </c>
      <c r="M66" s="311">
        <v>1767770</v>
      </c>
      <c r="N66" s="311" t="s">
        <v>692</v>
      </c>
      <c r="O66" s="311">
        <v>135235</v>
      </c>
      <c r="P66" s="311" t="s">
        <v>38</v>
      </c>
      <c r="Q66" s="311" t="s">
        <v>102</v>
      </c>
      <c r="R66" s="311">
        <v>31</v>
      </c>
      <c r="S66" s="311">
        <v>0</v>
      </c>
      <c r="T66" s="311">
        <f t="shared" si="1"/>
        <v>1</v>
      </c>
      <c r="U66" s="314">
        <v>556.99</v>
      </c>
      <c r="V66" s="314">
        <v>540.89</v>
      </c>
      <c r="W66" s="314">
        <v>536.59</v>
      </c>
      <c r="X66" s="314">
        <v>1850.97</v>
      </c>
      <c r="Y66" s="311">
        <v>2013.62</v>
      </c>
      <c r="Z66" s="311">
        <v>523.21</v>
      </c>
      <c r="AA66" s="311">
        <f t="shared" si="2"/>
        <v>536.59</v>
      </c>
      <c r="AB66" s="315">
        <f t="shared" si="3"/>
        <v>536.59</v>
      </c>
      <c r="AC66" s="316">
        <f t="shared" si="4"/>
        <v>912.02250000000004</v>
      </c>
      <c r="AD66" s="316">
        <f t="shared" si="5"/>
        <v>755.34282868074706</v>
      </c>
      <c r="AE66" s="316">
        <f t="shared" si="6"/>
        <v>548.94000000000005</v>
      </c>
      <c r="AF66" s="316">
        <f t="shared" si="7"/>
        <v>734.45082038100611</v>
      </c>
      <c r="AG66" s="317">
        <f t="shared" si="8"/>
        <v>1.3379437103891245</v>
      </c>
    </row>
    <row r="67" spans="1:33" ht="25.5" x14ac:dyDescent="0.2">
      <c r="A67" s="311">
        <v>85</v>
      </c>
      <c r="B67" s="312" t="s">
        <v>218</v>
      </c>
      <c r="C67" s="311" t="s">
        <v>16</v>
      </c>
      <c r="D67" s="311">
        <v>0</v>
      </c>
      <c r="E67" s="311">
        <v>0</v>
      </c>
      <c r="F67" s="313">
        <v>1</v>
      </c>
      <c r="G67" s="311">
        <v>0</v>
      </c>
      <c r="H67" s="313">
        <v>1</v>
      </c>
      <c r="I67" s="311">
        <v>0</v>
      </c>
      <c r="J67" s="311">
        <v>0</v>
      </c>
      <c r="K67" s="313">
        <f t="shared" si="9"/>
        <v>1</v>
      </c>
      <c r="L67" s="311">
        <v>25170000</v>
      </c>
      <c r="M67" s="311">
        <v>1807787</v>
      </c>
      <c r="N67" s="311" t="s">
        <v>693</v>
      </c>
      <c r="O67" s="311" t="s">
        <v>219</v>
      </c>
      <c r="P67" s="311" t="s">
        <v>38</v>
      </c>
      <c r="Q67" s="311" t="s">
        <v>220</v>
      </c>
      <c r="R67" s="311">
        <v>12</v>
      </c>
      <c r="S67" s="311">
        <v>0</v>
      </c>
      <c r="T67" s="311">
        <f t="shared" si="1"/>
        <v>1</v>
      </c>
      <c r="U67" s="314">
        <v>1144.5999999999999</v>
      </c>
      <c r="V67" s="314">
        <v>1111.42</v>
      </c>
      <c r="W67" s="314">
        <v>1105.8900000000001</v>
      </c>
      <c r="X67" s="314">
        <v>1773.85</v>
      </c>
      <c r="Y67" s="311">
        <v>1915.63</v>
      </c>
      <c r="Z67" s="311">
        <v>289.27</v>
      </c>
      <c r="AA67" s="311">
        <f t="shared" si="2"/>
        <v>1105.8900000000001</v>
      </c>
      <c r="AB67" s="315">
        <f t="shared" si="3"/>
        <v>1105.8900000000001</v>
      </c>
      <c r="AC67" s="316">
        <f t="shared" si="4"/>
        <v>1319.385</v>
      </c>
      <c r="AD67" s="316">
        <f t="shared" si="5"/>
        <v>1281.2647483294613</v>
      </c>
      <c r="AE67" s="316">
        <f t="shared" si="6"/>
        <v>1128.01</v>
      </c>
      <c r="AF67" s="316">
        <f t="shared" si="7"/>
        <v>397.86406912411707</v>
      </c>
      <c r="AG67" s="317">
        <f t="shared" si="8"/>
        <v>0.35271324644650054</v>
      </c>
    </row>
    <row r="68" spans="1:33" ht="25.5" x14ac:dyDescent="0.2">
      <c r="A68" s="311">
        <v>86</v>
      </c>
      <c r="B68" s="312" t="s">
        <v>221</v>
      </c>
      <c r="C68" s="311" t="s">
        <v>16</v>
      </c>
      <c r="D68" s="311">
        <v>0</v>
      </c>
      <c r="E68" s="311">
        <v>0</v>
      </c>
      <c r="F68" s="313">
        <v>1</v>
      </c>
      <c r="G68" s="311">
        <v>0</v>
      </c>
      <c r="H68" s="313">
        <v>1</v>
      </c>
      <c r="I68" s="311">
        <v>0</v>
      </c>
      <c r="J68" s="311">
        <v>0</v>
      </c>
      <c r="K68" s="313">
        <f t="shared" si="9"/>
        <v>1</v>
      </c>
      <c r="L68" s="311">
        <v>25170000</v>
      </c>
      <c r="M68" s="311">
        <v>1600414</v>
      </c>
      <c r="N68" s="311" t="s">
        <v>695</v>
      </c>
      <c r="O68" s="311" t="s">
        <v>222</v>
      </c>
      <c r="P68" s="311" t="s">
        <v>38</v>
      </c>
      <c r="Q68" s="311" t="s">
        <v>220</v>
      </c>
      <c r="R68" s="311">
        <v>13</v>
      </c>
      <c r="S68" s="311">
        <v>0</v>
      </c>
      <c r="T68" s="311">
        <f t="shared" ref="T68:T131" si="10">+MAX(K68,S68)</f>
        <v>1</v>
      </c>
      <c r="U68" s="314">
        <v>504.84</v>
      </c>
      <c r="V68" s="314">
        <v>477.77</v>
      </c>
      <c r="W68" s="314">
        <v>474.92</v>
      </c>
      <c r="X68" s="314">
        <v>1773.85</v>
      </c>
      <c r="Y68" s="311">
        <v>1915.63</v>
      </c>
      <c r="Z68" s="311">
        <v>463.08</v>
      </c>
      <c r="AA68" s="311">
        <f t="shared" ref="AA68:AA131" si="11">+MINA(U68,V68,W68)</f>
        <v>474.92</v>
      </c>
      <c r="AB68" s="315">
        <f t="shared" ref="AB68:AB131" si="12">+MIN(U68,V68,W68,Y68)</f>
        <v>474.92</v>
      </c>
      <c r="AC68" s="316">
        <f t="shared" ref="AC68:AC131" si="13">+AVERAGE(U68,V68,W68,Y68)</f>
        <v>843.29</v>
      </c>
      <c r="AD68" s="316">
        <f t="shared" ref="AD68:AD131" si="14">+GEOMEAN(U68,V68,W68,Y68)</f>
        <v>684.4254982237635</v>
      </c>
      <c r="AE68" s="316">
        <f t="shared" ref="AE68:AE131" si="15">+MEDIAN(U68,V68,W68,Y68)</f>
        <v>491.30499999999995</v>
      </c>
      <c r="AF68" s="316">
        <f t="shared" ref="AF68:AF131" si="16">+_xlfn.STDEV.S(U68,V68,W68,Y68)</f>
        <v>715.02046716626705</v>
      </c>
      <c r="AG68" s="317">
        <f t="shared" ref="AG68:AG131" si="17">+AF68/AE68</f>
        <v>1.4553494614674534</v>
      </c>
    </row>
    <row r="69" spans="1:33" ht="25.5" x14ac:dyDescent="0.2">
      <c r="A69" s="311">
        <v>87</v>
      </c>
      <c r="B69" s="312" t="s">
        <v>223</v>
      </c>
      <c r="C69" s="311" t="s">
        <v>16</v>
      </c>
      <c r="D69" s="311">
        <v>0</v>
      </c>
      <c r="E69" s="311">
        <v>0</v>
      </c>
      <c r="F69" s="313">
        <v>1</v>
      </c>
      <c r="G69" s="311">
        <v>0</v>
      </c>
      <c r="H69" s="313">
        <v>1</v>
      </c>
      <c r="I69" s="311">
        <v>0</v>
      </c>
      <c r="J69" s="311">
        <v>0</v>
      </c>
      <c r="K69" s="313">
        <f t="shared" si="9"/>
        <v>1</v>
      </c>
      <c r="L69" s="311">
        <v>25170000</v>
      </c>
      <c r="M69" s="311">
        <v>1807788</v>
      </c>
      <c r="N69" s="311" t="s">
        <v>697</v>
      </c>
      <c r="O69" s="311" t="s">
        <v>224</v>
      </c>
      <c r="P69" s="311" t="s">
        <v>38</v>
      </c>
      <c r="Q69" s="311" t="s">
        <v>220</v>
      </c>
      <c r="R69" s="311">
        <v>16</v>
      </c>
      <c r="S69" s="311">
        <v>1</v>
      </c>
      <c r="T69" s="311">
        <f t="shared" si="10"/>
        <v>1</v>
      </c>
      <c r="U69" s="314">
        <v>431.39</v>
      </c>
      <c r="V69" s="314">
        <v>414.1</v>
      </c>
      <c r="W69" s="314">
        <v>411.63</v>
      </c>
      <c r="X69" s="314">
        <v>616.99</v>
      </c>
      <c r="Y69" s="311">
        <v>666.95</v>
      </c>
      <c r="Z69" s="311">
        <v>401.37</v>
      </c>
      <c r="AA69" s="311">
        <f t="shared" si="11"/>
        <v>411.63</v>
      </c>
      <c r="AB69" s="315">
        <f t="shared" si="12"/>
        <v>411.63</v>
      </c>
      <c r="AC69" s="316">
        <f t="shared" si="13"/>
        <v>481.01749999999998</v>
      </c>
      <c r="AD69" s="316">
        <f t="shared" si="14"/>
        <v>470.59130655826442</v>
      </c>
      <c r="AE69" s="316">
        <f t="shared" si="15"/>
        <v>422.745</v>
      </c>
      <c r="AF69" s="316">
        <f t="shared" si="16"/>
        <v>124.26632726393235</v>
      </c>
      <c r="AG69" s="317">
        <f t="shared" si="17"/>
        <v>0.2939510278393177</v>
      </c>
    </row>
    <row r="70" spans="1:33" ht="25.5" x14ac:dyDescent="0.2">
      <c r="A70" s="311">
        <v>89</v>
      </c>
      <c r="B70" s="312" t="s">
        <v>227</v>
      </c>
      <c r="C70" s="311" t="s">
        <v>16</v>
      </c>
      <c r="D70" s="311">
        <v>0</v>
      </c>
      <c r="E70" s="311">
        <v>0</v>
      </c>
      <c r="F70" s="313">
        <v>1</v>
      </c>
      <c r="G70" s="311">
        <v>0</v>
      </c>
      <c r="H70" s="313">
        <v>1</v>
      </c>
      <c r="I70" s="311">
        <v>0</v>
      </c>
      <c r="J70" s="311">
        <v>0</v>
      </c>
      <c r="K70" s="313">
        <f t="shared" si="9"/>
        <v>1</v>
      </c>
      <c r="L70" s="311">
        <v>25170000</v>
      </c>
      <c r="M70" s="311">
        <v>1721088</v>
      </c>
      <c r="N70" s="311" t="s">
        <v>700</v>
      </c>
      <c r="O70" s="311" t="s">
        <v>228</v>
      </c>
      <c r="P70" s="311" t="s">
        <v>38</v>
      </c>
      <c r="Q70" s="311" t="s">
        <v>229</v>
      </c>
      <c r="R70" s="311">
        <v>26</v>
      </c>
      <c r="S70" s="311">
        <v>0</v>
      </c>
      <c r="T70" s="311">
        <f t="shared" si="10"/>
        <v>1</v>
      </c>
      <c r="U70" s="314">
        <v>11790.12</v>
      </c>
      <c r="V70" s="314">
        <v>11075.23</v>
      </c>
      <c r="W70" s="314">
        <v>10998.24</v>
      </c>
      <c r="X70" s="314">
        <v>13050.76</v>
      </c>
      <c r="Y70" s="311">
        <v>14087.54</v>
      </c>
      <c r="Z70" s="311">
        <v>10724.01</v>
      </c>
      <c r="AA70" s="311">
        <f t="shared" si="11"/>
        <v>10998.24</v>
      </c>
      <c r="AB70" s="315">
        <f t="shared" si="12"/>
        <v>10998.24</v>
      </c>
      <c r="AC70" s="316">
        <f t="shared" si="13"/>
        <v>11987.782499999999</v>
      </c>
      <c r="AD70" s="316">
        <f t="shared" si="14"/>
        <v>11926.344045543476</v>
      </c>
      <c r="AE70" s="316">
        <f t="shared" si="15"/>
        <v>11432.674999999999</v>
      </c>
      <c r="AF70" s="316">
        <f t="shared" si="16"/>
        <v>1444.5297328513805</v>
      </c>
      <c r="AG70" s="317">
        <f t="shared" si="17"/>
        <v>0.12635098372440226</v>
      </c>
    </row>
    <row r="71" spans="1:33" ht="25.5" x14ac:dyDescent="0.2">
      <c r="A71" s="311">
        <v>90</v>
      </c>
      <c r="B71" s="312" t="s">
        <v>230</v>
      </c>
      <c r="C71" s="311" t="s">
        <v>16</v>
      </c>
      <c r="D71" s="311">
        <v>0</v>
      </c>
      <c r="E71" s="311">
        <v>0</v>
      </c>
      <c r="F71" s="313">
        <v>1</v>
      </c>
      <c r="G71" s="311">
        <v>0</v>
      </c>
      <c r="H71" s="313">
        <v>1</v>
      </c>
      <c r="I71" s="311">
        <v>0</v>
      </c>
      <c r="J71" s="311">
        <v>0</v>
      </c>
      <c r="K71" s="313">
        <f t="shared" si="9"/>
        <v>1</v>
      </c>
      <c r="L71" s="311">
        <v>25170000</v>
      </c>
      <c r="M71" s="311">
        <v>1721089</v>
      </c>
      <c r="N71" s="311" t="s">
        <v>701</v>
      </c>
      <c r="O71" s="311">
        <v>135399</v>
      </c>
      <c r="P71" s="311" t="s">
        <v>38</v>
      </c>
      <c r="Q71" s="311" t="s">
        <v>229</v>
      </c>
      <c r="R71" s="311">
        <v>27</v>
      </c>
      <c r="S71" s="311">
        <v>0</v>
      </c>
      <c r="T71" s="311">
        <f t="shared" si="10"/>
        <v>1</v>
      </c>
      <c r="U71" s="314">
        <v>23160.91</v>
      </c>
      <c r="V71" s="314">
        <v>21494.35</v>
      </c>
      <c r="W71" s="314">
        <v>21366.15</v>
      </c>
      <c r="X71" s="314">
        <v>21582.6</v>
      </c>
      <c r="Y71" s="311">
        <v>23296.51</v>
      </c>
      <c r="Z71" s="311">
        <v>20833.41</v>
      </c>
      <c r="AA71" s="311">
        <f t="shared" si="11"/>
        <v>21366.15</v>
      </c>
      <c r="AB71" s="315">
        <f t="shared" si="12"/>
        <v>21366.15</v>
      </c>
      <c r="AC71" s="316">
        <f t="shared" si="13"/>
        <v>22329.48</v>
      </c>
      <c r="AD71" s="316">
        <f t="shared" si="14"/>
        <v>22311.268793964242</v>
      </c>
      <c r="AE71" s="316">
        <f t="shared" si="15"/>
        <v>22327.629999999997</v>
      </c>
      <c r="AF71" s="316">
        <f t="shared" si="16"/>
        <v>1041.132343748862</v>
      </c>
      <c r="AG71" s="317">
        <f t="shared" si="17"/>
        <v>4.6629774129581247E-2</v>
      </c>
    </row>
    <row r="72" spans="1:33" ht="25.5" x14ac:dyDescent="0.2">
      <c r="A72" s="311">
        <v>91</v>
      </c>
      <c r="B72" s="312" t="s">
        <v>231</v>
      </c>
      <c r="C72" s="311" t="s">
        <v>16</v>
      </c>
      <c r="D72" s="311">
        <v>0</v>
      </c>
      <c r="E72" s="311">
        <v>0</v>
      </c>
      <c r="F72" s="313">
        <v>1</v>
      </c>
      <c r="G72" s="311">
        <v>0</v>
      </c>
      <c r="H72" s="313">
        <v>1</v>
      </c>
      <c r="I72" s="311">
        <v>0</v>
      </c>
      <c r="J72" s="311">
        <v>0</v>
      </c>
      <c r="K72" s="313">
        <f t="shared" si="9"/>
        <v>1</v>
      </c>
      <c r="L72" s="311">
        <v>25170000</v>
      </c>
      <c r="M72" s="311">
        <v>1807828</v>
      </c>
      <c r="N72" s="311" t="s">
        <v>703</v>
      </c>
      <c r="O72" s="311" t="s">
        <v>232</v>
      </c>
      <c r="P72" s="311" t="s">
        <v>38</v>
      </c>
      <c r="Q72" s="311" t="s">
        <v>229</v>
      </c>
      <c r="R72" s="311">
        <v>28</v>
      </c>
      <c r="S72" s="311">
        <v>0</v>
      </c>
      <c r="T72" s="311">
        <f t="shared" si="10"/>
        <v>1</v>
      </c>
      <c r="U72" s="314">
        <v>44025.54</v>
      </c>
      <c r="V72" s="314">
        <v>41197.089999999997</v>
      </c>
      <c r="W72" s="314">
        <v>40992.120000000003</v>
      </c>
      <c r="X72" s="314">
        <v>1010.49</v>
      </c>
      <c r="Y72" s="311">
        <v>1375.26</v>
      </c>
      <c r="Z72" s="311">
        <v>39970.050000000003</v>
      </c>
      <c r="AA72" s="311">
        <f t="shared" si="11"/>
        <v>40992.120000000003</v>
      </c>
      <c r="AB72" s="315">
        <f t="shared" si="12"/>
        <v>1375.26</v>
      </c>
      <c r="AC72" s="316">
        <f t="shared" si="13"/>
        <v>31897.502499999999</v>
      </c>
      <c r="AD72" s="316">
        <f t="shared" si="14"/>
        <v>17881.918274387765</v>
      </c>
      <c r="AE72" s="316">
        <f t="shared" si="15"/>
        <v>41094.604999999996</v>
      </c>
      <c r="AF72" s="316">
        <f t="shared" si="16"/>
        <v>20395.187144452128</v>
      </c>
      <c r="AG72" s="317">
        <f t="shared" si="17"/>
        <v>0.49629841056878704</v>
      </c>
    </row>
    <row r="73" spans="1:33" ht="25.5" x14ac:dyDescent="0.2">
      <c r="A73" s="311">
        <v>92</v>
      </c>
      <c r="B73" s="312" t="s">
        <v>233</v>
      </c>
      <c r="C73" s="311" t="s">
        <v>16</v>
      </c>
      <c r="D73" s="311">
        <v>0</v>
      </c>
      <c r="E73" s="311">
        <v>0</v>
      </c>
      <c r="F73" s="313">
        <v>1</v>
      </c>
      <c r="G73" s="311">
        <v>0</v>
      </c>
      <c r="H73" s="313">
        <v>1</v>
      </c>
      <c r="I73" s="311">
        <v>0</v>
      </c>
      <c r="J73" s="311">
        <v>0</v>
      </c>
      <c r="K73" s="313">
        <f t="shared" si="9"/>
        <v>1</v>
      </c>
      <c r="L73" s="311">
        <v>25170000</v>
      </c>
      <c r="M73" s="311">
        <v>1769413</v>
      </c>
      <c r="N73" s="311" t="s">
        <v>704</v>
      </c>
      <c r="O73" s="311">
        <v>136485</v>
      </c>
      <c r="P73" s="311" t="s">
        <v>38</v>
      </c>
      <c r="Q73" s="311" t="s">
        <v>216</v>
      </c>
      <c r="R73" s="311">
        <v>55</v>
      </c>
      <c r="S73" s="311">
        <v>0</v>
      </c>
      <c r="T73" s="311">
        <f t="shared" si="10"/>
        <v>1</v>
      </c>
      <c r="U73" s="314">
        <v>6782.36</v>
      </c>
      <c r="V73" s="314">
        <v>6341.54</v>
      </c>
      <c r="W73" s="314">
        <v>6297.45</v>
      </c>
      <c r="X73" s="314">
        <v>1835.84</v>
      </c>
      <c r="Y73" s="311">
        <v>1984.76</v>
      </c>
      <c r="Z73" s="311">
        <v>1364.03</v>
      </c>
      <c r="AA73" s="311">
        <f t="shared" si="11"/>
        <v>6297.45</v>
      </c>
      <c r="AB73" s="315">
        <f t="shared" si="12"/>
        <v>1984.76</v>
      </c>
      <c r="AC73" s="316">
        <f t="shared" si="13"/>
        <v>5351.5274999999992</v>
      </c>
      <c r="AD73" s="316">
        <f t="shared" si="14"/>
        <v>4815.174996801853</v>
      </c>
      <c r="AE73" s="316">
        <f t="shared" si="15"/>
        <v>6319.4949999999999</v>
      </c>
      <c r="AF73" s="316">
        <f t="shared" si="16"/>
        <v>2255.1643819076712</v>
      </c>
      <c r="AG73" s="317">
        <f t="shared" si="17"/>
        <v>0.35685832205068146</v>
      </c>
    </row>
    <row r="74" spans="1:33" x14ac:dyDescent="0.2">
      <c r="A74" s="311">
        <v>93</v>
      </c>
      <c r="B74" s="312" t="s">
        <v>234</v>
      </c>
      <c r="C74" s="311" t="s">
        <v>16</v>
      </c>
      <c r="D74" s="311">
        <v>0</v>
      </c>
      <c r="E74" s="311">
        <v>0</v>
      </c>
      <c r="F74" s="313">
        <v>1</v>
      </c>
      <c r="G74" s="311">
        <v>0</v>
      </c>
      <c r="H74" s="313">
        <v>1</v>
      </c>
      <c r="I74" s="311">
        <v>0</v>
      </c>
      <c r="J74" s="311">
        <v>0</v>
      </c>
      <c r="K74" s="313">
        <f t="shared" si="9"/>
        <v>1</v>
      </c>
      <c r="L74" s="311">
        <v>25170000</v>
      </c>
      <c r="M74" s="311">
        <v>1805051</v>
      </c>
      <c r="N74" s="311" t="s">
        <v>419</v>
      </c>
      <c r="O74" s="311" t="s">
        <v>235</v>
      </c>
      <c r="P74" s="311" t="s">
        <v>38</v>
      </c>
      <c r="Q74" s="311" t="s">
        <v>236</v>
      </c>
      <c r="R74" s="311">
        <v>1</v>
      </c>
      <c r="S74" s="311">
        <v>0</v>
      </c>
      <c r="T74" s="311">
        <f t="shared" si="10"/>
        <v>1</v>
      </c>
      <c r="U74" s="314">
        <v>4587.7700000000004</v>
      </c>
      <c r="V74" s="314">
        <v>4222.26</v>
      </c>
      <c r="W74" s="314">
        <v>4201.25</v>
      </c>
      <c r="X74" s="314"/>
      <c r="Y74" s="311"/>
      <c r="Z74" s="311">
        <v>4096.49</v>
      </c>
      <c r="AA74" s="311">
        <f t="shared" si="11"/>
        <v>4201.25</v>
      </c>
      <c r="AB74" s="315">
        <f t="shared" si="12"/>
        <v>4201.25</v>
      </c>
      <c r="AC74" s="316">
        <f t="shared" si="13"/>
        <v>4337.0933333333332</v>
      </c>
      <c r="AD74" s="316">
        <f t="shared" si="14"/>
        <v>4333.5290464407062</v>
      </c>
      <c r="AE74" s="316">
        <f t="shared" si="15"/>
        <v>4222.26</v>
      </c>
      <c r="AF74" s="316">
        <f t="shared" si="16"/>
        <v>217.34637892850532</v>
      </c>
      <c r="AG74" s="317">
        <f t="shared" si="17"/>
        <v>5.1476313379210492E-2</v>
      </c>
    </row>
    <row r="75" spans="1:33" ht="25.5" x14ac:dyDescent="0.2">
      <c r="A75" s="311">
        <v>94</v>
      </c>
      <c r="B75" s="312" t="s">
        <v>237</v>
      </c>
      <c r="C75" s="311" t="s">
        <v>16</v>
      </c>
      <c r="D75" s="311">
        <v>0</v>
      </c>
      <c r="E75" s="311">
        <v>0</v>
      </c>
      <c r="F75" s="313">
        <v>1</v>
      </c>
      <c r="G75" s="311">
        <v>0</v>
      </c>
      <c r="H75" s="313">
        <v>1</v>
      </c>
      <c r="I75" s="311">
        <v>0</v>
      </c>
      <c r="J75" s="311">
        <v>0</v>
      </c>
      <c r="K75" s="313">
        <f t="shared" si="9"/>
        <v>1</v>
      </c>
      <c r="L75" s="311">
        <v>25170000</v>
      </c>
      <c r="M75" s="311">
        <v>1807447</v>
      </c>
      <c r="N75" s="311" t="s">
        <v>705</v>
      </c>
      <c r="O75" s="311" t="s">
        <v>238</v>
      </c>
      <c r="P75" s="311" t="s">
        <v>38</v>
      </c>
      <c r="Q75" s="311" t="s">
        <v>239</v>
      </c>
      <c r="R75" s="311">
        <v>81</v>
      </c>
      <c r="S75" s="311">
        <v>0</v>
      </c>
      <c r="T75" s="311">
        <f t="shared" si="10"/>
        <v>1</v>
      </c>
      <c r="U75" s="314">
        <v>258.02999999999997</v>
      </c>
      <c r="V75" s="314">
        <v>238.37</v>
      </c>
      <c r="W75" s="314">
        <v>236.94</v>
      </c>
      <c r="X75" s="314">
        <v>250.78</v>
      </c>
      <c r="Y75" s="311">
        <v>220.73</v>
      </c>
      <c r="Z75" s="311">
        <v>63.43</v>
      </c>
      <c r="AA75" s="311">
        <f t="shared" si="11"/>
        <v>236.94</v>
      </c>
      <c r="AB75" s="315">
        <f t="shared" si="12"/>
        <v>220.73</v>
      </c>
      <c r="AC75" s="316">
        <f t="shared" si="13"/>
        <v>238.51749999999998</v>
      </c>
      <c r="AD75" s="316">
        <f t="shared" si="14"/>
        <v>238.15263254074858</v>
      </c>
      <c r="AE75" s="316">
        <f t="shared" si="15"/>
        <v>237.655</v>
      </c>
      <c r="AF75" s="316">
        <f t="shared" si="16"/>
        <v>15.27135744894124</v>
      </c>
      <c r="AG75" s="317">
        <f t="shared" si="17"/>
        <v>6.4258515280306489E-2</v>
      </c>
    </row>
    <row r="76" spans="1:33" ht="25.5" x14ac:dyDescent="0.2">
      <c r="A76" s="311">
        <v>95</v>
      </c>
      <c r="B76" s="312" t="s">
        <v>240</v>
      </c>
      <c r="C76" s="311" t="s">
        <v>16</v>
      </c>
      <c r="D76" s="311">
        <v>9</v>
      </c>
      <c r="E76" s="311">
        <v>0</v>
      </c>
      <c r="F76" s="313">
        <v>0</v>
      </c>
      <c r="G76" s="311">
        <v>5</v>
      </c>
      <c r="H76" s="313">
        <v>0</v>
      </c>
      <c r="I76" s="311">
        <v>5</v>
      </c>
      <c r="J76" s="311">
        <v>0</v>
      </c>
      <c r="K76" s="313">
        <f t="shared" si="9"/>
        <v>5</v>
      </c>
      <c r="L76" s="311">
        <v>25170000</v>
      </c>
      <c r="M76" s="311">
        <v>1174970</v>
      </c>
      <c r="N76" s="311" t="s">
        <v>706</v>
      </c>
      <c r="O76" s="311" t="s">
        <v>241</v>
      </c>
      <c r="P76" s="311" t="s">
        <v>38</v>
      </c>
      <c r="Q76" s="311" t="s">
        <v>242</v>
      </c>
      <c r="R76" s="311">
        <v>27</v>
      </c>
      <c r="S76" s="311">
        <v>5</v>
      </c>
      <c r="T76" s="311">
        <f t="shared" si="10"/>
        <v>5</v>
      </c>
      <c r="U76" s="314">
        <v>391.57</v>
      </c>
      <c r="V76" s="314">
        <v>360.74</v>
      </c>
      <c r="W76" s="314">
        <v>358.58</v>
      </c>
      <c r="X76" s="314">
        <v>294.64999999999998</v>
      </c>
      <c r="Y76" s="311">
        <v>328.03</v>
      </c>
      <c r="Z76" s="311">
        <v>349.64</v>
      </c>
      <c r="AA76" s="311">
        <f t="shared" si="11"/>
        <v>358.58</v>
      </c>
      <c r="AB76" s="315">
        <f t="shared" si="12"/>
        <v>328.03</v>
      </c>
      <c r="AC76" s="316">
        <f t="shared" si="13"/>
        <v>359.72999999999996</v>
      </c>
      <c r="AD76" s="316">
        <f t="shared" si="14"/>
        <v>359.02594559914849</v>
      </c>
      <c r="AE76" s="316">
        <f t="shared" si="15"/>
        <v>359.65999999999997</v>
      </c>
      <c r="AF76" s="316">
        <f t="shared" si="16"/>
        <v>25.955206285701792</v>
      </c>
      <c r="AG76" s="317">
        <f t="shared" si="17"/>
        <v>7.2165951970477094E-2</v>
      </c>
    </row>
    <row r="77" spans="1:33" ht="38.25" x14ac:dyDescent="0.2">
      <c r="A77" s="311">
        <v>98</v>
      </c>
      <c r="B77" s="312" t="s">
        <v>247</v>
      </c>
      <c r="C77" s="311" t="s">
        <v>16</v>
      </c>
      <c r="D77" s="311">
        <v>0</v>
      </c>
      <c r="E77" s="311">
        <v>0</v>
      </c>
      <c r="F77" s="313">
        <v>2</v>
      </c>
      <c r="G77" s="311">
        <v>0</v>
      </c>
      <c r="H77" s="313">
        <v>2</v>
      </c>
      <c r="I77" s="311">
        <v>0</v>
      </c>
      <c r="J77" s="311">
        <v>0</v>
      </c>
      <c r="K77" s="313">
        <f t="shared" si="9"/>
        <v>2</v>
      </c>
      <c r="L77" s="311">
        <v>25170000</v>
      </c>
      <c r="M77" s="311">
        <v>1808366</v>
      </c>
      <c r="N77" s="311" t="s">
        <v>709</v>
      </c>
      <c r="O77" s="311">
        <v>3926518</v>
      </c>
      <c r="P77" s="311" t="s">
        <v>17</v>
      </c>
      <c r="Q77" s="311" t="s">
        <v>190</v>
      </c>
      <c r="R77" s="311">
        <v>1</v>
      </c>
      <c r="S77" s="311">
        <v>1</v>
      </c>
      <c r="T77" s="311">
        <f t="shared" si="10"/>
        <v>2</v>
      </c>
      <c r="U77" s="314">
        <v>4746.97</v>
      </c>
      <c r="V77" s="314">
        <v>4462.78</v>
      </c>
      <c r="W77" s="314">
        <v>4440.57</v>
      </c>
      <c r="X77" s="314">
        <v>1494.26</v>
      </c>
      <c r="Y77" s="311">
        <v>1702.86</v>
      </c>
      <c r="Z77" s="311">
        <v>4183.82</v>
      </c>
      <c r="AA77" s="311">
        <f t="shared" si="11"/>
        <v>4440.57</v>
      </c>
      <c r="AB77" s="315">
        <f t="shared" si="12"/>
        <v>1702.86</v>
      </c>
      <c r="AC77" s="316">
        <f t="shared" si="13"/>
        <v>3838.2950000000001</v>
      </c>
      <c r="AD77" s="316">
        <f t="shared" si="14"/>
        <v>3557.6228631338131</v>
      </c>
      <c r="AE77" s="316">
        <f t="shared" si="15"/>
        <v>4451.6749999999993</v>
      </c>
      <c r="AF77" s="316">
        <f t="shared" si="16"/>
        <v>1430.4416084668871</v>
      </c>
      <c r="AG77" s="317">
        <f t="shared" si="17"/>
        <v>0.32132660368667687</v>
      </c>
    </row>
    <row r="78" spans="1:33" ht="38.25" x14ac:dyDescent="0.2">
      <c r="A78" s="311">
        <v>99</v>
      </c>
      <c r="B78" s="312" t="s">
        <v>248</v>
      </c>
      <c r="C78" s="311" t="s">
        <v>16</v>
      </c>
      <c r="D78" s="311">
        <v>0</v>
      </c>
      <c r="E78" s="311">
        <v>0</v>
      </c>
      <c r="F78" s="313">
        <v>2</v>
      </c>
      <c r="G78" s="311">
        <v>0</v>
      </c>
      <c r="H78" s="313">
        <v>2</v>
      </c>
      <c r="I78" s="311">
        <v>0</v>
      </c>
      <c r="J78" s="311">
        <v>0</v>
      </c>
      <c r="K78" s="313">
        <f t="shared" si="9"/>
        <v>2</v>
      </c>
      <c r="L78" s="311">
        <v>25170000</v>
      </c>
      <c r="M78" s="311">
        <v>1808404</v>
      </c>
      <c r="N78" s="311" t="s">
        <v>710</v>
      </c>
      <c r="O78" s="311">
        <v>3979349</v>
      </c>
      <c r="P78" s="311" t="s">
        <v>17</v>
      </c>
      <c r="Q78" s="311" t="s">
        <v>190</v>
      </c>
      <c r="R78" s="311">
        <v>2</v>
      </c>
      <c r="S78" s="311">
        <v>2</v>
      </c>
      <c r="T78" s="311">
        <f t="shared" si="10"/>
        <v>2</v>
      </c>
      <c r="U78" s="314">
        <v>1099.77</v>
      </c>
      <c r="V78" s="314">
        <v>1006.54</v>
      </c>
      <c r="W78" s="314">
        <v>1002.52</v>
      </c>
      <c r="X78" s="314">
        <v>249.94</v>
      </c>
      <c r="Y78" s="311">
        <v>271.27999999999997</v>
      </c>
      <c r="Z78" s="311">
        <v>944.56</v>
      </c>
      <c r="AA78" s="311">
        <f t="shared" si="11"/>
        <v>1002.52</v>
      </c>
      <c r="AB78" s="315">
        <f t="shared" si="12"/>
        <v>271.27999999999997</v>
      </c>
      <c r="AC78" s="316">
        <f t="shared" si="13"/>
        <v>845.02749999999992</v>
      </c>
      <c r="AD78" s="316">
        <f t="shared" si="14"/>
        <v>740.73170242193282</v>
      </c>
      <c r="AE78" s="316">
        <f t="shared" si="15"/>
        <v>1004.53</v>
      </c>
      <c r="AF78" s="316">
        <f t="shared" si="16"/>
        <v>385.12773217682832</v>
      </c>
      <c r="AG78" s="317">
        <f t="shared" si="17"/>
        <v>0.3833909710778457</v>
      </c>
    </row>
    <row r="79" spans="1:33" ht="38.25" x14ac:dyDescent="0.2">
      <c r="A79" s="311">
        <v>100</v>
      </c>
      <c r="B79" s="312" t="s">
        <v>249</v>
      </c>
      <c r="C79" s="311" t="s">
        <v>16</v>
      </c>
      <c r="D79" s="311">
        <v>1</v>
      </c>
      <c r="E79" s="311">
        <v>0</v>
      </c>
      <c r="F79" s="313">
        <v>1</v>
      </c>
      <c r="G79" s="311">
        <v>0</v>
      </c>
      <c r="H79" s="313">
        <v>1</v>
      </c>
      <c r="I79" s="311">
        <v>0</v>
      </c>
      <c r="J79" s="311">
        <v>0</v>
      </c>
      <c r="K79" s="313">
        <f t="shared" si="9"/>
        <v>1</v>
      </c>
      <c r="L79" s="311">
        <v>25170000</v>
      </c>
      <c r="M79" s="311">
        <v>1808365</v>
      </c>
      <c r="N79" s="311" t="s">
        <v>712</v>
      </c>
      <c r="O79" s="311">
        <v>3926207</v>
      </c>
      <c r="P79" s="311" t="s">
        <v>17</v>
      </c>
      <c r="Q79" s="311" t="s">
        <v>250</v>
      </c>
      <c r="R79" s="311">
        <v>1</v>
      </c>
      <c r="S79" s="311">
        <v>0</v>
      </c>
      <c r="T79" s="311">
        <f t="shared" si="10"/>
        <v>1</v>
      </c>
      <c r="U79" s="314">
        <v>4443.82</v>
      </c>
      <c r="V79" s="314">
        <v>4298.26</v>
      </c>
      <c r="W79" s="314">
        <v>4281.13</v>
      </c>
      <c r="X79" s="314">
        <v>3839.54</v>
      </c>
      <c r="Y79" s="311">
        <v>4294.2700000000004</v>
      </c>
      <c r="Z79" s="311">
        <v>4033.61</v>
      </c>
      <c r="AA79" s="311">
        <f t="shared" si="11"/>
        <v>4281.13</v>
      </c>
      <c r="AB79" s="315">
        <f t="shared" si="12"/>
        <v>4281.13</v>
      </c>
      <c r="AC79" s="316">
        <f t="shared" si="13"/>
        <v>4329.37</v>
      </c>
      <c r="AD79" s="316">
        <f t="shared" si="14"/>
        <v>4328.8668334194945</v>
      </c>
      <c r="AE79" s="316">
        <f t="shared" si="15"/>
        <v>4296.2650000000003</v>
      </c>
      <c r="AF79" s="316">
        <f t="shared" si="16"/>
        <v>76.650162426442122</v>
      </c>
      <c r="AG79" s="317">
        <f t="shared" si="17"/>
        <v>1.7841116045318926E-2</v>
      </c>
    </row>
    <row r="80" spans="1:33" ht="38.25" x14ac:dyDescent="0.2">
      <c r="A80" s="311">
        <v>101</v>
      </c>
      <c r="B80" s="312" t="s">
        <v>251</v>
      </c>
      <c r="C80" s="311" t="s">
        <v>16</v>
      </c>
      <c r="D80" s="311">
        <v>0</v>
      </c>
      <c r="E80" s="311">
        <v>0</v>
      </c>
      <c r="F80" s="313">
        <v>1</v>
      </c>
      <c r="G80" s="311">
        <v>0</v>
      </c>
      <c r="H80" s="313">
        <v>1</v>
      </c>
      <c r="I80" s="311">
        <v>0</v>
      </c>
      <c r="J80" s="311">
        <v>0</v>
      </c>
      <c r="K80" s="313">
        <f t="shared" si="9"/>
        <v>1</v>
      </c>
      <c r="L80" s="311">
        <v>25170000</v>
      </c>
      <c r="M80" s="311">
        <v>1808384</v>
      </c>
      <c r="N80" s="311" t="s">
        <v>713</v>
      </c>
      <c r="O80" s="311">
        <v>393595300</v>
      </c>
      <c r="P80" s="311" t="s">
        <v>17</v>
      </c>
      <c r="Q80" s="311" t="s">
        <v>250</v>
      </c>
      <c r="R80" s="311">
        <v>7</v>
      </c>
      <c r="S80" s="311">
        <v>1</v>
      </c>
      <c r="T80" s="311">
        <f t="shared" si="10"/>
        <v>1</v>
      </c>
      <c r="U80" s="314">
        <v>133.57</v>
      </c>
      <c r="V80" s="314">
        <v>123.5</v>
      </c>
      <c r="W80" s="314">
        <v>122.76</v>
      </c>
      <c r="X80" s="314">
        <v>251.23</v>
      </c>
      <c r="Y80" s="311">
        <v>60.98</v>
      </c>
      <c r="Z80" s="311">
        <v>115.66</v>
      </c>
      <c r="AA80" s="311">
        <f t="shared" si="11"/>
        <v>122.76</v>
      </c>
      <c r="AB80" s="315">
        <f t="shared" si="12"/>
        <v>60.98</v>
      </c>
      <c r="AC80" s="316">
        <f t="shared" si="13"/>
        <v>110.2025</v>
      </c>
      <c r="AD80" s="316">
        <f t="shared" si="14"/>
        <v>105.41563904033951</v>
      </c>
      <c r="AE80" s="316">
        <f t="shared" si="15"/>
        <v>123.13</v>
      </c>
      <c r="AF80" s="316">
        <f t="shared" si="16"/>
        <v>33.183373723397487</v>
      </c>
      <c r="AG80" s="317">
        <f t="shared" si="17"/>
        <v>0.26949869019245909</v>
      </c>
    </row>
    <row r="81" spans="1:33" ht="25.5" x14ac:dyDescent="0.2">
      <c r="A81" s="311">
        <v>102</v>
      </c>
      <c r="B81" s="312" t="s">
        <v>252</v>
      </c>
      <c r="C81" s="311" t="s">
        <v>16</v>
      </c>
      <c r="D81" s="311">
        <v>0</v>
      </c>
      <c r="E81" s="311">
        <v>0</v>
      </c>
      <c r="F81" s="313">
        <v>2</v>
      </c>
      <c r="G81" s="311">
        <v>0</v>
      </c>
      <c r="H81" s="313">
        <v>2</v>
      </c>
      <c r="I81" s="311">
        <v>0</v>
      </c>
      <c r="J81" s="311">
        <v>3</v>
      </c>
      <c r="K81" s="313">
        <f t="shared" si="9"/>
        <v>5</v>
      </c>
      <c r="L81" s="311">
        <v>25170000</v>
      </c>
      <c r="M81" s="311">
        <v>1807270</v>
      </c>
      <c r="N81" s="311" t="s">
        <v>714</v>
      </c>
      <c r="O81" s="311" t="s">
        <v>253</v>
      </c>
      <c r="P81" s="311" t="s">
        <v>38</v>
      </c>
      <c r="Q81" s="311" t="s">
        <v>63</v>
      </c>
      <c r="R81" s="311">
        <v>5</v>
      </c>
      <c r="S81" s="311">
        <v>5</v>
      </c>
      <c r="T81" s="311">
        <f t="shared" si="10"/>
        <v>5</v>
      </c>
      <c r="U81" s="314">
        <v>548.76</v>
      </c>
      <c r="V81" s="314">
        <v>531.35</v>
      </c>
      <c r="W81" s="314">
        <v>527.65</v>
      </c>
      <c r="X81" s="314">
        <v>919.03</v>
      </c>
      <c r="Y81" s="311">
        <v>920</v>
      </c>
      <c r="Z81" s="311">
        <v>514.49</v>
      </c>
      <c r="AA81" s="311">
        <f t="shared" si="11"/>
        <v>527.65</v>
      </c>
      <c r="AB81" s="315">
        <f t="shared" si="12"/>
        <v>527.65</v>
      </c>
      <c r="AC81" s="316">
        <f t="shared" si="13"/>
        <v>631.94000000000005</v>
      </c>
      <c r="AD81" s="316">
        <f t="shared" si="14"/>
        <v>613.3723935906263</v>
      </c>
      <c r="AE81" s="316">
        <f t="shared" si="15"/>
        <v>540.05500000000006</v>
      </c>
      <c r="AF81" s="316">
        <f t="shared" si="16"/>
        <v>192.26043812148799</v>
      </c>
      <c r="AG81" s="317">
        <f t="shared" si="17"/>
        <v>0.35600158895202888</v>
      </c>
    </row>
    <row r="82" spans="1:33" ht="38.25" x14ac:dyDescent="0.2">
      <c r="A82" s="311">
        <v>103</v>
      </c>
      <c r="B82" s="312" t="s">
        <v>254</v>
      </c>
      <c r="C82" s="311" t="s">
        <v>16</v>
      </c>
      <c r="D82" s="311">
        <v>4</v>
      </c>
      <c r="E82" s="311">
        <v>0</v>
      </c>
      <c r="F82" s="313">
        <v>2</v>
      </c>
      <c r="G82" s="311">
        <v>0</v>
      </c>
      <c r="H82" s="313">
        <v>2</v>
      </c>
      <c r="I82" s="311">
        <v>0</v>
      </c>
      <c r="J82" s="311">
        <v>0</v>
      </c>
      <c r="K82" s="313">
        <f t="shared" si="9"/>
        <v>2</v>
      </c>
      <c r="L82" s="311">
        <v>25170000</v>
      </c>
      <c r="M82" s="311">
        <v>1808573</v>
      </c>
      <c r="N82" s="311" t="s">
        <v>715</v>
      </c>
      <c r="O82" s="311" t="s">
        <v>255</v>
      </c>
      <c r="P82" s="311" t="s">
        <v>44</v>
      </c>
      <c r="Q82" s="311" t="s">
        <v>186</v>
      </c>
      <c r="R82" s="311">
        <v>11</v>
      </c>
      <c r="S82" s="311">
        <v>2</v>
      </c>
      <c r="T82" s="311">
        <f t="shared" si="10"/>
        <v>2</v>
      </c>
      <c r="U82" s="314">
        <v>67.2</v>
      </c>
      <c r="V82" s="314">
        <v>61.68</v>
      </c>
      <c r="W82" s="314">
        <v>61.25</v>
      </c>
      <c r="X82" s="314">
        <v>125</v>
      </c>
      <c r="Y82" s="311">
        <v>71.069999999999993</v>
      </c>
      <c r="Z82" s="311">
        <v>59.72</v>
      </c>
      <c r="AA82" s="311">
        <f t="shared" si="11"/>
        <v>61.25</v>
      </c>
      <c r="AB82" s="315">
        <f t="shared" si="12"/>
        <v>61.25</v>
      </c>
      <c r="AC82" s="316">
        <f t="shared" si="13"/>
        <v>65.3</v>
      </c>
      <c r="AD82" s="316">
        <f t="shared" si="14"/>
        <v>65.174320452650377</v>
      </c>
      <c r="AE82" s="316">
        <f t="shared" si="15"/>
        <v>64.44</v>
      </c>
      <c r="AF82" s="316">
        <f t="shared" si="16"/>
        <v>4.7049548350648358</v>
      </c>
      <c r="AG82" s="317">
        <f t="shared" si="17"/>
        <v>7.3012955230677162E-2</v>
      </c>
    </row>
    <row r="83" spans="1:33" ht="38.25" x14ac:dyDescent="0.2">
      <c r="A83" s="311">
        <v>104</v>
      </c>
      <c r="B83" s="312" t="s">
        <v>256</v>
      </c>
      <c r="C83" s="311" t="s">
        <v>16</v>
      </c>
      <c r="D83" s="311">
        <v>0</v>
      </c>
      <c r="E83" s="311">
        <v>0</v>
      </c>
      <c r="F83" s="313">
        <v>1</v>
      </c>
      <c r="G83" s="311">
        <v>0</v>
      </c>
      <c r="H83" s="313">
        <v>1</v>
      </c>
      <c r="I83" s="311">
        <v>0</v>
      </c>
      <c r="J83" s="311">
        <v>0</v>
      </c>
      <c r="K83" s="313">
        <f t="shared" si="9"/>
        <v>1</v>
      </c>
      <c r="L83" s="311">
        <v>25170000</v>
      </c>
      <c r="M83" s="311">
        <v>1808747</v>
      </c>
      <c r="N83" s="311" t="s">
        <v>716</v>
      </c>
      <c r="O83" s="311">
        <v>3934486</v>
      </c>
      <c r="P83" s="311" t="s">
        <v>44</v>
      </c>
      <c r="Q83" s="311" t="s">
        <v>250</v>
      </c>
      <c r="R83" s="311">
        <v>9</v>
      </c>
      <c r="S83" s="311">
        <v>1</v>
      </c>
      <c r="T83" s="311">
        <f t="shared" si="10"/>
        <v>1</v>
      </c>
      <c r="U83" s="314">
        <v>1912.61</v>
      </c>
      <c r="V83" s="314">
        <v>1757.3</v>
      </c>
      <c r="W83" s="314">
        <v>1745.08</v>
      </c>
      <c r="X83" s="314">
        <v>250.11</v>
      </c>
      <c r="Y83" s="311">
        <v>135.12</v>
      </c>
      <c r="Z83" s="311">
        <v>1644.18</v>
      </c>
      <c r="AA83" s="311">
        <f t="shared" si="11"/>
        <v>1745.08</v>
      </c>
      <c r="AB83" s="315">
        <f t="shared" si="12"/>
        <v>135.12</v>
      </c>
      <c r="AC83" s="316">
        <f t="shared" si="13"/>
        <v>1387.5274999999999</v>
      </c>
      <c r="AD83" s="316">
        <f t="shared" si="14"/>
        <v>943.52155726594867</v>
      </c>
      <c r="AE83" s="316">
        <f t="shared" si="15"/>
        <v>1751.19</v>
      </c>
      <c r="AF83" s="316">
        <f t="shared" si="16"/>
        <v>838.41351569000039</v>
      </c>
      <c r="AG83" s="317">
        <f t="shared" si="17"/>
        <v>0.47876787538188337</v>
      </c>
    </row>
    <row r="84" spans="1:33" ht="38.25" x14ac:dyDescent="0.2">
      <c r="A84" s="311">
        <v>105</v>
      </c>
      <c r="B84" s="312" t="s">
        <v>257</v>
      </c>
      <c r="C84" s="311" t="s">
        <v>16</v>
      </c>
      <c r="D84" s="311">
        <v>0</v>
      </c>
      <c r="E84" s="311">
        <v>0</v>
      </c>
      <c r="F84" s="313">
        <v>1</v>
      </c>
      <c r="G84" s="311">
        <v>0</v>
      </c>
      <c r="H84" s="313">
        <v>1</v>
      </c>
      <c r="I84" s="311">
        <v>0</v>
      </c>
      <c r="J84" s="311">
        <v>0</v>
      </c>
      <c r="K84" s="313">
        <f t="shared" si="9"/>
        <v>1</v>
      </c>
      <c r="L84" s="311">
        <v>25170000</v>
      </c>
      <c r="M84" s="311">
        <v>1807441</v>
      </c>
      <c r="N84" s="311" t="s">
        <v>720</v>
      </c>
      <c r="O84" s="311" t="s">
        <v>258</v>
      </c>
      <c r="P84" s="311" t="s">
        <v>38</v>
      </c>
      <c r="Q84" s="311" t="s">
        <v>139</v>
      </c>
      <c r="R84" s="311">
        <v>3</v>
      </c>
      <c r="S84" s="311">
        <v>0</v>
      </c>
      <c r="T84" s="311">
        <f t="shared" si="10"/>
        <v>1</v>
      </c>
      <c r="U84" s="314">
        <v>3679.26</v>
      </c>
      <c r="V84" s="314">
        <v>3433.52</v>
      </c>
      <c r="W84" s="314">
        <v>3413.04</v>
      </c>
      <c r="X84" s="314">
        <v>9259.6</v>
      </c>
      <c r="Y84" s="311">
        <v>10144.49</v>
      </c>
      <c r="Z84" s="311">
        <v>3327.94</v>
      </c>
      <c r="AA84" s="311">
        <f t="shared" si="11"/>
        <v>3413.04</v>
      </c>
      <c r="AB84" s="315">
        <f t="shared" si="12"/>
        <v>3413.04</v>
      </c>
      <c r="AC84" s="316">
        <f t="shared" si="13"/>
        <v>5167.5774999999994</v>
      </c>
      <c r="AD84" s="316">
        <f t="shared" si="14"/>
        <v>4573.1759850209019</v>
      </c>
      <c r="AE84" s="316">
        <f t="shared" si="15"/>
        <v>3556.3900000000003</v>
      </c>
      <c r="AF84" s="316">
        <f t="shared" si="16"/>
        <v>3320.1457932684734</v>
      </c>
      <c r="AG84" s="317">
        <f t="shared" si="17"/>
        <v>0.93357190669990442</v>
      </c>
    </row>
    <row r="85" spans="1:33" ht="25.5" x14ac:dyDescent="0.2">
      <c r="A85" s="311">
        <v>106</v>
      </c>
      <c r="B85" s="312" t="s">
        <v>259</v>
      </c>
      <c r="C85" s="311" t="s">
        <v>16</v>
      </c>
      <c r="D85" s="311">
        <v>0</v>
      </c>
      <c r="E85" s="311">
        <v>0</v>
      </c>
      <c r="F85" s="313">
        <v>1</v>
      </c>
      <c r="G85" s="311">
        <v>0</v>
      </c>
      <c r="H85" s="313">
        <v>1</v>
      </c>
      <c r="I85" s="311">
        <v>0</v>
      </c>
      <c r="J85" s="311">
        <v>0</v>
      </c>
      <c r="K85" s="313">
        <f t="shared" si="9"/>
        <v>1</v>
      </c>
      <c r="L85" s="311">
        <v>25170000</v>
      </c>
      <c r="M85" s="311">
        <v>1809006</v>
      </c>
      <c r="N85" s="311" t="s">
        <v>721</v>
      </c>
      <c r="O85" s="311" t="s">
        <v>260</v>
      </c>
      <c r="P85" s="311" t="s">
        <v>38</v>
      </c>
      <c r="Q85" s="311" t="s">
        <v>139</v>
      </c>
      <c r="R85" s="311">
        <v>17</v>
      </c>
      <c r="S85" s="311">
        <v>1</v>
      </c>
      <c r="T85" s="311">
        <f t="shared" si="10"/>
        <v>1</v>
      </c>
      <c r="U85" s="314">
        <v>964.69</v>
      </c>
      <c r="V85" s="314">
        <v>936.73</v>
      </c>
      <c r="W85" s="314">
        <v>932.06</v>
      </c>
      <c r="X85" s="314">
        <v>252.31</v>
      </c>
      <c r="Y85" s="311">
        <v>228.39</v>
      </c>
      <c r="Z85" s="311">
        <v>908.82</v>
      </c>
      <c r="AA85" s="311">
        <f t="shared" si="11"/>
        <v>932.06</v>
      </c>
      <c r="AB85" s="315">
        <f t="shared" si="12"/>
        <v>228.39</v>
      </c>
      <c r="AC85" s="316">
        <f t="shared" si="13"/>
        <v>765.46749999999997</v>
      </c>
      <c r="AD85" s="316">
        <f t="shared" si="14"/>
        <v>662.26345455857938</v>
      </c>
      <c r="AE85" s="316">
        <f t="shared" si="15"/>
        <v>934.39499999999998</v>
      </c>
      <c r="AF85" s="316">
        <f t="shared" si="16"/>
        <v>358.34143423788811</v>
      </c>
      <c r="AG85" s="317">
        <f t="shared" si="17"/>
        <v>0.38350101856055319</v>
      </c>
    </row>
    <row r="86" spans="1:33" ht="25.5" x14ac:dyDescent="0.2">
      <c r="A86" s="311">
        <v>107</v>
      </c>
      <c r="B86" s="312" t="s">
        <v>261</v>
      </c>
      <c r="C86" s="311" t="s">
        <v>16</v>
      </c>
      <c r="D86" s="311">
        <v>0</v>
      </c>
      <c r="E86" s="311">
        <v>0</v>
      </c>
      <c r="F86" s="313">
        <v>1</v>
      </c>
      <c r="G86" s="311">
        <v>0</v>
      </c>
      <c r="H86" s="313">
        <v>1</v>
      </c>
      <c r="I86" s="311">
        <v>0</v>
      </c>
      <c r="J86" s="311">
        <v>0</v>
      </c>
      <c r="K86" s="313">
        <f t="shared" si="9"/>
        <v>1</v>
      </c>
      <c r="L86" s="311">
        <v>25170000</v>
      </c>
      <c r="M86" s="311">
        <v>1809007</v>
      </c>
      <c r="N86" s="311" t="s">
        <v>722</v>
      </c>
      <c r="O86" s="311" t="s">
        <v>262</v>
      </c>
      <c r="P86" s="311" t="s">
        <v>38</v>
      </c>
      <c r="Q86" s="311" t="s">
        <v>139</v>
      </c>
      <c r="R86" s="311">
        <v>19</v>
      </c>
      <c r="S86" s="311">
        <v>3</v>
      </c>
      <c r="T86" s="311">
        <f t="shared" si="10"/>
        <v>3</v>
      </c>
      <c r="U86" s="314">
        <v>633.92999999999995</v>
      </c>
      <c r="V86" s="314">
        <v>601.57000000000005</v>
      </c>
      <c r="W86" s="314">
        <v>599.16999999999996</v>
      </c>
      <c r="X86" s="314">
        <v>332.78</v>
      </c>
      <c r="Y86" s="311">
        <v>402.15</v>
      </c>
      <c r="Z86" s="311"/>
      <c r="AA86" s="311">
        <f t="shared" si="11"/>
        <v>599.16999999999996</v>
      </c>
      <c r="AB86" s="315">
        <f t="shared" si="12"/>
        <v>402.15</v>
      </c>
      <c r="AC86" s="316">
        <f t="shared" si="13"/>
        <v>559.20500000000004</v>
      </c>
      <c r="AD86" s="316">
        <f t="shared" si="14"/>
        <v>550.57489174349178</v>
      </c>
      <c r="AE86" s="316">
        <f t="shared" si="15"/>
        <v>600.37</v>
      </c>
      <c r="AF86" s="316">
        <f t="shared" si="16"/>
        <v>105.89632209540288</v>
      </c>
      <c r="AG86" s="317">
        <f t="shared" si="17"/>
        <v>0.17638509934774035</v>
      </c>
    </row>
    <row r="87" spans="1:33" ht="38.25" x14ac:dyDescent="0.2">
      <c r="A87" s="311">
        <v>108</v>
      </c>
      <c r="B87" s="312" t="s">
        <v>263</v>
      </c>
      <c r="C87" s="311" t="s">
        <v>16</v>
      </c>
      <c r="D87" s="311">
        <v>0</v>
      </c>
      <c r="E87" s="311">
        <v>0</v>
      </c>
      <c r="F87" s="313">
        <v>1</v>
      </c>
      <c r="G87" s="311">
        <v>0</v>
      </c>
      <c r="H87" s="313">
        <v>1</v>
      </c>
      <c r="I87" s="311">
        <v>0</v>
      </c>
      <c r="J87" s="311">
        <v>0</v>
      </c>
      <c r="K87" s="313">
        <f t="shared" si="9"/>
        <v>1</v>
      </c>
      <c r="L87" s="311">
        <v>25170000</v>
      </c>
      <c r="M87" s="311">
        <v>1808329</v>
      </c>
      <c r="N87" s="311" t="s">
        <v>723</v>
      </c>
      <c r="O87" s="311">
        <v>3912473</v>
      </c>
      <c r="P87" s="311" t="s">
        <v>17</v>
      </c>
      <c r="Q87" s="311" t="s">
        <v>264</v>
      </c>
      <c r="R87" s="311">
        <v>10</v>
      </c>
      <c r="S87" s="311">
        <v>1</v>
      </c>
      <c r="T87" s="311">
        <f t="shared" si="10"/>
        <v>1</v>
      </c>
      <c r="U87" s="314">
        <v>82.71</v>
      </c>
      <c r="V87" s="314">
        <v>80</v>
      </c>
      <c r="W87" s="314">
        <v>79.680000000000007</v>
      </c>
      <c r="X87" s="314">
        <v>250.12</v>
      </c>
      <c r="Y87" s="311">
        <v>29.55</v>
      </c>
      <c r="Z87" s="311">
        <v>75.069999999999993</v>
      </c>
      <c r="AA87" s="311">
        <f t="shared" si="11"/>
        <v>79.680000000000007</v>
      </c>
      <c r="AB87" s="315">
        <f t="shared" si="12"/>
        <v>29.55</v>
      </c>
      <c r="AC87" s="316">
        <f t="shared" si="13"/>
        <v>67.984999999999999</v>
      </c>
      <c r="AD87" s="316">
        <f t="shared" si="14"/>
        <v>62.825897960805023</v>
      </c>
      <c r="AE87" s="316">
        <f t="shared" si="15"/>
        <v>79.84</v>
      </c>
      <c r="AF87" s="316">
        <f t="shared" si="16"/>
        <v>25.659358916387603</v>
      </c>
      <c r="AG87" s="317">
        <f t="shared" si="17"/>
        <v>0.32138475596677857</v>
      </c>
    </row>
    <row r="88" spans="1:33" ht="38.25" x14ac:dyDescent="0.2">
      <c r="A88" s="311">
        <v>109</v>
      </c>
      <c r="B88" s="312" t="s">
        <v>265</v>
      </c>
      <c r="C88" s="311" t="s">
        <v>16</v>
      </c>
      <c r="D88" s="311">
        <v>0</v>
      </c>
      <c r="E88" s="311">
        <v>0</v>
      </c>
      <c r="F88" s="313">
        <v>1</v>
      </c>
      <c r="G88" s="311">
        <v>0</v>
      </c>
      <c r="H88" s="313">
        <v>1</v>
      </c>
      <c r="I88" s="311">
        <v>0</v>
      </c>
      <c r="J88" s="311">
        <v>3</v>
      </c>
      <c r="K88" s="313">
        <f t="shared" si="9"/>
        <v>4</v>
      </c>
      <c r="L88" s="311">
        <v>25170000</v>
      </c>
      <c r="M88" s="311">
        <v>1698639</v>
      </c>
      <c r="N88" s="311" t="s">
        <v>725</v>
      </c>
      <c r="O88" s="311">
        <v>3800828</v>
      </c>
      <c r="P88" s="311" t="s">
        <v>17</v>
      </c>
      <c r="Q88" s="311" t="s">
        <v>266</v>
      </c>
      <c r="R88" s="311">
        <v>1</v>
      </c>
      <c r="S88" s="311">
        <v>2</v>
      </c>
      <c r="T88" s="311">
        <f t="shared" si="10"/>
        <v>4</v>
      </c>
      <c r="U88" s="314">
        <v>11839.53</v>
      </c>
      <c r="V88" s="314">
        <v>11354.68</v>
      </c>
      <c r="W88" s="314">
        <v>11275.74</v>
      </c>
      <c r="X88" s="314">
        <v>1276.99</v>
      </c>
      <c r="Y88" s="311">
        <v>1406.78</v>
      </c>
      <c r="Z88" s="311">
        <v>10623.8</v>
      </c>
      <c r="AA88" s="311">
        <f t="shared" si="11"/>
        <v>11275.74</v>
      </c>
      <c r="AB88" s="315">
        <f t="shared" si="12"/>
        <v>1406.78</v>
      </c>
      <c r="AC88" s="316">
        <f t="shared" si="13"/>
        <v>8969.182499999999</v>
      </c>
      <c r="AD88" s="316">
        <f t="shared" si="14"/>
        <v>6795.4801789659869</v>
      </c>
      <c r="AE88" s="316">
        <f t="shared" si="15"/>
        <v>11315.21</v>
      </c>
      <c r="AF88" s="316">
        <f t="shared" si="16"/>
        <v>5047.7596405426912</v>
      </c>
      <c r="AG88" s="317">
        <f t="shared" si="17"/>
        <v>0.44610392918405328</v>
      </c>
    </row>
    <row r="89" spans="1:33" ht="38.25" x14ac:dyDescent="0.2">
      <c r="A89" s="311">
        <v>110</v>
      </c>
      <c r="B89" s="312" t="s">
        <v>267</v>
      </c>
      <c r="C89" s="311" t="s">
        <v>16</v>
      </c>
      <c r="D89" s="311">
        <v>0</v>
      </c>
      <c r="E89" s="311">
        <v>0</v>
      </c>
      <c r="F89" s="313">
        <v>1</v>
      </c>
      <c r="G89" s="311">
        <v>0</v>
      </c>
      <c r="H89" s="313">
        <v>1</v>
      </c>
      <c r="I89" s="311">
        <v>0</v>
      </c>
      <c r="J89" s="311">
        <v>0</v>
      </c>
      <c r="K89" s="313">
        <f t="shared" si="9"/>
        <v>1</v>
      </c>
      <c r="L89" s="311">
        <v>25170000</v>
      </c>
      <c r="M89" s="311">
        <v>1808623</v>
      </c>
      <c r="N89" s="311" t="s">
        <v>726</v>
      </c>
      <c r="O89" s="311" t="s">
        <v>268</v>
      </c>
      <c r="P89" s="311" t="s">
        <v>44</v>
      </c>
      <c r="Q89" s="311" t="s">
        <v>115</v>
      </c>
      <c r="R89" s="311">
        <v>37</v>
      </c>
      <c r="S89" s="311">
        <v>10</v>
      </c>
      <c r="T89" s="311">
        <f t="shared" si="10"/>
        <v>10</v>
      </c>
      <c r="U89" s="314">
        <v>1738.74</v>
      </c>
      <c r="V89" s="314">
        <v>1591.61</v>
      </c>
      <c r="W89" s="314">
        <v>1582.11</v>
      </c>
      <c r="X89" s="314">
        <v>250.32</v>
      </c>
      <c r="Y89" s="311">
        <v>192.05</v>
      </c>
      <c r="Z89" s="311">
        <v>1490.63</v>
      </c>
      <c r="AA89" s="311">
        <f t="shared" si="11"/>
        <v>1582.11</v>
      </c>
      <c r="AB89" s="315">
        <f t="shared" si="12"/>
        <v>192.05</v>
      </c>
      <c r="AC89" s="316">
        <f t="shared" si="13"/>
        <v>1276.1275000000001</v>
      </c>
      <c r="AD89" s="316">
        <f t="shared" si="14"/>
        <v>957.5921403977743</v>
      </c>
      <c r="AE89" s="316">
        <f t="shared" si="15"/>
        <v>1586.86</v>
      </c>
      <c r="AF89" s="316">
        <f t="shared" si="16"/>
        <v>726.26644543055465</v>
      </c>
      <c r="AG89" s="317">
        <f t="shared" si="17"/>
        <v>0.45767518585795514</v>
      </c>
    </row>
    <row r="90" spans="1:33" ht="38.25" x14ac:dyDescent="0.2">
      <c r="A90" s="311">
        <v>111</v>
      </c>
      <c r="B90" s="312" t="s">
        <v>269</v>
      </c>
      <c r="C90" s="311" t="s">
        <v>16</v>
      </c>
      <c r="D90" s="311">
        <v>0</v>
      </c>
      <c r="E90" s="311">
        <v>0</v>
      </c>
      <c r="F90" s="313">
        <v>1</v>
      </c>
      <c r="G90" s="311">
        <v>0</v>
      </c>
      <c r="H90" s="313">
        <v>1</v>
      </c>
      <c r="I90" s="311">
        <v>0</v>
      </c>
      <c r="J90" s="311">
        <v>0</v>
      </c>
      <c r="K90" s="313">
        <f t="shared" si="9"/>
        <v>1</v>
      </c>
      <c r="L90" s="311">
        <v>25170000</v>
      </c>
      <c r="M90" s="311">
        <v>1807185</v>
      </c>
      <c r="N90" s="311" t="s">
        <v>727</v>
      </c>
      <c r="O90" s="311">
        <v>3974291</v>
      </c>
      <c r="P90" s="311" t="s">
        <v>44</v>
      </c>
      <c r="Q90" s="311" t="s">
        <v>190</v>
      </c>
      <c r="R90" s="311">
        <v>81</v>
      </c>
      <c r="S90" s="311">
        <v>1</v>
      </c>
      <c r="T90" s="311">
        <f t="shared" si="10"/>
        <v>1</v>
      </c>
      <c r="U90" s="314">
        <v>1511.65</v>
      </c>
      <c r="V90" s="314">
        <v>1467.88</v>
      </c>
      <c r="W90" s="314">
        <v>1459.12</v>
      </c>
      <c r="X90" s="314">
        <v>645.54</v>
      </c>
      <c r="Y90" s="311">
        <v>882.58</v>
      </c>
      <c r="Z90" s="311">
        <v>1422.74</v>
      </c>
      <c r="AA90" s="311">
        <f t="shared" si="11"/>
        <v>1459.12</v>
      </c>
      <c r="AB90" s="315">
        <f t="shared" si="12"/>
        <v>882.58</v>
      </c>
      <c r="AC90" s="316">
        <f t="shared" si="13"/>
        <v>1330.3074999999999</v>
      </c>
      <c r="AD90" s="316">
        <f t="shared" si="14"/>
        <v>1300.1597688124857</v>
      </c>
      <c r="AE90" s="316">
        <f t="shared" si="15"/>
        <v>1463.5</v>
      </c>
      <c r="AF90" s="316">
        <f t="shared" si="16"/>
        <v>299.36815098637464</v>
      </c>
      <c r="AG90" s="317">
        <f t="shared" si="17"/>
        <v>0.20455630405628605</v>
      </c>
    </row>
    <row r="91" spans="1:33" ht="38.25" x14ac:dyDescent="0.2">
      <c r="A91" s="311">
        <v>112</v>
      </c>
      <c r="B91" s="312" t="s">
        <v>270</v>
      </c>
      <c r="C91" s="311" t="s">
        <v>16</v>
      </c>
      <c r="D91" s="311">
        <v>1</v>
      </c>
      <c r="E91" s="311">
        <v>0</v>
      </c>
      <c r="F91" s="313">
        <v>0</v>
      </c>
      <c r="G91" s="311">
        <v>0</v>
      </c>
      <c r="H91" s="313">
        <v>0</v>
      </c>
      <c r="I91" s="311">
        <v>0</v>
      </c>
      <c r="J91" s="311">
        <v>12</v>
      </c>
      <c r="K91" s="313">
        <f t="shared" si="9"/>
        <v>12</v>
      </c>
      <c r="L91" s="311">
        <v>25170000</v>
      </c>
      <c r="M91" s="311">
        <v>1808574</v>
      </c>
      <c r="N91" s="311" t="s">
        <v>728</v>
      </c>
      <c r="O91" s="311" t="s">
        <v>271</v>
      </c>
      <c r="P91" s="311" t="s">
        <v>17</v>
      </c>
      <c r="Q91" s="311" t="s">
        <v>63</v>
      </c>
      <c r="R91" s="311">
        <v>12</v>
      </c>
      <c r="S91" s="311">
        <v>12</v>
      </c>
      <c r="T91" s="311">
        <f t="shared" si="10"/>
        <v>12</v>
      </c>
      <c r="U91" s="314">
        <v>76.64</v>
      </c>
      <c r="V91" s="314">
        <v>70.67</v>
      </c>
      <c r="W91" s="314">
        <v>70.239999999999995</v>
      </c>
      <c r="X91" s="314"/>
      <c r="Y91" s="311">
        <v>21.55</v>
      </c>
      <c r="Z91" s="311">
        <v>3.93</v>
      </c>
      <c r="AA91" s="311">
        <f t="shared" si="11"/>
        <v>70.239999999999995</v>
      </c>
      <c r="AB91" s="315">
        <f t="shared" si="12"/>
        <v>21.55</v>
      </c>
      <c r="AC91" s="316">
        <f t="shared" si="13"/>
        <v>59.775000000000006</v>
      </c>
      <c r="AD91" s="316">
        <f t="shared" si="14"/>
        <v>53.509462828503295</v>
      </c>
      <c r="AE91" s="316">
        <f t="shared" si="15"/>
        <v>70.454999999999998</v>
      </c>
      <c r="AF91" s="316">
        <f t="shared" si="16"/>
        <v>25.650185834284553</v>
      </c>
      <c r="AG91" s="317">
        <f t="shared" si="17"/>
        <v>0.3640648049717487</v>
      </c>
    </row>
    <row r="92" spans="1:33" ht="38.25" x14ac:dyDescent="0.2">
      <c r="A92" s="311">
        <v>113</v>
      </c>
      <c r="B92" s="312" t="s">
        <v>272</v>
      </c>
      <c r="C92" s="311" t="s">
        <v>16</v>
      </c>
      <c r="D92" s="311">
        <v>0</v>
      </c>
      <c r="E92" s="311">
        <v>0</v>
      </c>
      <c r="F92" s="313">
        <v>1</v>
      </c>
      <c r="G92" s="313">
        <v>0</v>
      </c>
      <c r="H92" s="313">
        <v>1</v>
      </c>
      <c r="I92" s="313">
        <v>0</v>
      </c>
      <c r="J92" s="311">
        <v>0</v>
      </c>
      <c r="K92" s="313">
        <f t="shared" si="9"/>
        <v>1</v>
      </c>
      <c r="L92" s="311">
        <v>25170000</v>
      </c>
      <c r="M92" s="311">
        <v>1808039</v>
      </c>
      <c r="N92" s="311" t="s">
        <v>729</v>
      </c>
      <c r="O92" s="311">
        <v>143066</v>
      </c>
      <c r="P92" s="311" t="s">
        <v>17</v>
      </c>
      <c r="Q92" s="311" t="s">
        <v>273</v>
      </c>
      <c r="R92" s="311">
        <v>18</v>
      </c>
      <c r="S92" s="311">
        <v>0</v>
      </c>
      <c r="T92" s="311">
        <f t="shared" si="10"/>
        <v>1</v>
      </c>
      <c r="U92" s="314">
        <v>136.68</v>
      </c>
      <c r="V92" s="314">
        <v>132.09</v>
      </c>
      <c r="W92" s="314">
        <v>131.04</v>
      </c>
      <c r="X92" s="314">
        <v>1185.72</v>
      </c>
      <c r="Y92" s="311">
        <v>1280.83</v>
      </c>
      <c r="Z92" s="311">
        <v>123.47</v>
      </c>
      <c r="AA92" s="311">
        <f t="shared" si="11"/>
        <v>131.04</v>
      </c>
      <c r="AB92" s="315">
        <f t="shared" si="12"/>
        <v>131.04</v>
      </c>
      <c r="AC92" s="316">
        <f t="shared" si="13"/>
        <v>420.15999999999997</v>
      </c>
      <c r="AD92" s="316">
        <f t="shared" si="14"/>
        <v>234.62137275075114</v>
      </c>
      <c r="AE92" s="316">
        <f t="shared" si="15"/>
        <v>134.38499999999999</v>
      </c>
      <c r="AF92" s="316">
        <f t="shared" si="16"/>
        <v>573.78522654386984</v>
      </c>
      <c r="AG92" s="317">
        <f t="shared" si="17"/>
        <v>4.2697118468867048</v>
      </c>
    </row>
    <row r="93" spans="1:33" ht="25.5" x14ac:dyDescent="0.2">
      <c r="A93" s="311">
        <v>114</v>
      </c>
      <c r="B93" s="312" t="s">
        <v>274</v>
      </c>
      <c r="C93" s="311" t="s">
        <v>16</v>
      </c>
      <c r="D93" s="311">
        <v>5</v>
      </c>
      <c r="E93" s="311">
        <v>0</v>
      </c>
      <c r="F93" s="313">
        <v>0</v>
      </c>
      <c r="G93" s="313">
        <v>0</v>
      </c>
      <c r="H93" s="313">
        <v>0</v>
      </c>
      <c r="I93" s="313">
        <v>0</v>
      </c>
      <c r="J93" s="313">
        <v>12</v>
      </c>
      <c r="K93" s="313">
        <f t="shared" si="9"/>
        <v>12</v>
      </c>
      <c r="L93" s="311">
        <v>25170000</v>
      </c>
      <c r="M93" s="311">
        <v>1809026</v>
      </c>
      <c r="N93" s="311" t="s">
        <v>730</v>
      </c>
      <c r="O93" s="311" t="s">
        <v>275</v>
      </c>
      <c r="P93" s="311" t="s">
        <v>38</v>
      </c>
      <c r="Q93" s="311" t="s">
        <v>276</v>
      </c>
      <c r="R93" s="311">
        <v>11</v>
      </c>
      <c r="S93" s="311">
        <v>12</v>
      </c>
      <c r="T93" s="311">
        <f t="shared" si="10"/>
        <v>12</v>
      </c>
      <c r="U93" s="314">
        <v>319.87</v>
      </c>
      <c r="V93" s="314">
        <v>304.14</v>
      </c>
      <c r="W93" s="314">
        <v>302.62</v>
      </c>
      <c r="X93" s="314"/>
      <c r="Y93" s="311">
        <v>101.87</v>
      </c>
      <c r="Z93" s="311">
        <v>294.93</v>
      </c>
      <c r="AA93" s="311">
        <f t="shared" si="11"/>
        <v>302.62</v>
      </c>
      <c r="AB93" s="315">
        <f t="shared" si="12"/>
        <v>101.87</v>
      </c>
      <c r="AC93" s="316">
        <f t="shared" si="13"/>
        <v>257.125</v>
      </c>
      <c r="AD93" s="316">
        <f t="shared" si="14"/>
        <v>234.0171824996095</v>
      </c>
      <c r="AE93" s="316">
        <f t="shared" si="15"/>
        <v>303.38</v>
      </c>
      <c r="AF93" s="316">
        <f t="shared" si="16"/>
        <v>103.79668475759075</v>
      </c>
      <c r="AG93" s="317">
        <f t="shared" si="17"/>
        <v>0.34213423679079291</v>
      </c>
    </row>
    <row r="94" spans="1:33" ht="25.5" x14ac:dyDescent="0.2">
      <c r="A94" s="311">
        <v>115</v>
      </c>
      <c r="B94" s="312" t="s">
        <v>278</v>
      </c>
      <c r="C94" s="311" t="s">
        <v>16</v>
      </c>
      <c r="D94" s="311">
        <v>0</v>
      </c>
      <c r="E94" s="311">
        <v>0</v>
      </c>
      <c r="F94" s="313">
        <v>10</v>
      </c>
      <c r="G94" s="313">
        <v>0</v>
      </c>
      <c r="H94" s="313">
        <v>10</v>
      </c>
      <c r="I94" s="313">
        <v>0</v>
      </c>
      <c r="J94" s="313">
        <v>9</v>
      </c>
      <c r="K94" s="313">
        <f t="shared" si="9"/>
        <v>19</v>
      </c>
      <c r="L94" s="311">
        <v>25170000</v>
      </c>
      <c r="M94" s="311">
        <v>1721078</v>
      </c>
      <c r="N94" s="311" t="s">
        <v>731</v>
      </c>
      <c r="O94" s="311" t="s">
        <v>279</v>
      </c>
      <c r="P94" s="311" t="s">
        <v>38</v>
      </c>
      <c r="Q94" s="311" t="s">
        <v>280</v>
      </c>
      <c r="R94" s="311">
        <v>15</v>
      </c>
      <c r="S94" s="311">
        <v>15</v>
      </c>
      <c r="T94" s="311">
        <f t="shared" si="10"/>
        <v>19</v>
      </c>
      <c r="U94" s="314">
        <v>7729.36</v>
      </c>
      <c r="V94" s="314">
        <v>7274.69</v>
      </c>
      <c r="W94" s="314">
        <v>7216.95</v>
      </c>
      <c r="X94" s="314"/>
      <c r="Y94" s="311">
        <v>5202.3599999999997</v>
      </c>
      <c r="Z94" s="311">
        <v>7037</v>
      </c>
      <c r="AA94" s="311">
        <f t="shared" si="11"/>
        <v>7216.95</v>
      </c>
      <c r="AB94" s="315">
        <f t="shared" si="12"/>
        <v>5202.3599999999997</v>
      </c>
      <c r="AC94" s="316">
        <f t="shared" si="13"/>
        <v>6855.84</v>
      </c>
      <c r="AD94" s="316">
        <f t="shared" si="14"/>
        <v>6778.4130763681324</v>
      </c>
      <c r="AE94" s="316">
        <f t="shared" si="15"/>
        <v>7245.82</v>
      </c>
      <c r="AF94" s="316">
        <f t="shared" si="16"/>
        <v>1125.8876580132901</v>
      </c>
      <c r="AG94" s="317">
        <f t="shared" si="17"/>
        <v>0.15538443654593823</v>
      </c>
    </row>
    <row r="95" spans="1:33" ht="25.5" x14ac:dyDescent="0.2">
      <c r="A95" s="311">
        <v>116</v>
      </c>
      <c r="B95" s="312" t="s">
        <v>281</v>
      </c>
      <c r="C95" s="311" t="s">
        <v>16</v>
      </c>
      <c r="D95" s="311">
        <v>0</v>
      </c>
      <c r="E95" s="311">
        <v>0</v>
      </c>
      <c r="F95" s="313">
        <v>1</v>
      </c>
      <c r="G95" s="311">
        <v>0</v>
      </c>
      <c r="H95" s="313">
        <v>1</v>
      </c>
      <c r="I95" s="313">
        <v>0</v>
      </c>
      <c r="J95" s="311">
        <v>0</v>
      </c>
      <c r="K95" s="313">
        <f t="shared" si="9"/>
        <v>1</v>
      </c>
      <c r="L95" s="311">
        <v>25170000</v>
      </c>
      <c r="M95" s="311">
        <v>1762017</v>
      </c>
      <c r="N95" s="311" t="s">
        <v>732</v>
      </c>
      <c r="O95" s="311" t="s">
        <v>282</v>
      </c>
      <c r="P95" s="311" t="s">
        <v>38</v>
      </c>
      <c r="Q95" s="311" t="s">
        <v>283</v>
      </c>
      <c r="R95" s="311">
        <v>14</v>
      </c>
      <c r="S95" s="311">
        <v>1</v>
      </c>
      <c r="T95" s="311">
        <f t="shared" si="10"/>
        <v>1</v>
      </c>
      <c r="U95" s="314">
        <v>504.84</v>
      </c>
      <c r="V95" s="314">
        <v>473.35</v>
      </c>
      <c r="W95" s="314">
        <v>470.05</v>
      </c>
      <c r="X95" s="314">
        <v>250.98</v>
      </c>
      <c r="Y95" s="311">
        <v>88.07</v>
      </c>
      <c r="Z95" s="311">
        <v>458.33</v>
      </c>
      <c r="AA95" s="311">
        <f t="shared" si="11"/>
        <v>470.05</v>
      </c>
      <c r="AB95" s="315">
        <f t="shared" si="12"/>
        <v>88.07</v>
      </c>
      <c r="AC95" s="316">
        <f t="shared" si="13"/>
        <v>384.07749999999999</v>
      </c>
      <c r="AD95" s="316">
        <f t="shared" si="14"/>
        <v>315.37484364991565</v>
      </c>
      <c r="AE95" s="316">
        <f t="shared" si="15"/>
        <v>471.70000000000005</v>
      </c>
      <c r="AF95" s="316">
        <f t="shared" si="16"/>
        <v>197.96032554950671</v>
      </c>
      <c r="AG95" s="317">
        <f t="shared" si="17"/>
        <v>0.41967421146810829</v>
      </c>
    </row>
    <row r="96" spans="1:33" ht="25.5" x14ac:dyDescent="0.2">
      <c r="A96" s="311">
        <v>117</v>
      </c>
      <c r="B96" s="312" t="s">
        <v>284</v>
      </c>
      <c r="C96" s="311" t="s">
        <v>16</v>
      </c>
      <c r="D96" s="311">
        <v>0</v>
      </c>
      <c r="E96" s="311">
        <v>0</v>
      </c>
      <c r="F96" s="313">
        <v>1</v>
      </c>
      <c r="G96" s="311">
        <v>1</v>
      </c>
      <c r="H96" s="313">
        <v>1</v>
      </c>
      <c r="I96" s="313">
        <v>1</v>
      </c>
      <c r="J96" s="311">
        <v>0</v>
      </c>
      <c r="K96" s="313">
        <f t="shared" si="9"/>
        <v>2</v>
      </c>
      <c r="L96" s="311">
        <v>25170000</v>
      </c>
      <c r="M96" s="311">
        <v>1600374</v>
      </c>
      <c r="N96" s="311" t="s">
        <v>733</v>
      </c>
      <c r="O96" s="311">
        <v>135362</v>
      </c>
      <c r="P96" s="311" t="s">
        <v>38</v>
      </c>
      <c r="Q96" s="311" t="s">
        <v>285</v>
      </c>
      <c r="R96" s="311">
        <v>13</v>
      </c>
      <c r="S96" s="311">
        <v>2</v>
      </c>
      <c r="T96" s="311">
        <f t="shared" si="10"/>
        <v>2</v>
      </c>
      <c r="U96" s="314">
        <v>4632.49</v>
      </c>
      <c r="V96" s="314">
        <v>4310.49</v>
      </c>
      <c r="W96" s="314">
        <v>4293.3100000000004</v>
      </c>
      <c r="X96" s="314">
        <v>1308.21</v>
      </c>
      <c r="Y96" s="311">
        <v>2281.84</v>
      </c>
      <c r="Z96" s="311">
        <v>4186.2700000000004</v>
      </c>
      <c r="AA96" s="311">
        <f t="shared" si="11"/>
        <v>4293.3100000000004</v>
      </c>
      <c r="AB96" s="315">
        <f t="shared" si="12"/>
        <v>2281.84</v>
      </c>
      <c r="AC96" s="316">
        <f t="shared" si="13"/>
        <v>3879.5325000000003</v>
      </c>
      <c r="AD96" s="316">
        <f t="shared" si="14"/>
        <v>3739.8539500675543</v>
      </c>
      <c r="AE96" s="316">
        <f t="shared" si="15"/>
        <v>4301.8999999999996</v>
      </c>
      <c r="AF96" s="316">
        <f t="shared" si="16"/>
        <v>1076.4916020225135</v>
      </c>
      <c r="AG96" s="317">
        <f t="shared" si="17"/>
        <v>0.25023631465689894</v>
      </c>
    </row>
    <row r="97" spans="1:33" ht="25.5" x14ac:dyDescent="0.2">
      <c r="A97" s="311">
        <v>118</v>
      </c>
      <c r="B97" s="312" t="s">
        <v>286</v>
      </c>
      <c r="C97" s="311" t="s">
        <v>16</v>
      </c>
      <c r="D97" s="313">
        <v>0</v>
      </c>
      <c r="E97" s="313">
        <v>0</v>
      </c>
      <c r="F97" s="313">
        <v>1</v>
      </c>
      <c r="G97" s="313">
        <v>0</v>
      </c>
      <c r="H97" s="313">
        <v>1</v>
      </c>
      <c r="I97" s="313">
        <v>0</v>
      </c>
      <c r="J97" s="313">
        <v>3</v>
      </c>
      <c r="K97" s="313">
        <f t="shared" si="9"/>
        <v>4</v>
      </c>
      <c r="L97" s="311">
        <v>25170000</v>
      </c>
      <c r="M97" s="311">
        <v>1767744</v>
      </c>
      <c r="N97" s="311" t="s">
        <v>735</v>
      </c>
      <c r="O97" s="311">
        <v>129979</v>
      </c>
      <c r="P97" s="311" t="s">
        <v>38</v>
      </c>
      <c r="Q97" s="311" t="s">
        <v>250</v>
      </c>
      <c r="R97" s="311">
        <v>135</v>
      </c>
      <c r="S97" s="311">
        <v>2</v>
      </c>
      <c r="T97" s="311">
        <f t="shared" si="10"/>
        <v>4</v>
      </c>
      <c r="U97" s="314">
        <v>5671.84</v>
      </c>
      <c r="V97" s="314">
        <v>5367.71</v>
      </c>
      <c r="W97" s="314">
        <v>5335.69</v>
      </c>
      <c r="X97" s="314">
        <v>2853.59</v>
      </c>
      <c r="Y97" s="311">
        <v>3921.18</v>
      </c>
      <c r="Z97" s="311">
        <v>5202.6499999999996</v>
      </c>
      <c r="AA97" s="311">
        <f t="shared" si="11"/>
        <v>5335.69</v>
      </c>
      <c r="AB97" s="315">
        <f t="shared" si="12"/>
        <v>3921.18</v>
      </c>
      <c r="AC97" s="316">
        <f t="shared" si="13"/>
        <v>5074.1049999999996</v>
      </c>
      <c r="AD97" s="316">
        <f t="shared" si="14"/>
        <v>5023.7740226425476</v>
      </c>
      <c r="AE97" s="316">
        <f t="shared" si="15"/>
        <v>5351.7</v>
      </c>
      <c r="AF97" s="316">
        <f t="shared" si="16"/>
        <v>783.40151350803001</v>
      </c>
      <c r="AG97" s="317">
        <f t="shared" si="17"/>
        <v>0.14638367500196761</v>
      </c>
    </row>
    <row r="98" spans="1:33" ht="25.5" x14ac:dyDescent="0.2">
      <c r="A98" s="311">
        <v>119</v>
      </c>
      <c r="B98" s="312" t="s">
        <v>287</v>
      </c>
      <c r="C98" s="311" t="s">
        <v>16</v>
      </c>
      <c r="D98" s="313">
        <v>0</v>
      </c>
      <c r="E98" s="313">
        <v>0</v>
      </c>
      <c r="F98" s="313">
        <v>1</v>
      </c>
      <c r="G98" s="313">
        <v>0</v>
      </c>
      <c r="H98" s="313">
        <v>1</v>
      </c>
      <c r="I98" s="313">
        <v>0</v>
      </c>
      <c r="J98" s="311">
        <v>0</v>
      </c>
      <c r="K98" s="313">
        <f t="shared" si="9"/>
        <v>1</v>
      </c>
      <c r="L98" s="311">
        <v>25170000</v>
      </c>
      <c r="M98" s="313">
        <v>1721086</v>
      </c>
      <c r="N98" s="311" t="s">
        <v>736</v>
      </c>
      <c r="O98" s="311">
        <v>3802825</v>
      </c>
      <c r="P98" s="311" t="s">
        <v>38</v>
      </c>
      <c r="Q98" s="311" t="s">
        <v>288</v>
      </c>
      <c r="R98" s="311">
        <v>121</v>
      </c>
      <c r="S98" s="311">
        <v>1</v>
      </c>
      <c r="T98" s="311">
        <f t="shared" si="10"/>
        <v>1</v>
      </c>
      <c r="U98" s="314">
        <v>16742.78</v>
      </c>
      <c r="V98" s="314">
        <v>16057.78</v>
      </c>
      <c r="W98" s="314">
        <v>15930.33</v>
      </c>
      <c r="X98" s="314">
        <v>8691.9599999999991</v>
      </c>
      <c r="Y98" s="311">
        <v>10020.879999999999</v>
      </c>
      <c r="Z98" s="311">
        <v>15533.14</v>
      </c>
      <c r="AA98" s="311">
        <f t="shared" si="11"/>
        <v>15930.33</v>
      </c>
      <c r="AB98" s="315">
        <f t="shared" si="12"/>
        <v>10020.879999999999</v>
      </c>
      <c r="AC98" s="316">
        <f t="shared" si="13"/>
        <v>14687.942499999999</v>
      </c>
      <c r="AD98" s="316">
        <f t="shared" si="14"/>
        <v>14393.318212124721</v>
      </c>
      <c r="AE98" s="316">
        <f t="shared" si="15"/>
        <v>15994.055</v>
      </c>
      <c r="AF98" s="316">
        <f t="shared" si="16"/>
        <v>3131.7626031185246</v>
      </c>
      <c r="AG98" s="317">
        <f t="shared" si="17"/>
        <v>0.19580791757428148</v>
      </c>
    </row>
    <row r="99" spans="1:33" ht="25.5" x14ac:dyDescent="0.2">
      <c r="A99" s="311">
        <v>120</v>
      </c>
      <c r="B99" s="312" t="s">
        <v>289</v>
      </c>
      <c r="C99" s="311" t="s">
        <v>16</v>
      </c>
      <c r="D99" s="313">
        <v>0</v>
      </c>
      <c r="E99" s="313">
        <v>0</v>
      </c>
      <c r="F99" s="313">
        <v>1</v>
      </c>
      <c r="G99" s="313">
        <v>0</v>
      </c>
      <c r="H99" s="313">
        <v>1</v>
      </c>
      <c r="I99" s="313">
        <v>0</v>
      </c>
      <c r="J99" s="311">
        <v>0</v>
      </c>
      <c r="K99" s="313">
        <f t="shared" si="9"/>
        <v>1</v>
      </c>
      <c r="L99" s="311">
        <v>25170000</v>
      </c>
      <c r="M99" s="311">
        <v>1768021</v>
      </c>
      <c r="N99" s="311" t="s">
        <v>737</v>
      </c>
      <c r="O99" s="311">
        <v>3911941</v>
      </c>
      <c r="P99" s="311" t="s">
        <v>38</v>
      </c>
      <c r="Q99" s="311" t="s">
        <v>288</v>
      </c>
      <c r="R99" s="311">
        <v>122</v>
      </c>
      <c r="S99" s="311">
        <v>20</v>
      </c>
      <c r="T99" s="311">
        <f t="shared" si="10"/>
        <v>20</v>
      </c>
      <c r="U99" s="314">
        <v>631.98</v>
      </c>
      <c r="V99" s="314">
        <v>616.05999999999995</v>
      </c>
      <c r="W99" s="314">
        <v>612.38</v>
      </c>
      <c r="X99" s="314">
        <v>250.32</v>
      </c>
      <c r="Y99" s="311">
        <v>63.6</v>
      </c>
      <c r="Z99" s="311">
        <v>597.11</v>
      </c>
      <c r="AA99" s="311">
        <f t="shared" si="11"/>
        <v>612.38</v>
      </c>
      <c r="AB99" s="315">
        <f t="shared" si="12"/>
        <v>63.6</v>
      </c>
      <c r="AC99" s="316">
        <f t="shared" si="13"/>
        <v>481.005</v>
      </c>
      <c r="AD99" s="316">
        <f t="shared" si="14"/>
        <v>350.91433932236697</v>
      </c>
      <c r="AE99" s="316">
        <f t="shared" si="15"/>
        <v>614.22</v>
      </c>
      <c r="AF99" s="316">
        <f t="shared" si="16"/>
        <v>278.39996904932781</v>
      </c>
      <c r="AG99" s="317">
        <f t="shared" si="17"/>
        <v>0.45325773997806618</v>
      </c>
    </row>
    <row r="100" spans="1:33" ht="25.5" x14ac:dyDescent="0.2">
      <c r="A100" s="311">
        <v>121</v>
      </c>
      <c r="B100" s="312" t="s">
        <v>290</v>
      </c>
      <c r="C100" s="311" t="s">
        <v>16</v>
      </c>
      <c r="D100" s="313">
        <v>6</v>
      </c>
      <c r="E100" s="313">
        <v>0</v>
      </c>
      <c r="F100" s="313">
        <v>0</v>
      </c>
      <c r="G100" s="313">
        <v>2</v>
      </c>
      <c r="H100" s="313">
        <v>0</v>
      </c>
      <c r="I100" s="313">
        <v>2</v>
      </c>
      <c r="J100" s="313">
        <v>3</v>
      </c>
      <c r="K100" s="313">
        <f t="shared" si="9"/>
        <v>5</v>
      </c>
      <c r="L100" s="311">
        <v>25170000</v>
      </c>
      <c r="M100" s="313">
        <v>1600392</v>
      </c>
      <c r="N100" s="311" t="s">
        <v>740</v>
      </c>
      <c r="O100" s="311">
        <v>131501</v>
      </c>
      <c r="P100" s="311" t="s">
        <v>38</v>
      </c>
      <c r="Q100" s="311" t="s">
        <v>291</v>
      </c>
      <c r="R100" s="311">
        <v>39</v>
      </c>
      <c r="S100" s="311">
        <v>4</v>
      </c>
      <c r="T100" s="311">
        <f t="shared" si="10"/>
        <v>5</v>
      </c>
      <c r="U100" s="314">
        <v>26297.83</v>
      </c>
      <c r="V100" s="314">
        <v>24245.200000000001</v>
      </c>
      <c r="W100" s="314">
        <v>24148.6</v>
      </c>
      <c r="X100" s="314">
        <v>2154.4299999999998</v>
      </c>
      <c r="Y100" s="311">
        <v>2575.41</v>
      </c>
      <c r="Z100" s="311">
        <v>23546.5</v>
      </c>
      <c r="AA100" s="311">
        <f t="shared" si="11"/>
        <v>24148.6</v>
      </c>
      <c r="AB100" s="315">
        <f t="shared" si="12"/>
        <v>2575.41</v>
      </c>
      <c r="AC100" s="316">
        <f t="shared" si="13"/>
        <v>19316.760000000002</v>
      </c>
      <c r="AD100" s="316">
        <f t="shared" si="14"/>
        <v>14111.429325817695</v>
      </c>
      <c r="AE100" s="316">
        <f t="shared" si="15"/>
        <v>24196.9</v>
      </c>
      <c r="AF100" s="316">
        <f t="shared" si="16"/>
        <v>11204.825400790494</v>
      </c>
      <c r="AG100" s="317">
        <f t="shared" si="17"/>
        <v>0.46306863279141103</v>
      </c>
    </row>
    <row r="101" spans="1:33" ht="25.5" x14ac:dyDescent="0.2">
      <c r="A101" s="311">
        <v>123</v>
      </c>
      <c r="B101" s="312" t="s">
        <v>293</v>
      </c>
      <c r="C101" s="311" t="s">
        <v>16</v>
      </c>
      <c r="D101" s="313">
        <v>0</v>
      </c>
      <c r="E101" s="313">
        <v>0</v>
      </c>
      <c r="F101" s="313">
        <v>18</v>
      </c>
      <c r="G101" s="319">
        <v>0</v>
      </c>
      <c r="H101" s="313">
        <v>18</v>
      </c>
      <c r="I101" s="313">
        <v>0</v>
      </c>
      <c r="J101" s="313">
        <v>12</v>
      </c>
      <c r="K101" s="313">
        <f t="shared" si="9"/>
        <v>30</v>
      </c>
      <c r="L101" s="311">
        <v>25170000</v>
      </c>
      <c r="M101" s="313">
        <v>1600362</v>
      </c>
      <c r="N101" s="311" t="s">
        <v>744</v>
      </c>
      <c r="O101" s="311">
        <v>12480726</v>
      </c>
      <c r="P101" s="311" t="s">
        <v>38</v>
      </c>
      <c r="Q101" s="311" t="s">
        <v>220</v>
      </c>
      <c r="R101" s="311">
        <v>5</v>
      </c>
      <c r="S101" s="311">
        <v>30</v>
      </c>
      <c r="T101" s="311">
        <f t="shared" si="10"/>
        <v>30</v>
      </c>
      <c r="U101" s="314">
        <v>395.37</v>
      </c>
      <c r="V101" s="314">
        <v>385.79</v>
      </c>
      <c r="W101" s="314">
        <v>383.48</v>
      </c>
      <c r="X101" s="314">
        <v>315.83999999999997</v>
      </c>
      <c r="Y101" s="311">
        <v>353.6</v>
      </c>
      <c r="Z101" s="311"/>
      <c r="AA101" s="311">
        <f t="shared" si="11"/>
        <v>383.48</v>
      </c>
      <c r="AB101" s="315">
        <f t="shared" si="12"/>
        <v>353.6</v>
      </c>
      <c r="AC101" s="316">
        <f t="shared" si="13"/>
        <v>379.56000000000006</v>
      </c>
      <c r="AD101" s="316">
        <f t="shared" si="14"/>
        <v>379.22976199188469</v>
      </c>
      <c r="AE101" s="316">
        <f t="shared" si="15"/>
        <v>384.63499999999999</v>
      </c>
      <c r="AF101" s="316">
        <f t="shared" si="16"/>
        <v>18.055996233938458</v>
      </c>
      <c r="AG101" s="317">
        <f t="shared" si="17"/>
        <v>4.6943196105238623E-2</v>
      </c>
    </row>
    <row r="102" spans="1:33" ht="25.5" x14ac:dyDescent="0.2">
      <c r="A102" s="311">
        <v>124</v>
      </c>
      <c r="B102" s="312" t="s">
        <v>294</v>
      </c>
      <c r="C102" s="311" t="s">
        <v>16</v>
      </c>
      <c r="D102" s="313">
        <v>0</v>
      </c>
      <c r="E102" s="313">
        <v>0</v>
      </c>
      <c r="F102" s="313">
        <v>18</v>
      </c>
      <c r="G102" s="319">
        <v>0</v>
      </c>
      <c r="H102" s="313">
        <v>18</v>
      </c>
      <c r="I102" s="313">
        <v>0</v>
      </c>
      <c r="J102" s="313">
        <v>12</v>
      </c>
      <c r="K102" s="313">
        <f t="shared" si="9"/>
        <v>30</v>
      </c>
      <c r="L102" s="311">
        <v>25170000</v>
      </c>
      <c r="M102" s="313">
        <v>1698633</v>
      </c>
      <c r="N102" s="311" t="s">
        <v>745</v>
      </c>
      <c r="O102" s="311">
        <v>12480725</v>
      </c>
      <c r="P102" s="311" t="s">
        <v>38</v>
      </c>
      <c r="Q102" s="311" t="s">
        <v>220</v>
      </c>
      <c r="R102" s="311">
        <v>6</v>
      </c>
      <c r="S102" s="311">
        <v>30</v>
      </c>
      <c r="T102" s="311">
        <f t="shared" si="10"/>
        <v>30</v>
      </c>
      <c r="U102" s="314">
        <v>419.53</v>
      </c>
      <c r="V102" s="314">
        <v>385.4</v>
      </c>
      <c r="W102" s="314">
        <v>383.48</v>
      </c>
      <c r="X102" s="314">
        <v>315.83999999999997</v>
      </c>
      <c r="Y102" s="311">
        <v>351.25</v>
      </c>
      <c r="Z102" s="311">
        <v>373.91</v>
      </c>
      <c r="AA102" s="311">
        <f t="shared" si="11"/>
        <v>383.48</v>
      </c>
      <c r="AB102" s="315">
        <f t="shared" si="12"/>
        <v>351.25</v>
      </c>
      <c r="AC102" s="316">
        <f t="shared" si="13"/>
        <v>384.91499999999996</v>
      </c>
      <c r="AD102" s="316">
        <f t="shared" si="14"/>
        <v>384.15673004421944</v>
      </c>
      <c r="AE102" s="316">
        <f t="shared" si="15"/>
        <v>384.44</v>
      </c>
      <c r="AF102" s="316">
        <f t="shared" si="16"/>
        <v>27.891605069148181</v>
      </c>
      <c r="AG102" s="317">
        <f t="shared" si="17"/>
        <v>7.2551256552773336E-2</v>
      </c>
    </row>
    <row r="103" spans="1:33" ht="25.5" x14ac:dyDescent="0.2">
      <c r="A103" s="311">
        <v>125</v>
      </c>
      <c r="B103" s="312" t="s">
        <v>295</v>
      </c>
      <c r="C103" s="311" t="s">
        <v>16</v>
      </c>
      <c r="D103" s="313">
        <v>8</v>
      </c>
      <c r="E103" s="313">
        <v>0</v>
      </c>
      <c r="F103" s="313">
        <v>2</v>
      </c>
      <c r="G103" s="319">
        <v>0</v>
      </c>
      <c r="H103" s="313">
        <v>2</v>
      </c>
      <c r="I103" s="313">
        <v>0</v>
      </c>
      <c r="J103" s="311">
        <v>0</v>
      </c>
      <c r="K103" s="313">
        <f t="shared" si="9"/>
        <v>2</v>
      </c>
      <c r="L103" s="311">
        <v>25170000</v>
      </c>
      <c r="M103" s="313">
        <v>1724086</v>
      </c>
      <c r="N103" s="311" t="s">
        <v>747</v>
      </c>
      <c r="O103" s="311">
        <v>216885</v>
      </c>
      <c r="P103" s="311" t="s">
        <v>38</v>
      </c>
      <c r="Q103" s="311" t="s">
        <v>91</v>
      </c>
      <c r="R103" s="311">
        <v>16</v>
      </c>
      <c r="S103" s="311">
        <v>0</v>
      </c>
      <c r="T103" s="311">
        <f t="shared" si="10"/>
        <v>2</v>
      </c>
      <c r="U103" s="314">
        <v>24112.34</v>
      </c>
      <c r="V103" s="314">
        <v>22713.87</v>
      </c>
      <c r="W103" s="314">
        <v>22555.97</v>
      </c>
      <c r="X103" s="314">
        <v>3903.09</v>
      </c>
      <c r="Y103" s="311">
        <v>7584.14</v>
      </c>
      <c r="Z103" s="311">
        <v>21993.57</v>
      </c>
      <c r="AA103" s="311">
        <f t="shared" si="11"/>
        <v>22555.97</v>
      </c>
      <c r="AB103" s="315">
        <f t="shared" si="12"/>
        <v>7584.14</v>
      </c>
      <c r="AC103" s="316">
        <f t="shared" si="13"/>
        <v>19241.579999999998</v>
      </c>
      <c r="AD103" s="316">
        <f t="shared" si="14"/>
        <v>17495.428593816188</v>
      </c>
      <c r="AE103" s="316">
        <f t="shared" si="15"/>
        <v>22634.92</v>
      </c>
      <c r="AF103" s="316">
        <f t="shared" si="16"/>
        <v>7803.0376402911252</v>
      </c>
      <c r="AG103" s="317">
        <f t="shared" si="17"/>
        <v>0.34473449167441839</v>
      </c>
    </row>
    <row r="104" spans="1:33" ht="25.5" x14ac:dyDescent="0.2">
      <c r="A104" s="311">
        <v>127</v>
      </c>
      <c r="B104" s="312" t="s">
        <v>297</v>
      </c>
      <c r="C104" s="311" t="s">
        <v>16</v>
      </c>
      <c r="D104" s="313">
        <v>4</v>
      </c>
      <c r="E104" s="313">
        <v>0</v>
      </c>
      <c r="F104" s="313">
        <v>26</v>
      </c>
      <c r="G104" s="319">
        <v>44</v>
      </c>
      <c r="H104" s="313">
        <v>26</v>
      </c>
      <c r="I104" s="313">
        <v>0</v>
      </c>
      <c r="J104" s="313">
        <v>24</v>
      </c>
      <c r="K104" s="313">
        <f t="shared" si="9"/>
        <v>50</v>
      </c>
      <c r="L104" s="311">
        <v>25170000</v>
      </c>
      <c r="M104" s="313">
        <v>1671858</v>
      </c>
      <c r="N104" s="311" t="s">
        <v>748</v>
      </c>
      <c r="O104" s="311" t="s">
        <v>298</v>
      </c>
      <c r="P104" s="311" t="s">
        <v>38</v>
      </c>
      <c r="Q104" s="311" t="s">
        <v>299</v>
      </c>
      <c r="R104" s="311">
        <v>9</v>
      </c>
      <c r="S104" s="311">
        <v>82</v>
      </c>
      <c r="T104" s="311">
        <f t="shared" si="10"/>
        <v>82</v>
      </c>
      <c r="U104" s="314">
        <v>1450.73</v>
      </c>
      <c r="V104" s="314">
        <v>1334.24</v>
      </c>
      <c r="W104" s="314">
        <v>2090.59</v>
      </c>
      <c r="X104" s="314">
        <v>1650.46</v>
      </c>
      <c r="Y104" s="311">
        <v>2216.69</v>
      </c>
      <c r="Z104" s="311">
        <v>1247.1199999999999</v>
      </c>
      <c r="AA104" s="311">
        <f t="shared" si="11"/>
        <v>1334.24</v>
      </c>
      <c r="AB104" s="315">
        <f t="shared" si="12"/>
        <v>1334.24</v>
      </c>
      <c r="AC104" s="316">
        <f t="shared" si="13"/>
        <v>1773.0625</v>
      </c>
      <c r="AD104" s="316">
        <f t="shared" si="14"/>
        <v>1730.607553075067</v>
      </c>
      <c r="AE104" s="316">
        <f t="shared" si="15"/>
        <v>1770.66</v>
      </c>
      <c r="AF104" s="316">
        <f t="shared" si="16"/>
        <v>445.0065539124119</v>
      </c>
      <c r="AG104" s="317">
        <f t="shared" si="17"/>
        <v>0.25132241870964039</v>
      </c>
    </row>
    <row r="105" spans="1:33" ht="25.5" x14ac:dyDescent="0.2">
      <c r="A105" s="311">
        <v>129</v>
      </c>
      <c r="B105" s="312" t="s">
        <v>302</v>
      </c>
      <c r="C105" s="311" t="s">
        <v>16</v>
      </c>
      <c r="D105" s="313">
        <v>0</v>
      </c>
      <c r="E105" s="313">
        <v>0</v>
      </c>
      <c r="F105" s="311">
        <v>5</v>
      </c>
      <c r="G105" s="313">
        <v>0</v>
      </c>
      <c r="H105" s="311">
        <v>5</v>
      </c>
      <c r="I105" s="313">
        <v>0</v>
      </c>
      <c r="J105" s="313">
        <v>9</v>
      </c>
      <c r="K105" s="313">
        <f t="shared" si="9"/>
        <v>14</v>
      </c>
      <c r="L105" s="311">
        <v>25170000</v>
      </c>
      <c r="M105" s="313">
        <v>1767949</v>
      </c>
      <c r="N105" s="311" t="s">
        <v>749</v>
      </c>
      <c r="O105" s="311">
        <v>218490</v>
      </c>
      <c r="P105" s="311" t="s">
        <v>38</v>
      </c>
      <c r="Q105" s="311" t="s">
        <v>303</v>
      </c>
      <c r="R105" s="311">
        <v>1</v>
      </c>
      <c r="S105" s="311">
        <v>14</v>
      </c>
      <c r="T105" s="311">
        <f t="shared" si="10"/>
        <v>14</v>
      </c>
      <c r="U105" s="314">
        <v>688.6</v>
      </c>
      <c r="V105" s="314">
        <v>634.85</v>
      </c>
      <c r="W105" s="314">
        <v>632.32000000000005</v>
      </c>
      <c r="X105" s="314">
        <v>141.57</v>
      </c>
      <c r="Y105" s="311">
        <v>242.73</v>
      </c>
      <c r="Z105" s="311">
        <v>616.55999999999995</v>
      </c>
      <c r="AA105" s="311">
        <f t="shared" si="11"/>
        <v>632.32000000000005</v>
      </c>
      <c r="AB105" s="315">
        <f t="shared" si="12"/>
        <v>242.73</v>
      </c>
      <c r="AC105" s="316">
        <f t="shared" si="13"/>
        <v>549.625</v>
      </c>
      <c r="AD105" s="316">
        <f t="shared" si="14"/>
        <v>508.94942634167398</v>
      </c>
      <c r="AE105" s="316">
        <f t="shared" si="15"/>
        <v>633.58500000000004</v>
      </c>
      <c r="AF105" s="316">
        <f t="shared" si="16"/>
        <v>206.23639777368766</v>
      </c>
      <c r="AG105" s="317">
        <f t="shared" si="17"/>
        <v>0.32550707130643503</v>
      </c>
    </row>
    <row r="106" spans="1:33" ht="25.5" x14ac:dyDescent="0.2">
      <c r="A106" s="311">
        <v>130</v>
      </c>
      <c r="B106" s="312" t="s">
        <v>304</v>
      </c>
      <c r="C106" s="311" t="s">
        <v>16</v>
      </c>
      <c r="D106" s="313">
        <v>8</v>
      </c>
      <c r="E106" s="313">
        <v>0</v>
      </c>
      <c r="F106" s="311">
        <v>0</v>
      </c>
      <c r="G106" s="313">
        <v>0</v>
      </c>
      <c r="H106" s="311">
        <v>0</v>
      </c>
      <c r="I106" s="313">
        <v>0</v>
      </c>
      <c r="J106" s="313">
        <v>18</v>
      </c>
      <c r="K106" s="313">
        <f t="shared" ref="K106:K169" si="18">+H106+I106+J106</f>
        <v>18</v>
      </c>
      <c r="L106" s="311">
        <v>25170000</v>
      </c>
      <c r="M106" s="313">
        <v>1803485</v>
      </c>
      <c r="N106" s="311" t="s">
        <v>750</v>
      </c>
      <c r="O106" s="311" t="s">
        <v>305</v>
      </c>
      <c r="P106" s="311" t="s">
        <v>38</v>
      </c>
      <c r="Q106" s="311" t="s">
        <v>303</v>
      </c>
      <c r="R106" s="311">
        <v>4</v>
      </c>
      <c r="S106" s="311">
        <v>18</v>
      </c>
      <c r="T106" s="311">
        <f t="shared" si="10"/>
        <v>18</v>
      </c>
      <c r="U106" s="314">
        <v>175.71</v>
      </c>
      <c r="V106" s="314">
        <v>161.01</v>
      </c>
      <c r="W106" s="314">
        <v>159.72999999999999</v>
      </c>
      <c r="X106" s="314"/>
      <c r="Y106" s="311">
        <v>38.36</v>
      </c>
      <c r="Z106" s="311">
        <v>8.65</v>
      </c>
      <c r="AA106" s="311">
        <f t="shared" si="11"/>
        <v>159.72999999999999</v>
      </c>
      <c r="AB106" s="315">
        <f t="shared" si="12"/>
        <v>38.36</v>
      </c>
      <c r="AC106" s="316">
        <f t="shared" si="13"/>
        <v>133.70250000000001</v>
      </c>
      <c r="AD106" s="316">
        <f t="shared" si="14"/>
        <v>114.74363521437533</v>
      </c>
      <c r="AE106" s="316">
        <f t="shared" si="15"/>
        <v>160.37</v>
      </c>
      <c r="AF106" s="316">
        <f t="shared" si="16"/>
        <v>63.973829740501422</v>
      </c>
      <c r="AG106" s="317">
        <f t="shared" si="17"/>
        <v>0.3989139473748296</v>
      </c>
    </row>
    <row r="107" spans="1:33" ht="25.5" x14ac:dyDescent="0.2">
      <c r="A107" s="311">
        <v>131</v>
      </c>
      <c r="B107" s="312" t="s">
        <v>306</v>
      </c>
      <c r="C107" s="311" t="s">
        <v>16</v>
      </c>
      <c r="D107" s="313">
        <v>0</v>
      </c>
      <c r="E107" s="313">
        <v>0</v>
      </c>
      <c r="F107" s="311">
        <v>10</v>
      </c>
      <c r="G107" s="313">
        <v>4</v>
      </c>
      <c r="H107" s="311">
        <v>10</v>
      </c>
      <c r="I107" s="313">
        <v>4</v>
      </c>
      <c r="J107" s="313">
        <v>18</v>
      </c>
      <c r="K107" s="313">
        <f t="shared" si="18"/>
        <v>32</v>
      </c>
      <c r="L107" s="311">
        <v>25170000</v>
      </c>
      <c r="M107" s="313">
        <v>1600311</v>
      </c>
      <c r="N107" s="311" t="s">
        <v>751</v>
      </c>
      <c r="O107" s="311">
        <v>136670</v>
      </c>
      <c r="P107" s="311" t="s">
        <v>38</v>
      </c>
      <c r="Q107" s="311" t="s">
        <v>220</v>
      </c>
      <c r="R107" s="311">
        <v>19</v>
      </c>
      <c r="S107" s="311">
        <v>48</v>
      </c>
      <c r="T107" s="311">
        <f t="shared" si="10"/>
        <v>48</v>
      </c>
      <c r="U107" s="314">
        <v>761.26</v>
      </c>
      <c r="V107" s="314">
        <v>700.66</v>
      </c>
      <c r="W107" s="314">
        <v>696.48</v>
      </c>
      <c r="X107" s="314">
        <v>353</v>
      </c>
      <c r="Y107" s="311">
        <v>448.39</v>
      </c>
      <c r="Z107" s="311">
        <v>679.11</v>
      </c>
      <c r="AA107" s="311">
        <f t="shared" si="11"/>
        <v>696.48</v>
      </c>
      <c r="AB107" s="315">
        <f t="shared" si="12"/>
        <v>448.39</v>
      </c>
      <c r="AC107" s="316">
        <f t="shared" si="13"/>
        <v>651.69749999999999</v>
      </c>
      <c r="AD107" s="316">
        <f t="shared" si="14"/>
        <v>638.85342269435466</v>
      </c>
      <c r="AE107" s="316">
        <f t="shared" si="15"/>
        <v>698.56999999999994</v>
      </c>
      <c r="AF107" s="316">
        <f t="shared" si="16"/>
        <v>138.73317276340194</v>
      </c>
      <c r="AG107" s="317">
        <f t="shared" si="17"/>
        <v>0.19859594995977775</v>
      </c>
    </row>
    <row r="108" spans="1:33" ht="25.5" x14ac:dyDescent="0.2">
      <c r="A108" s="311">
        <v>132</v>
      </c>
      <c r="B108" s="312" t="s">
        <v>307</v>
      </c>
      <c r="C108" s="311" t="s">
        <v>16</v>
      </c>
      <c r="D108" s="313">
        <v>0</v>
      </c>
      <c r="E108" s="313">
        <v>0</v>
      </c>
      <c r="F108" s="311">
        <v>10</v>
      </c>
      <c r="G108" s="313">
        <v>4</v>
      </c>
      <c r="H108" s="311">
        <v>10</v>
      </c>
      <c r="I108" s="313">
        <v>4</v>
      </c>
      <c r="J108" s="313">
        <v>18</v>
      </c>
      <c r="K108" s="313">
        <f t="shared" si="18"/>
        <v>32</v>
      </c>
      <c r="L108" s="311">
        <v>25170000</v>
      </c>
      <c r="M108" s="313">
        <v>1600312</v>
      </c>
      <c r="N108" s="311" t="s">
        <v>752</v>
      </c>
      <c r="O108" s="311">
        <v>136671</v>
      </c>
      <c r="P108" s="311" t="s">
        <v>38</v>
      </c>
      <c r="Q108" s="311" t="s">
        <v>220</v>
      </c>
      <c r="R108" s="311">
        <v>18</v>
      </c>
      <c r="S108" s="311">
        <v>48</v>
      </c>
      <c r="T108" s="311">
        <f t="shared" si="10"/>
        <v>48</v>
      </c>
      <c r="U108" s="314">
        <v>729.42</v>
      </c>
      <c r="V108" s="314">
        <v>703.5</v>
      </c>
      <c r="W108" s="314">
        <v>700.69</v>
      </c>
      <c r="X108" s="314">
        <v>353</v>
      </c>
      <c r="Y108" s="311">
        <v>394.87</v>
      </c>
      <c r="Z108" s="311">
        <v>683.22</v>
      </c>
      <c r="AA108" s="311">
        <f t="shared" si="11"/>
        <v>700.69</v>
      </c>
      <c r="AB108" s="315">
        <f t="shared" si="12"/>
        <v>394.87</v>
      </c>
      <c r="AC108" s="316">
        <f t="shared" si="13"/>
        <v>632.12</v>
      </c>
      <c r="AD108" s="316">
        <f t="shared" si="14"/>
        <v>613.84038418900536</v>
      </c>
      <c r="AE108" s="316">
        <f t="shared" si="15"/>
        <v>702.09500000000003</v>
      </c>
      <c r="AF108" s="316">
        <f t="shared" si="16"/>
        <v>158.69446724235038</v>
      </c>
      <c r="AG108" s="317">
        <f t="shared" si="17"/>
        <v>0.22602990655445543</v>
      </c>
    </row>
    <row r="109" spans="1:33" ht="25.5" x14ac:dyDescent="0.2">
      <c r="A109" s="311">
        <v>133</v>
      </c>
      <c r="B109" s="312" t="s">
        <v>308</v>
      </c>
      <c r="C109" s="311" t="s">
        <v>16</v>
      </c>
      <c r="D109" s="313">
        <v>120</v>
      </c>
      <c r="E109" s="313">
        <v>32</v>
      </c>
      <c r="F109" s="311">
        <v>0</v>
      </c>
      <c r="G109" s="313">
        <v>40</v>
      </c>
      <c r="H109" s="311">
        <v>0</v>
      </c>
      <c r="I109" s="313">
        <v>8</v>
      </c>
      <c r="J109" s="313">
        <v>36</v>
      </c>
      <c r="K109" s="313">
        <f t="shared" si="18"/>
        <v>44</v>
      </c>
      <c r="L109" s="311">
        <v>25170000</v>
      </c>
      <c r="M109" s="313">
        <v>1505067</v>
      </c>
      <c r="N109" s="311" t="s">
        <v>753</v>
      </c>
      <c r="O109" s="311" t="s">
        <v>309</v>
      </c>
      <c r="P109" s="311" t="s">
        <v>38</v>
      </c>
      <c r="Q109" s="311" t="s">
        <v>310</v>
      </c>
      <c r="R109" s="311">
        <v>30</v>
      </c>
      <c r="S109" s="311">
        <v>64</v>
      </c>
      <c r="T109" s="311">
        <f t="shared" si="10"/>
        <v>64</v>
      </c>
      <c r="U109" s="314">
        <v>22.35</v>
      </c>
      <c r="V109" s="314">
        <v>21.79</v>
      </c>
      <c r="W109" s="314">
        <v>21.63</v>
      </c>
      <c r="X109" s="314">
        <v>56.53</v>
      </c>
      <c r="Y109" s="311">
        <v>67.52</v>
      </c>
      <c r="Z109" s="311">
        <v>21.09</v>
      </c>
      <c r="AA109" s="311">
        <f t="shared" si="11"/>
        <v>21.63</v>
      </c>
      <c r="AB109" s="315">
        <f t="shared" si="12"/>
        <v>21.63</v>
      </c>
      <c r="AC109" s="316">
        <f t="shared" si="13"/>
        <v>33.322499999999998</v>
      </c>
      <c r="AD109" s="316">
        <f t="shared" si="14"/>
        <v>29.040622917892588</v>
      </c>
      <c r="AE109" s="316">
        <f t="shared" si="15"/>
        <v>22.07</v>
      </c>
      <c r="AF109" s="316">
        <f t="shared" si="16"/>
        <v>22.80042305894052</v>
      </c>
      <c r="AG109" s="317">
        <f t="shared" si="17"/>
        <v>1.0330957434952659</v>
      </c>
    </row>
    <row r="110" spans="1:33" ht="38.25" x14ac:dyDescent="0.2">
      <c r="A110" s="311">
        <v>134</v>
      </c>
      <c r="B110" s="312" t="s">
        <v>311</v>
      </c>
      <c r="C110" s="311" t="s">
        <v>16</v>
      </c>
      <c r="D110" s="313">
        <v>125</v>
      </c>
      <c r="E110" s="313">
        <v>30</v>
      </c>
      <c r="F110" s="311">
        <v>0</v>
      </c>
      <c r="G110" s="320">
        <v>40</v>
      </c>
      <c r="H110" s="311">
        <v>0</v>
      </c>
      <c r="I110" s="320">
        <v>10</v>
      </c>
      <c r="J110" s="320">
        <v>36</v>
      </c>
      <c r="K110" s="313">
        <f t="shared" si="18"/>
        <v>46</v>
      </c>
      <c r="L110" s="311">
        <v>25170000</v>
      </c>
      <c r="M110" s="313">
        <v>1767691</v>
      </c>
      <c r="N110" s="311" t="s">
        <v>755</v>
      </c>
      <c r="O110" s="311">
        <v>1741</v>
      </c>
      <c r="P110" s="311" t="s">
        <v>38</v>
      </c>
      <c r="Q110" s="311" t="s">
        <v>190</v>
      </c>
      <c r="R110" s="311">
        <v>96</v>
      </c>
      <c r="S110" s="311">
        <v>64</v>
      </c>
      <c r="T110" s="311">
        <f t="shared" si="10"/>
        <v>64</v>
      </c>
      <c r="U110" s="314">
        <v>458.97</v>
      </c>
      <c r="V110" s="314">
        <v>424.05</v>
      </c>
      <c r="W110" s="314">
        <v>420.68</v>
      </c>
      <c r="X110" s="314">
        <v>202.12</v>
      </c>
      <c r="Y110" s="311">
        <v>245.94</v>
      </c>
      <c r="Z110" s="311">
        <v>410.19</v>
      </c>
      <c r="AA110" s="311">
        <f t="shared" si="11"/>
        <v>420.68</v>
      </c>
      <c r="AB110" s="315">
        <f t="shared" si="12"/>
        <v>245.94</v>
      </c>
      <c r="AC110" s="316">
        <f t="shared" si="13"/>
        <v>387.41</v>
      </c>
      <c r="AD110" s="316">
        <f t="shared" si="14"/>
        <v>376.69998265854559</v>
      </c>
      <c r="AE110" s="316">
        <f t="shared" si="15"/>
        <v>422.36500000000001</v>
      </c>
      <c r="AF110" s="316">
        <f t="shared" si="16"/>
        <v>95.888784537087673</v>
      </c>
      <c r="AG110" s="317">
        <f t="shared" si="17"/>
        <v>0.22702824461564683</v>
      </c>
    </row>
    <row r="111" spans="1:33" ht="38.25" x14ac:dyDescent="0.2">
      <c r="A111" s="311">
        <v>135</v>
      </c>
      <c r="B111" s="312" t="s">
        <v>312</v>
      </c>
      <c r="C111" s="311" t="s">
        <v>16</v>
      </c>
      <c r="D111" s="313">
        <v>0</v>
      </c>
      <c r="E111" s="313">
        <v>0</v>
      </c>
      <c r="F111" s="311">
        <v>200</v>
      </c>
      <c r="G111" s="313">
        <v>0</v>
      </c>
      <c r="H111" s="311">
        <v>200</v>
      </c>
      <c r="I111" s="313">
        <v>0</v>
      </c>
      <c r="J111" s="313">
        <v>36</v>
      </c>
      <c r="K111" s="313">
        <f t="shared" si="18"/>
        <v>236</v>
      </c>
      <c r="L111" s="311">
        <v>25170000</v>
      </c>
      <c r="M111" s="313">
        <v>1237454</v>
      </c>
      <c r="N111" s="311" t="s">
        <v>756</v>
      </c>
      <c r="O111" s="311" t="s">
        <v>313</v>
      </c>
      <c r="P111" s="311" t="s">
        <v>17</v>
      </c>
      <c r="Q111" s="311">
        <v>2651</v>
      </c>
      <c r="R111" s="311">
        <v>5</v>
      </c>
      <c r="S111" s="311">
        <v>236</v>
      </c>
      <c r="T111" s="311">
        <f t="shared" si="10"/>
        <v>236</v>
      </c>
      <c r="U111" s="314">
        <v>100.46</v>
      </c>
      <c r="V111" s="314">
        <v>95.9</v>
      </c>
      <c r="W111" s="314">
        <v>95.13</v>
      </c>
      <c r="X111" s="314"/>
      <c r="Y111" s="311">
        <v>107.43</v>
      </c>
      <c r="Z111" s="311">
        <v>92.76</v>
      </c>
      <c r="AA111" s="311">
        <f t="shared" si="11"/>
        <v>95.13</v>
      </c>
      <c r="AB111" s="315">
        <f t="shared" si="12"/>
        <v>95.13</v>
      </c>
      <c r="AC111" s="316">
        <f t="shared" si="13"/>
        <v>99.73</v>
      </c>
      <c r="AD111" s="316">
        <f t="shared" si="14"/>
        <v>99.61247099315905</v>
      </c>
      <c r="AE111" s="316">
        <f t="shared" si="15"/>
        <v>98.18</v>
      </c>
      <c r="AF111" s="316">
        <f t="shared" si="16"/>
        <v>5.6465859891914656</v>
      </c>
      <c r="AG111" s="317">
        <f t="shared" si="17"/>
        <v>5.7512589011931813E-2</v>
      </c>
    </row>
    <row r="112" spans="1:33" ht="38.25" x14ac:dyDescent="0.2">
      <c r="A112" s="311">
        <v>136</v>
      </c>
      <c r="B112" s="312" t="s">
        <v>314</v>
      </c>
      <c r="C112" s="311" t="s">
        <v>16</v>
      </c>
      <c r="D112" s="313">
        <v>0</v>
      </c>
      <c r="E112" s="313">
        <v>0</v>
      </c>
      <c r="F112" s="311">
        <v>150</v>
      </c>
      <c r="G112" s="313">
        <v>0</v>
      </c>
      <c r="H112" s="311">
        <v>150</v>
      </c>
      <c r="I112" s="313">
        <v>0</v>
      </c>
      <c r="J112" s="313">
        <v>24</v>
      </c>
      <c r="K112" s="313">
        <f t="shared" si="18"/>
        <v>174</v>
      </c>
      <c r="L112" s="311">
        <v>25170000</v>
      </c>
      <c r="M112" s="311" t="s">
        <v>587</v>
      </c>
      <c r="N112" s="311" t="s">
        <v>757</v>
      </c>
      <c r="O112" s="311">
        <v>208950</v>
      </c>
      <c r="P112" s="311" t="s">
        <v>17</v>
      </c>
      <c r="Q112" s="311" t="s">
        <v>315</v>
      </c>
      <c r="R112" s="311">
        <v>1.6</v>
      </c>
      <c r="S112" s="311">
        <v>84</v>
      </c>
      <c r="T112" s="311">
        <f t="shared" si="10"/>
        <v>174</v>
      </c>
      <c r="U112" s="314">
        <v>1689.35</v>
      </c>
      <c r="V112" s="314">
        <v>1609.21</v>
      </c>
      <c r="W112" s="314">
        <v>1602.79</v>
      </c>
      <c r="X112" s="314">
        <v>51.24</v>
      </c>
      <c r="Y112" s="311">
        <v>56.3</v>
      </c>
      <c r="Z112" s="311"/>
      <c r="AA112" s="311">
        <f t="shared" si="11"/>
        <v>1602.79</v>
      </c>
      <c r="AB112" s="315">
        <f t="shared" si="12"/>
        <v>56.3</v>
      </c>
      <c r="AC112" s="316">
        <f t="shared" si="13"/>
        <v>1239.4125000000001</v>
      </c>
      <c r="AD112" s="316">
        <f t="shared" si="14"/>
        <v>703.76772238364299</v>
      </c>
      <c r="AE112" s="316">
        <f t="shared" si="15"/>
        <v>1606</v>
      </c>
      <c r="AF112" s="316">
        <f t="shared" si="16"/>
        <v>789.72407419195042</v>
      </c>
      <c r="AG112" s="317">
        <f t="shared" si="17"/>
        <v>0.49173354557406629</v>
      </c>
    </row>
    <row r="113" spans="1:33" ht="38.25" x14ac:dyDescent="0.2">
      <c r="A113" s="311">
        <v>137</v>
      </c>
      <c r="B113" s="312" t="s">
        <v>316</v>
      </c>
      <c r="C113" s="311" t="s">
        <v>16</v>
      </c>
      <c r="D113" s="313">
        <v>0</v>
      </c>
      <c r="E113" s="313">
        <v>0</v>
      </c>
      <c r="F113" s="311">
        <v>80</v>
      </c>
      <c r="G113" s="313">
        <v>0</v>
      </c>
      <c r="H113" s="311">
        <v>80</v>
      </c>
      <c r="I113" s="313">
        <v>0</v>
      </c>
      <c r="J113" s="313">
        <v>16</v>
      </c>
      <c r="K113" s="313">
        <f t="shared" si="18"/>
        <v>96</v>
      </c>
      <c r="L113" s="311">
        <v>25170000</v>
      </c>
      <c r="M113" s="311" t="s">
        <v>587</v>
      </c>
      <c r="N113" s="311" t="s">
        <v>758</v>
      </c>
      <c r="O113" s="311">
        <v>479729</v>
      </c>
      <c r="P113" s="311" t="s">
        <v>17</v>
      </c>
      <c r="Q113" s="311" t="s">
        <v>317</v>
      </c>
      <c r="R113" s="311">
        <v>3</v>
      </c>
      <c r="S113" s="311">
        <v>96</v>
      </c>
      <c r="T113" s="311">
        <f t="shared" si="10"/>
        <v>96</v>
      </c>
      <c r="U113" s="314">
        <v>110.81</v>
      </c>
      <c r="V113" s="314">
        <v>106.78</v>
      </c>
      <c r="W113" s="314">
        <v>106.24</v>
      </c>
      <c r="X113" s="314"/>
      <c r="Y113" s="311">
        <v>25.05</v>
      </c>
      <c r="Z113" s="311">
        <v>103.59</v>
      </c>
      <c r="AA113" s="311">
        <f t="shared" si="11"/>
        <v>106.24</v>
      </c>
      <c r="AB113" s="315">
        <f t="shared" si="12"/>
        <v>25.05</v>
      </c>
      <c r="AC113" s="316">
        <f t="shared" si="13"/>
        <v>87.22</v>
      </c>
      <c r="AD113" s="316">
        <f t="shared" si="14"/>
        <v>74.910236106206668</v>
      </c>
      <c r="AE113" s="316">
        <f t="shared" si="15"/>
        <v>106.50999999999999</v>
      </c>
      <c r="AF113" s="316">
        <f t="shared" si="16"/>
        <v>41.496791040593344</v>
      </c>
      <c r="AG113" s="317">
        <f t="shared" si="17"/>
        <v>0.389604647832066</v>
      </c>
    </row>
    <row r="114" spans="1:33" ht="25.5" x14ac:dyDescent="0.2">
      <c r="A114" s="311">
        <v>138</v>
      </c>
      <c r="B114" s="312" t="s">
        <v>318</v>
      </c>
      <c r="C114" s="311" t="s">
        <v>16</v>
      </c>
      <c r="D114" s="313">
        <v>0</v>
      </c>
      <c r="E114" s="313">
        <v>0</v>
      </c>
      <c r="F114" s="311">
        <v>50</v>
      </c>
      <c r="G114" s="313">
        <v>0</v>
      </c>
      <c r="H114" s="311">
        <v>50</v>
      </c>
      <c r="I114" s="313">
        <v>0</v>
      </c>
      <c r="J114" s="313">
        <v>16</v>
      </c>
      <c r="K114" s="313">
        <f t="shared" si="18"/>
        <v>66</v>
      </c>
      <c r="L114" s="311">
        <v>25170000</v>
      </c>
      <c r="M114" s="311" t="s">
        <v>587</v>
      </c>
      <c r="N114" s="311" t="s">
        <v>759</v>
      </c>
      <c r="O114" s="311" t="s">
        <v>319</v>
      </c>
      <c r="P114" s="311" t="s">
        <v>38</v>
      </c>
      <c r="Q114" s="311" t="s">
        <v>320</v>
      </c>
      <c r="R114" s="311">
        <v>48</v>
      </c>
      <c r="S114" s="311">
        <v>66</v>
      </c>
      <c r="T114" s="311">
        <f t="shared" si="10"/>
        <v>66</v>
      </c>
      <c r="U114" s="314">
        <v>106.5</v>
      </c>
      <c r="V114" s="314">
        <v>103.02</v>
      </c>
      <c r="W114" s="314">
        <v>102.3</v>
      </c>
      <c r="X114" s="314">
        <v>93.71</v>
      </c>
      <c r="Y114" s="311">
        <v>107.9</v>
      </c>
      <c r="Z114" s="311">
        <v>99.75</v>
      </c>
      <c r="AA114" s="311">
        <f t="shared" si="11"/>
        <v>102.3</v>
      </c>
      <c r="AB114" s="315">
        <f t="shared" si="12"/>
        <v>102.3</v>
      </c>
      <c r="AC114" s="316">
        <f t="shared" si="13"/>
        <v>104.93</v>
      </c>
      <c r="AD114" s="316">
        <f t="shared" si="14"/>
        <v>104.90400234964234</v>
      </c>
      <c r="AE114" s="316">
        <f t="shared" si="15"/>
        <v>104.75999999999999</v>
      </c>
      <c r="AF114" s="316">
        <f t="shared" si="16"/>
        <v>2.6988145545776243</v>
      </c>
      <c r="AG114" s="317">
        <f t="shared" si="17"/>
        <v>2.5761880055151055E-2</v>
      </c>
    </row>
    <row r="115" spans="1:33" ht="38.25" x14ac:dyDescent="0.2">
      <c r="A115" s="311">
        <v>139</v>
      </c>
      <c r="B115" s="312" t="s">
        <v>321</v>
      </c>
      <c r="C115" s="311" t="s">
        <v>16</v>
      </c>
      <c r="D115" s="313">
        <v>0</v>
      </c>
      <c r="E115" s="313">
        <v>0</v>
      </c>
      <c r="F115" s="311">
        <v>100</v>
      </c>
      <c r="G115" s="313">
        <v>0</v>
      </c>
      <c r="H115" s="311">
        <v>100</v>
      </c>
      <c r="I115" s="313">
        <v>0</v>
      </c>
      <c r="J115" s="313">
        <v>36</v>
      </c>
      <c r="K115" s="313">
        <f t="shared" si="18"/>
        <v>136</v>
      </c>
      <c r="L115" s="311">
        <v>25170000</v>
      </c>
      <c r="M115" s="313">
        <v>1901025</v>
      </c>
      <c r="N115" s="311" t="s">
        <v>761</v>
      </c>
      <c r="O115" s="311" t="s">
        <v>322</v>
      </c>
      <c r="P115" s="311" t="s">
        <v>17</v>
      </c>
      <c r="Q115" s="311" t="s">
        <v>323</v>
      </c>
      <c r="R115" s="311">
        <v>6</v>
      </c>
      <c r="S115" s="311">
        <v>156</v>
      </c>
      <c r="T115" s="311">
        <f t="shared" si="10"/>
        <v>156</v>
      </c>
      <c r="U115" s="314">
        <v>323.63</v>
      </c>
      <c r="V115" s="314">
        <v>314.27</v>
      </c>
      <c r="W115" s="314">
        <v>312.08</v>
      </c>
      <c r="X115" s="314"/>
      <c r="Y115" s="311"/>
      <c r="Z115" s="311">
        <v>10.94</v>
      </c>
      <c r="AA115" s="311">
        <f t="shared" si="11"/>
        <v>312.08</v>
      </c>
      <c r="AB115" s="315">
        <f t="shared" si="12"/>
        <v>312.08</v>
      </c>
      <c r="AC115" s="316">
        <f t="shared" si="13"/>
        <v>316.66000000000003</v>
      </c>
      <c r="AD115" s="316">
        <f t="shared" si="14"/>
        <v>316.62063242117659</v>
      </c>
      <c r="AE115" s="316">
        <f t="shared" si="15"/>
        <v>314.27</v>
      </c>
      <c r="AF115" s="316">
        <f t="shared" si="16"/>
        <v>6.134712707209693</v>
      </c>
      <c r="AG115" s="317">
        <f t="shared" si="17"/>
        <v>1.9520516457853736E-2</v>
      </c>
    </row>
    <row r="116" spans="1:33" ht="25.5" x14ac:dyDescent="0.2">
      <c r="A116" s="311">
        <v>140</v>
      </c>
      <c r="B116" s="312" t="s">
        <v>325</v>
      </c>
      <c r="C116" s="311" t="s">
        <v>16</v>
      </c>
      <c r="D116" s="313">
        <v>5</v>
      </c>
      <c r="E116" s="313">
        <v>0</v>
      </c>
      <c r="F116" s="311">
        <v>6</v>
      </c>
      <c r="G116" s="313">
        <v>1</v>
      </c>
      <c r="H116" s="311">
        <v>6</v>
      </c>
      <c r="I116" s="313">
        <v>1</v>
      </c>
      <c r="J116" s="311">
        <v>0</v>
      </c>
      <c r="K116" s="313">
        <f t="shared" si="18"/>
        <v>7</v>
      </c>
      <c r="L116" s="311">
        <v>25170000</v>
      </c>
      <c r="M116" s="313">
        <v>1600317</v>
      </c>
      <c r="N116" s="311" t="s">
        <v>763</v>
      </c>
      <c r="O116" s="311">
        <v>216202</v>
      </c>
      <c r="P116" s="311" t="s">
        <v>38</v>
      </c>
      <c r="Q116" s="311" t="s">
        <v>195</v>
      </c>
      <c r="R116" s="311">
        <v>1</v>
      </c>
      <c r="S116" s="311">
        <v>2</v>
      </c>
      <c r="T116" s="311">
        <f t="shared" si="10"/>
        <v>7</v>
      </c>
      <c r="U116" s="314">
        <v>14779.66</v>
      </c>
      <c r="V116" s="314">
        <v>14406.94</v>
      </c>
      <c r="W116" s="314">
        <v>14335.26</v>
      </c>
      <c r="X116" s="314"/>
      <c r="Y116" s="311">
        <v>8368.84</v>
      </c>
      <c r="Z116" s="311">
        <v>13977.83</v>
      </c>
      <c r="AA116" s="311">
        <f t="shared" si="11"/>
        <v>14335.26</v>
      </c>
      <c r="AB116" s="315">
        <f t="shared" si="12"/>
        <v>8368.84</v>
      </c>
      <c r="AC116" s="316">
        <f t="shared" si="13"/>
        <v>12972.674999999999</v>
      </c>
      <c r="AD116" s="316">
        <f t="shared" si="14"/>
        <v>12642.319376397478</v>
      </c>
      <c r="AE116" s="316">
        <f t="shared" si="15"/>
        <v>14371.1</v>
      </c>
      <c r="AF116" s="316">
        <f t="shared" si="16"/>
        <v>3075.3994575176803</v>
      </c>
      <c r="AG116" s="317">
        <f t="shared" si="17"/>
        <v>0.21399889065678201</v>
      </c>
    </row>
    <row r="117" spans="1:33" ht="38.25" x14ac:dyDescent="0.2">
      <c r="A117" s="311">
        <v>141</v>
      </c>
      <c r="B117" s="312" t="s">
        <v>326</v>
      </c>
      <c r="C117" s="311" t="s">
        <v>16</v>
      </c>
      <c r="D117" s="313">
        <v>0</v>
      </c>
      <c r="E117" s="313">
        <v>38</v>
      </c>
      <c r="F117" s="313">
        <v>20</v>
      </c>
      <c r="G117" s="313">
        <v>40</v>
      </c>
      <c r="H117" s="313">
        <v>20</v>
      </c>
      <c r="I117" s="313">
        <v>2</v>
      </c>
      <c r="J117" s="313">
        <v>36</v>
      </c>
      <c r="K117" s="313">
        <f t="shared" si="18"/>
        <v>58</v>
      </c>
      <c r="L117" s="311">
        <v>25170000</v>
      </c>
      <c r="M117" s="313">
        <v>1762005</v>
      </c>
      <c r="N117" s="311" t="s">
        <v>768</v>
      </c>
      <c r="O117" s="311" t="s">
        <v>327</v>
      </c>
      <c r="P117" s="311" t="s">
        <v>17</v>
      </c>
      <c r="Q117" s="311" t="s">
        <v>328</v>
      </c>
      <c r="R117" s="311">
        <v>43</v>
      </c>
      <c r="S117" s="311">
        <v>84</v>
      </c>
      <c r="T117" s="311">
        <f t="shared" si="10"/>
        <v>84</v>
      </c>
      <c r="U117" s="314">
        <v>446.42</v>
      </c>
      <c r="V117" s="314">
        <v>435.17</v>
      </c>
      <c r="W117" s="314">
        <v>432.57</v>
      </c>
      <c r="X117" s="314">
        <v>29.72</v>
      </c>
      <c r="Y117" s="311">
        <v>51.35</v>
      </c>
      <c r="Z117" s="311">
        <v>347.44</v>
      </c>
      <c r="AA117" s="311">
        <f t="shared" si="11"/>
        <v>432.57</v>
      </c>
      <c r="AB117" s="315">
        <f t="shared" si="12"/>
        <v>51.35</v>
      </c>
      <c r="AC117" s="316">
        <f t="shared" si="13"/>
        <v>341.3775</v>
      </c>
      <c r="AD117" s="316">
        <f t="shared" si="14"/>
        <v>256.30073930829377</v>
      </c>
      <c r="AE117" s="316">
        <f t="shared" si="15"/>
        <v>433.87</v>
      </c>
      <c r="AF117" s="316">
        <f t="shared" si="16"/>
        <v>193.44506771949506</v>
      </c>
      <c r="AG117" s="317">
        <f t="shared" si="17"/>
        <v>0.44585951487656456</v>
      </c>
    </row>
    <row r="118" spans="1:33" ht="38.25" x14ac:dyDescent="0.2">
      <c r="A118" s="311">
        <v>142</v>
      </c>
      <c r="B118" s="312" t="s">
        <v>329</v>
      </c>
      <c r="C118" s="311" t="s">
        <v>16</v>
      </c>
      <c r="D118" s="313">
        <v>0</v>
      </c>
      <c r="E118" s="313">
        <v>32</v>
      </c>
      <c r="F118" s="313">
        <v>20</v>
      </c>
      <c r="G118" s="313">
        <v>40</v>
      </c>
      <c r="H118" s="313">
        <v>20</v>
      </c>
      <c r="I118" s="313">
        <v>8</v>
      </c>
      <c r="J118" s="313">
        <v>36</v>
      </c>
      <c r="K118" s="313">
        <f t="shared" si="18"/>
        <v>64</v>
      </c>
      <c r="L118" s="311">
        <v>25170000</v>
      </c>
      <c r="M118" s="313">
        <v>1762003</v>
      </c>
      <c r="N118" s="311" t="s">
        <v>769</v>
      </c>
      <c r="O118" s="311" t="s">
        <v>330</v>
      </c>
      <c r="P118" s="311" t="s">
        <v>17</v>
      </c>
      <c r="Q118" s="311" t="s">
        <v>331</v>
      </c>
      <c r="R118" s="311">
        <v>6</v>
      </c>
      <c r="S118" s="311">
        <v>84</v>
      </c>
      <c r="T118" s="311">
        <f t="shared" si="10"/>
        <v>84</v>
      </c>
      <c r="U118" s="314">
        <v>101.7</v>
      </c>
      <c r="V118" s="314">
        <v>95.9</v>
      </c>
      <c r="W118" s="314">
        <v>95.13</v>
      </c>
      <c r="X118" s="314">
        <v>43.74</v>
      </c>
      <c r="Y118" s="311">
        <v>49.46</v>
      </c>
      <c r="Z118" s="311">
        <v>27.21</v>
      </c>
      <c r="AA118" s="311">
        <f t="shared" si="11"/>
        <v>95.13</v>
      </c>
      <c r="AB118" s="315">
        <f t="shared" si="12"/>
        <v>49.46</v>
      </c>
      <c r="AC118" s="316">
        <f t="shared" si="13"/>
        <v>85.547499999999999</v>
      </c>
      <c r="AD118" s="316">
        <f t="shared" si="14"/>
        <v>82.305298099771363</v>
      </c>
      <c r="AE118" s="316">
        <f t="shared" si="15"/>
        <v>95.515000000000001</v>
      </c>
      <c r="AF118" s="316">
        <f t="shared" si="16"/>
        <v>24.236401513701129</v>
      </c>
      <c r="AG118" s="317">
        <f t="shared" si="17"/>
        <v>0.25374445389416456</v>
      </c>
    </row>
    <row r="119" spans="1:33" ht="38.25" x14ac:dyDescent="0.2">
      <c r="A119" s="311">
        <v>143</v>
      </c>
      <c r="B119" s="312" t="s">
        <v>332</v>
      </c>
      <c r="C119" s="311" t="s">
        <v>16</v>
      </c>
      <c r="D119" s="313">
        <v>0</v>
      </c>
      <c r="E119" s="313">
        <v>6</v>
      </c>
      <c r="F119" s="313">
        <v>10</v>
      </c>
      <c r="G119" s="313">
        <v>28</v>
      </c>
      <c r="H119" s="313">
        <v>10</v>
      </c>
      <c r="I119" s="313">
        <v>22</v>
      </c>
      <c r="J119" s="313">
        <v>36</v>
      </c>
      <c r="K119" s="313">
        <f t="shared" si="18"/>
        <v>68</v>
      </c>
      <c r="L119" s="311">
        <v>25170000</v>
      </c>
      <c r="M119" s="313">
        <v>1809009</v>
      </c>
      <c r="N119" s="311" t="s">
        <v>771</v>
      </c>
      <c r="O119" s="311" t="s">
        <v>333</v>
      </c>
      <c r="P119" s="311" t="s">
        <v>17</v>
      </c>
      <c r="Q119" s="311" t="s">
        <v>334</v>
      </c>
      <c r="R119" s="311">
        <v>14</v>
      </c>
      <c r="S119" s="311">
        <v>68</v>
      </c>
      <c r="T119" s="311">
        <f t="shared" si="10"/>
        <v>68</v>
      </c>
      <c r="U119" s="314">
        <v>193.47</v>
      </c>
      <c r="V119" s="314">
        <v>184.31</v>
      </c>
      <c r="W119" s="314">
        <v>183.21</v>
      </c>
      <c r="X119" s="314">
        <v>152.78</v>
      </c>
      <c r="Y119" s="311">
        <v>190.74</v>
      </c>
      <c r="Z119" s="311">
        <v>113.8</v>
      </c>
      <c r="AA119" s="311">
        <f t="shared" si="11"/>
        <v>183.21</v>
      </c>
      <c r="AB119" s="315">
        <f t="shared" si="12"/>
        <v>183.21</v>
      </c>
      <c r="AC119" s="316">
        <f t="shared" si="13"/>
        <v>187.9325</v>
      </c>
      <c r="AD119" s="316">
        <f t="shared" si="14"/>
        <v>187.88338279447865</v>
      </c>
      <c r="AE119" s="316">
        <f t="shared" si="15"/>
        <v>187.52500000000001</v>
      </c>
      <c r="AF119" s="316">
        <f t="shared" si="16"/>
        <v>4.9655639156091809</v>
      </c>
      <c r="AG119" s="317">
        <f t="shared" si="17"/>
        <v>2.6479476952988565E-2</v>
      </c>
    </row>
    <row r="120" spans="1:33" ht="38.25" x14ac:dyDescent="0.2">
      <c r="A120" s="311">
        <v>144</v>
      </c>
      <c r="B120" s="312" t="s">
        <v>312</v>
      </c>
      <c r="C120" s="311" t="s">
        <v>16</v>
      </c>
      <c r="D120" s="313">
        <v>0</v>
      </c>
      <c r="E120" s="313">
        <v>1</v>
      </c>
      <c r="F120" s="313">
        <v>20</v>
      </c>
      <c r="G120" s="313">
        <v>28</v>
      </c>
      <c r="H120" s="313">
        <v>20</v>
      </c>
      <c r="I120" s="313">
        <v>27</v>
      </c>
      <c r="J120" s="313">
        <v>36</v>
      </c>
      <c r="K120" s="313">
        <f t="shared" si="18"/>
        <v>83</v>
      </c>
      <c r="L120" s="311">
        <v>25170000</v>
      </c>
      <c r="M120" s="313">
        <v>1762004</v>
      </c>
      <c r="N120" s="311" t="s">
        <v>772</v>
      </c>
      <c r="O120" s="311" t="s">
        <v>335</v>
      </c>
      <c r="P120" s="311" t="s">
        <v>17</v>
      </c>
      <c r="Q120" s="311" t="s">
        <v>336</v>
      </c>
      <c r="R120" s="311">
        <v>5</v>
      </c>
      <c r="S120" s="311">
        <v>83</v>
      </c>
      <c r="T120" s="311">
        <f t="shared" si="10"/>
        <v>83</v>
      </c>
      <c r="U120" s="314">
        <v>583.16</v>
      </c>
      <c r="V120" s="314">
        <v>558.73</v>
      </c>
      <c r="W120" s="314">
        <v>555.39</v>
      </c>
      <c r="X120" s="314">
        <v>115.62</v>
      </c>
      <c r="Y120" s="311">
        <v>146.04</v>
      </c>
      <c r="Z120" s="311">
        <v>434.72</v>
      </c>
      <c r="AA120" s="311">
        <f t="shared" si="11"/>
        <v>555.39</v>
      </c>
      <c r="AB120" s="315">
        <f t="shared" si="12"/>
        <v>146.04</v>
      </c>
      <c r="AC120" s="316">
        <f t="shared" si="13"/>
        <v>460.82999999999993</v>
      </c>
      <c r="AD120" s="316">
        <f t="shared" si="14"/>
        <v>403.19477877205333</v>
      </c>
      <c r="AE120" s="316">
        <f t="shared" si="15"/>
        <v>557.05999999999995</v>
      </c>
      <c r="AF120" s="316">
        <f t="shared" si="16"/>
        <v>210.22478176149158</v>
      </c>
      <c r="AG120" s="317">
        <f t="shared" si="17"/>
        <v>0.3773826549411044</v>
      </c>
    </row>
    <row r="121" spans="1:33" ht="38.25" x14ac:dyDescent="0.2">
      <c r="A121" s="311">
        <v>145</v>
      </c>
      <c r="B121" s="312" t="s">
        <v>337</v>
      </c>
      <c r="C121" s="311" t="s">
        <v>16</v>
      </c>
      <c r="D121" s="313">
        <v>0</v>
      </c>
      <c r="E121" s="313">
        <v>0</v>
      </c>
      <c r="F121" s="313">
        <v>20</v>
      </c>
      <c r="G121" s="313">
        <v>28</v>
      </c>
      <c r="H121" s="313">
        <v>20</v>
      </c>
      <c r="I121" s="313">
        <v>28</v>
      </c>
      <c r="J121" s="313">
        <v>36</v>
      </c>
      <c r="K121" s="313">
        <f t="shared" si="18"/>
        <v>84</v>
      </c>
      <c r="L121" s="311">
        <v>25170000</v>
      </c>
      <c r="M121" s="313">
        <v>1721122</v>
      </c>
      <c r="N121" s="311" t="s">
        <v>774</v>
      </c>
      <c r="O121" s="311" t="s">
        <v>338</v>
      </c>
      <c r="P121" s="311" t="s">
        <v>17</v>
      </c>
      <c r="Q121" s="311" t="s">
        <v>339</v>
      </c>
      <c r="R121" s="311">
        <v>2</v>
      </c>
      <c r="S121" s="311">
        <v>74</v>
      </c>
      <c r="T121" s="311">
        <f t="shared" si="10"/>
        <v>84</v>
      </c>
      <c r="U121" s="314">
        <v>466.47</v>
      </c>
      <c r="V121" s="314">
        <v>429.31</v>
      </c>
      <c r="W121" s="314">
        <v>427.17</v>
      </c>
      <c r="X121" s="314">
        <v>454.72</v>
      </c>
      <c r="Y121" s="311">
        <v>537.05999999999995</v>
      </c>
      <c r="Z121" s="311">
        <v>272.69</v>
      </c>
      <c r="AA121" s="311">
        <f t="shared" si="11"/>
        <v>427.17</v>
      </c>
      <c r="AB121" s="315">
        <f t="shared" si="12"/>
        <v>427.17</v>
      </c>
      <c r="AC121" s="316">
        <f t="shared" si="13"/>
        <v>465.0025</v>
      </c>
      <c r="AD121" s="316">
        <f t="shared" si="14"/>
        <v>462.9718322213796</v>
      </c>
      <c r="AE121" s="316">
        <f t="shared" si="15"/>
        <v>447.89</v>
      </c>
      <c r="AF121" s="316">
        <f t="shared" si="16"/>
        <v>51.315005846243423</v>
      </c>
      <c r="AG121" s="317">
        <f t="shared" si="17"/>
        <v>0.11457055492697632</v>
      </c>
    </row>
    <row r="122" spans="1:33" ht="38.25" x14ac:dyDescent="0.2">
      <c r="A122" s="311">
        <v>146</v>
      </c>
      <c r="B122" s="312" t="s">
        <v>340</v>
      </c>
      <c r="C122" s="311" t="s">
        <v>16</v>
      </c>
      <c r="D122" s="313">
        <v>0</v>
      </c>
      <c r="E122" s="313">
        <v>0</v>
      </c>
      <c r="F122" s="313">
        <v>20</v>
      </c>
      <c r="G122" s="313">
        <v>28</v>
      </c>
      <c r="H122" s="313">
        <v>20</v>
      </c>
      <c r="I122" s="313">
        <v>28</v>
      </c>
      <c r="J122" s="313">
        <v>18</v>
      </c>
      <c r="K122" s="313">
        <f t="shared" si="18"/>
        <v>66</v>
      </c>
      <c r="L122" s="311">
        <v>25170000</v>
      </c>
      <c r="M122" s="311">
        <v>1804563</v>
      </c>
      <c r="N122" s="311" t="s">
        <v>775</v>
      </c>
      <c r="O122" s="311">
        <v>29548988</v>
      </c>
      <c r="P122" s="311" t="s">
        <v>17</v>
      </c>
      <c r="Q122" s="311" t="s">
        <v>18</v>
      </c>
      <c r="R122" s="311">
        <v>7</v>
      </c>
      <c r="S122" s="311">
        <v>80</v>
      </c>
      <c r="T122" s="311">
        <f t="shared" si="10"/>
        <v>80</v>
      </c>
      <c r="U122" s="314">
        <v>711.12</v>
      </c>
      <c r="V122" s="314">
        <v>674.93</v>
      </c>
      <c r="W122" s="314">
        <v>670.23</v>
      </c>
      <c r="X122" s="314"/>
      <c r="Y122" s="311">
        <v>341.17</v>
      </c>
      <c r="Z122" s="311"/>
      <c r="AA122" s="311">
        <f t="shared" si="11"/>
        <v>670.23</v>
      </c>
      <c r="AB122" s="315">
        <f t="shared" si="12"/>
        <v>341.17</v>
      </c>
      <c r="AC122" s="316">
        <f t="shared" si="13"/>
        <v>599.36249999999995</v>
      </c>
      <c r="AD122" s="316">
        <f t="shared" si="14"/>
        <v>575.5712347507307</v>
      </c>
      <c r="AE122" s="316">
        <f t="shared" si="15"/>
        <v>672.57999999999993</v>
      </c>
      <c r="AF122" s="316">
        <f t="shared" si="16"/>
        <v>173.0951140028703</v>
      </c>
      <c r="AG122" s="317">
        <f t="shared" si="17"/>
        <v>0.25735988879073168</v>
      </c>
    </row>
    <row r="123" spans="1:33" ht="38.25" x14ac:dyDescent="0.2">
      <c r="A123" s="311">
        <v>147</v>
      </c>
      <c r="B123" s="312" t="s">
        <v>341</v>
      </c>
      <c r="C123" s="311" t="s">
        <v>16</v>
      </c>
      <c r="D123" s="313">
        <v>0</v>
      </c>
      <c r="E123" s="313">
        <v>5</v>
      </c>
      <c r="F123" s="313">
        <v>20</v>
      </c>
      <c r="G123" s="313">
        <v>28</v>
      </c>
      <c r="H123" s="313">
        <v>20</v>
      </c>
      <c r="I123" s="313">
        <v>23</v>
      </c>
      <c r="J123" s="313">
        <v>36</v>
      </c>
      <c r="K123" s="313">
        <f t="shared" si="18"/>
        <v>79</v>
      </c>
      <c r="L123" s="311">
        <v>25170000</v>
      </c>
      <c r="M123" s="313">
        <v>1762007</v>
      </c>
      <c r="N123" s="311" t="s">
        <v>776</v>
      </c>
      <c r="O123" s="311" t="s">
        <v>342</v>
      </c>
      <c r="P123" s="311" t="s">
        <v>17</v>
      </c>
      <c r="Q123" s="311" t="s">
        <v>343</v>
      </c>
      <c r="R123" s="311">
        <v>15</v>
      </c>
      <c r="S123" s="311">
        <v>99</v>
      </c>
      <c r="T123" s="311">
        <f t="shared" si="10"/>
        <v>99</v>
      </c>
      <c r="U123" s="314">
        <v>38.46</v>
      </c>
      <c r="V123" s="314">
        <v>35.99</v>
      </c>
      <c r="W123" s="314">
        <v>35.770000000000003</v>
      </c>
      <c r="X123" s="314">
        <v>53.13</v>
      </c>
      <c r="Y123" s="311">
        <v>126.35</v>
      </c>
      <c r="Z123" s="311">
        <v>34.880000000000003</v>
      </c>
      <c r="AA123" s="311">
        <f t="shared" si="11"/>
        <v>35.770000000000003</v>
      </c>
      <c r="AB123" s="315">
        <f t="shared" si="12"/>
        <v>35.770000000000003</v>
      </c>
      <c r="AC123" s="316">
        <f t="shared" si="13"/>
        <v>59.142499999999998</v>
      </c>
      <c r="AD123" s="316">
        <f t="shared" si="14"/>
        <v>50.011666706460183</v>
      </c>
      <c r="AE123" s="316">
        <f t="shared" si="15"/>
        <v>37.225000000000001</v>
      </c>
      <c r="AF123" s="316">
        <f t="shared" si="16"/>
        <v>44.821594033084835</v>
      </c>
      <c r="AG123" s="317">
        <f t="shared" si="17"/>
        <v>1.2040723716073831</v>
      </c>
    </row>
    <row r="124" spans="1:33" ht="38.25" x14ac:dyDescent="0.2">
      <c r="A124" s="311">
        <v>148</v>
      </c>
      <c r="B124" s="312" t="s">
        <v>344</v>
      </c>
      <c r="C124" s="311" t="s">
        <v>16</v>
      </c>
      <c r="D124" s="313">
        <v>0</v>
      </c>
      <c r="E124" s="313">
        <v>0</v>
      </c>
      <c r="F124" s="313">
        <v>20</v>
      </c>
      <c r="G124" s="313">
        <v>56</v>
      </c>
      <c r="H124" s="313">
        <v>20</v>
      </c>
      <c r="I124" s="313">
        <v>56</v>
      </c>
      <c r="J124" s="313">
        <v>18</v>
      </c>
      <c r="K124" s="313">
        <f t="shared" si="18"/>
        <v>94</v>
      </c>
      <c r="L124" s="311">
        <v>25170000</v>
      </c>
      <c r="M124" s="313">
        <v>1600338</v>
      </c>
      <c r="N124" s="311" t="s">
        <v>778</v>
      </c>
      <c r="O124" s="311">
        <v>218102</v>
      </c>
      <c r="P124" s="311" t="s">
        <v>17</v>
      </c>
      <c r="Q124" s="311" t="s">
        <v>345</v>
      </c>
      <c r="R124" s="311">
        <v>6</v>
      </c>
      <c r="S124" s="311">
        <v>148</v>
      </c>
      <c r="T124" s="311">
        <f t="shared" si="10"/>
        <v>148</v>
      </c>
      <c r="U124" s="314">
        <v>384.26</v>
      </c>
      <c r="V124" s="314">
        <v>361.59</v>
      </c>
      <c r="W124" s="314">
        <v>359.79</v>
      </c>
      <c r="X124" s="314">
        <v>129.49</v>
      </c>
      <c r="Y124" s="311">
        <v>222.63</v>
      </c>
      <c r="Z124" s="311">
        <v>279.29000000000002</v>
      </c>
      <c r="AA124" s="311">
        <f t="shared" si="11"/>
        <v>359.79</v>
      </c>
      <c r="AB124" s="315">
        <f t="shared" si="12"/>
        <v>222.63</v>
      </c>
      <c r="AC124" s="316">
        <f t="shared" si="13"/>
        <v>332.0675</v>
      </c>
      <c r="AD124" s="316">
        <f t="shared" si="14"/>
        <v>324.80192245496721</v>
      </c>
      <c r="AE124" s="316">
        <f t="shared" si="15"/>
        <v>360.69</v>
      </c>
      <c r="AF124" s="316">
        <f t="shared" si="16"/>
        <v>73.803203351887277</v>
      </c>
      <c r="AG124" s="317">
        <f t="shared" si="17"/>
        <v>0.20461671616037949</v>
      </c>
    </row>
    <row r="125" spans="1:33" ht="25.5" x14ac:dyDescent="0.2">
      <c r="A125" s="311">
        <v>149</v>
      </c>
      <c r="B125" s="312" t="s">
        <v>346</v>
      </c>
      <c r="C125" s="311" t="s">
        <v>16</v>
      </c>
      <c r="D125" s="313">
        <v>0</v>
      </c>
      <c r="E125" s="313">
        <v>0</v>
      </c>
      <c r="F125" s="313">
        <v>20</v>
      </c>
      <c r="G125" s="313">
        <v>28</v>
      </c>
      <c r="H125" s="313">
        <v>20</v>
      </c>
      <c r="I125" s="313">
        <v>28</v>
      </c>
      <c r="J125" s="313">
        <v>12</v>
      </c>
      <c r="K125" s="313">
        <f t="shared" si="18"/>
        <v>60</v>
      </c>
      <c r="L125" s="311">
        <v>25170000</v>
      </c>
      <c r="M125" s="313">
        <v>1808777</v>
      </c>
      <c r="N125" s="311" t="s">
        <v>779</v>
      </c>
      <c r="O125" s="311" t="s">
        <v>347</v>
      </c>
      <c r="P125" s="311" t="s">
        <v>38</v>
      </c>
      <c r="Q125" s="311" t="s">
        <v>348</v>
      </c>
      <c r="R125" s="311">
        <v>32</v>
      </c>
      <c r="S125" s="311">
        <v>24</v>
      </c>
      <c r="T125" s="311">
        <f t="shared" si="10"/>
        <v>60</v>
      </c>
      <c r="U125" s="314">
        <v>251.26</v>
      </c>
      <c r="V125" s="314">
        <v>229.96</v>
      </c>
      <c r="W125" s="314">
        <v>229.04</v>
      </c>
      <c r="X125" s="314">
        <v>16.100000000000001</v>
      </c>
      <c r="Y125" s="311">
        <v>29.88</v>
      </c>
      <c r="Z125" s="311">
        <v>223.33</v>
      </c>
      <c r="AA125" s="311">
        <f t="shared" si="11"/>
        <v>229.04</v>
      </c>
      <c r="AB125" s="315">
        <f t="shared" si="12"/>
        <v>29.88</v>
      </c>
      <c r="AC125" s="316">
        <f t="shared" si="13"/>
        <v>185.035</v>
      </c>
      <c r="AD125" s="316">
        <f t="shared" si="14"/>
        <v>141.01551437399766</v>
      </c>
      <c r="AE125" s="316">
        <f t="shared" si="15"/>
        <v>229.5</v>
      </c>
      <c r="AF125" s="316">
        <f t="shared" si="16"/>
        <v>103.94472938377716</v>
      </c>
      <c r="AG125" s="317">
        <f t="shared" si="17"/>
        <v>0.4529182108225584</v>
      </c>
    </row>
    <row r="126" spans="1:33" ht="25.5" x14ac:dyDescent="0.2">
      <c r="A126" s="311">
        <v>150</v>
      </c>
      <c r="B126" s="312" t="s">
        <v>349</v>
      </c>
      <c r="C126" s="311" t="s">
        <v>16</v>
      </c>
      <c r="D126" s="313">
        <v>0</v>
      </c>
      <c r="E126" s="313">
        <v>3</v>
      </c>
      <c r="F126" s="313">
        <v>0</v>
      </c>
      <c r="G126" s="313">
        <v>28</v>
      </c>
      <c r="H126" s="313">
        <v>0</v>
      </c>
      <c r="I126" s="313">
        <v>25</v>
      </c>
      <c r="J126" s="311">
        <v>0</v>
      </c>
      <c r="K126" s="313">
        <f t="shared" si="18"/>
        <v>25</v>
      </c>
      <c r="L126" s="311">
        <v>25170000</v>
      </c>
      <c r="M126" s="313">
        <v>1808142</v>
      </c>
      <c r="N126" s="311" t="s">
        <v>780</v>
      </c>
      <c r="O126" s="311" t="s">
        <v>350</v>
      </c>
      <c r="P126" s="311" t="s">
        <v>38</v>
      </c>
      <c r="Q126" s="311" t="s">
        <v>351</v>
      </c>
      <c r="R126" s="311">
        <v>11</v>
      </c>
      <c r="S126" s="311">
        <v>2</v>
      </c>
      <c r="T126" s="311">
        <f t="shared" si="10"/>
        <v>25</v>
      </c>
      <c r="U126" s="314">
        <v>137.68</v>
      </c>
      <c r="V126" s="314">
        <v>131.54</v>
      </c>
      <c r="W126" s="314">
        <v>130.62</v>
      </c>
      <c r="X126" s="314"/>
      <c r="Y126" s="311">
        <v>8.6999999999999993</v>
      </c>
      <c r="Z126" s="311">
        <v>127.36</v>
      </c>
      <c r="AA126" s="311">
        <f t="shared" si="11"/>
        <v>130.62</v>
      </c>
      <c r="AB126" s="315">
        <f t="shared" si="12"/>
        <v>8.6999999999999993</v>
      </c>
      <c r="AC126" s="316">
        <f t="shared" si="13"/>
        <v>102.13500000000001</v>
      </c>
      <c r="AD126" s="316">
        <f t="shared" si="14"/>
        <v>67.354157281560802</v>
      </c>
      <c r="AE126" s="316">
        <f t="shared" si="15"/>
        <v>131.07999999999998</v>
      </c>
      <c r="AF126" s="316">
        <f t="shared" si="16"/>
        <v>62.368783591366181</v>
      </c>
      <c r="AG126" s="317">
        <f t="shared" si="17"/>
        <v>0.47580701549714821</v>
      </c>
    </row>
    <row r="127" spans="1:33" ht="38.25" x14ac:dyDescent="0.2">
      <c r="A127" s="311">
        <v>151</v>
      </c>
      <c r="B127" s="312" t="s">
        <v>352</v>
      </c>
      <c r="C127" s="311" t="s">
        <v>16</v>
      </c>
      <c r="D127" s="313">
        <v>0</v>
      </c>
      <c r="E127" s="313">
        <v>0</v>
      </c>
      <c r="F127" s="313">
        <v>20</v>
      </c>
      <c r="G127" s="313">
        <v>4</v>
      </c>
      <c r="H127" s="313">
        <v>20</v>
      </c>
      <c r="I127" s="313">
        <v>4</v>
      </c>
      <c r="J127" s="313">
        <v>9</v>
      </c>
      <c r="K127" s="313">
        <f t="shared" si="18"/>
        <v>33</v>
      </c>
      <c r="L127" s="311">
        <v>25170000</v>
      </c>
      <c r="M127" s="311" t="s">
        <v>587</v>
      </c>
      <c r="N127" s="311" t="s">
        <v>781</v>
      </c>
      <c r="O127" s="311">
        <v>217158</v>
      </c>
      <c r="P127" s="311" t="s">
        <v>17</v>
      </c>
      <c r="Q127" s="311" t="s">
        <v>353</v>
      </c>
      <c r="R127" s="311">
        <v>4</v>
      </c>
      <c r="S127" s="311">
        <v>9</v>
      </c>
      <c r="T127" s="311">
        <f t="shared" si="10"/>
        <v>33</v>
      </c>
      <c r="U127" s="314">
        <v>36370.97</v>
      </c>
      <c r="V127" s="314">
        <v>35490.75</v>
      </c>
      <c r="W127" s="314">
        <v>35209.07</v>
      </c>
      <c r="X127" s="314"/>
      <c r="Y127" s="311">
        <v>16311.22</v>
      </c>
      <c r="Z127" s="311"/>
      <c r="AA127" s="311">
        <f t="shared" si="11"/>
        <v>35209.07</v>
      </c>
      <c r="AB127" s="315">
        <f t="shared" si="12"/>
        <v>16311.22</v>
      </c>
      <c r="AC127" s="316">
        <f t="shared" si="13"/>
        <v>30845.502500000002</v>
      </c>
      <c r="AD127" s="316">
        <f t="shared" si="14"/>
        <v>29342.881855468899</v>
      </c>
      <c r="AE127" s="316">
        <f t="shared" si="15"/>
        <v>35349.910000000003</v>
      </c>
      <c r="AF127" s="316">
        <f t="shared" si="16"/>
        <v>9702.1510423664076</v>
      </c>
      <c r="AG127" s="317">
        <f t="shared" si="17"/>
        <v>0.27446041708073393</v>
      </c>
    </row>
    <row r="128" spans="1:33" ht="38.25" x14ac:dyDescent="0.2">
      <c r="A128" s="311">
        <v>152</v>
      </c>
      <c r="B128" s="312" t="s">
        <v>354</v>
      </c>
      <c r="C128" s="311" t="s">
        <v>16</v>
      </c>
      <c r="D128" s="313">
        <v>0</v>
      </c>
      <c r="E128" s="313">
        <v>0</v>
      </c>
      <c r="F128" s="313">
        <v>10</v>
      </c>
      <c r="G128" s="313">
        <v>2</v>
      </c>
      <c r="H128" s="313">
        <v>10</v>
      </c>
      <c r="I128" s="313">
        <v>2</v>
      </c>
      <c r="J128" s="313">
        <v>9</v>
      </c>
      <c r="K128" s="313">
        <f t="shared" si="18"/>
        <v>21</v>
      </c>
      <c r="L128" s="311">
        <v>25170000</v>
      </c>
      <c r="M128" s="313">
        <v>1762002</v>
      </c>
      <c r="N128" s="311" t="s">
        <v>783</v>
      </c>
      <c r="O128" s="311">
        <v>131107</v>
      </c>
      <c r="P128" s="311" t="s">
        <v>17</v>
      </c>
      <c r="Q128" s="311" t="s">
        <v>355</v>
      </c>
      <c r="R128" s="311">
        <v>16</v>
      </c>
      <c r="S128" s="311">
        <v>7</v>
      </c>
      <c r="T128" s="311">
        <f t="shared" si="10"/>
        <v>21</v>
      </c>
      <c r="U128" s="314">
        <v>2034.75</v>
      </c>
      <c r="V128" s="314">
        <v>1886.46</v>
      </c>
      <c r="W128" s="314">
        <v>1877.07</v>
      </c>
      <c r="X128" s="314">
        <v>4441.5600000000004</v>
      </c>
      <c r="Y128" s="311">
        <v>4923.1099999999997</v>
      </c>
      <c r="Z128" s="311"/>
      <c r="AA128" s="311">
        <f t="shared" si="11"/>
        <v>1877.07</v>
      </c>
      <c r="AB128" s="315">
        <f t="shared" si="12"/>
        <v>1877.07</v>
      </c>
      <c r="AC128" s="316">
        <f t="shared" si="13"/>
        <v>2680.3474999999999</v>
      </c>
      <c r="AD128" s="316">
        <f t="shared" si="14"/>
        <v>2440.4486083967859</v>
      </c>
      <c r="AE128" s="316">
        <f t="shared" si="15"/>
        <v>1960.605</v>
      </c>
      <c r="AF128" s="316">
        <f t="shared" si="16"/>
        <v>1496.9181527475039</v>
      </c>
      <c r="AG128" s="317">
        <f t="shared" si="17"/>
        <v>0.76349807980062478</v>
      </c>
    </row>
    <row r="129" spans="1:33" ht="38.25" x14ac:dyDescent="0.2">
      <c r="A129" s="311">
        <v>153</v>
      </c>
      <c r="B129" s="312" t="s">
        <v>356</v>
      </c>
      <c r="C129" s="311" t="s">
        <v>16</v>
      </c>
      <c r="D129" s="313">
        <v>0</v>
      </c>
      <c r="E129" s="313">
        <v>0</v>
      </c>
      <c r="F129" s="313">
        <v>5</v>
      </c>
      <c r="G129" s="313">
        <v>20</v>
      </c>
      <c r="H129" s="313">
        <v>5</v>
      </c>
      <c r="I129" s="313">
        <v>20</v>
      </c>
      <c r="J129" s="313">
        <v>18</v>
      </c>
      <c r="K129" s="313">
        <f t="shared" si="18"/>
        <v>43</v>
      </c>
      <c r="L129" s="311">
        <v>25170000</v>
      </c>
      <c r="M129" s="313">
        <v>1504384</v>
      </c>
      <c r="N129" s="311" t="s">
        <v>785</v>
      </c>
      <c r="O129" s="311">
        <v>12338611</v>
      </c>
      <c r="P129" s="311" t="s">
        <v>17</v>
      </c>
      <c r="Q129" s="311" t="s">
        <v>81</v>
      </c>
      <c r="R129" s="311">
        <v>14</v>
      </c>
      <c r="S129" s="311">
        <v>34</v>
      </c>
      <c r="T129" s="311">
        <f t="shared" si="10"/>
        <v>43</v>
      </c>
      <c r="U129" s="314">
        <v>744.94</v>
      </c>
      <c r="V129" s="314">
        <v>713.76</v>
      </c>
      <c r="W129" s="314">
        <v>708.79</v>
      </c>
      <c r="X129" s="314">
        <v>527.28</v>
      </c>
      <c r="Y129" s="311">
        <v>594.74</v>
      </c>
      <c r="Z129" s="311">
        <v>691.11</v>
      </c>
      <c r="AA129" s="311">
        <f t="shared" si="11"/>
        <v>708.79</v>
      </c>
      <c r="AB129" s="315">
        <f t="shared" si="12"/>
        <v>594.74</v>
      </c>
      <c r="AC129" s="316">
        <f t="shared" si="13"/>
        <v>690.55749999999989</v>
      </c>
      <c r="AD129" s="316">
        <f t="shared" si="14"/>
        <v>688.06514360564302</v>
      </c>
      <c r="AE129" s="316">
        <f t="shared" si="15"/>
        <v>711.27499999999998</v>
      </c>
      <c r="AF129" s="316">
        <f t="shared" si="16"/>
        <v>65.851422852256334</v>
      </c>
      <c r="AG129" s="317">
        <f t="shared" si="17"/>
        <v>9.2582226076069501E-2</v>
      </c>
    </row>
    <row r="130" spans="1:33" ht="51" x14ac:dyDescent="0.2">
      <c r="A130" s="311">
        <v>154</v>
      </c>
      <c r="B130" s="312" t="s">
        <v>357</v>
      </c>
      <c r="C130" s="311" t="s">
        <v>16</v>
      </c>
      <c r="D130" s="313">
        <v>0</v>
      </c>
      <c r="E130" s="313">
        <v>0</v>
      </c>
      <c r="F130" s="313">
        <v>5</v>
      </c>
      <c r="G130" s="313">
        <v>14</v>
      </c>
      <c r="H130" s="313">
        <v>5</v>
      </c>
      <c r="I130" s="313">
        <v>14</v>
      </c>
      <c r="J130" s="313">
        <v>24</v>
      </c>
      <c r="K130" s="313">
        <f t="shared" si="18"/>
        <v>43</v>
      </c>
      <c r="L130" s="311">
        <v>25170000</v>
      </c>
      <c r="M130" s="313">
        <v>1672122</v>
      </c>
      <c r="N130" s="311" t="s">
        <v>786</v>
      </c>
      <c r="O130" s="311">
        <v>8741491</v>
      </c>
      <c r="P130" s="311" t="s">
        <v>17</v>
      </c>
      <c r="Q130" s="311" t="s">
        <v>358</v>
      </c>
      <c r="R130" s="311">
        <v>2</v>
      </c>
      <c r="S130" s="311">
        <v>78</v>
      </c>
      <c r="T130" s="311">
        <f t="shared" si="10"/>
        <v>78</v>
      </c>
      <c r="U130" s="314">
        <v>50.36</v>
      </c>
      <c r="V130" s="314">
        <v>48.53</v>
      </c>
      <c r="W130" s="314">
        <v>48.33</v>
      </c>
      <c r="X130" s="314"/>
      <c r="Y130" s="311">
        <v>572.30999999999995</v>
      </c>
      <c r="Z130" s="311">
        <v>36.119999999999997</v>
      </c>
      <c r="AA130" s="311">
        <f t="shared" si="11"/>
        <v>48.33</v>
      </c>
      <c r="AB130" s="315">
        <f t="shared" si="12"/>
        <v>48.33</v>
      </c>
      <c r="AC130" s="316">
        <f t="shared" si="13"/>
        <v>179.88249999999999</v>
      </c>
      <c r="AD130" s="316">
        <f t="shared" si="14"/>
        <v>90.674680833401069</v>
      </c>
      <c r="AE130" s="316">
        <f t="shared" si="15"/>
        <v>49.445</v>
      </c>
      <c r="AF130" s="316">
        <f t="shared" si="16"/>
        <v>261.61992806040848</v>
      </c>
      <c r="AG130" s="317">
        <f t="shared" si="17"/>
        <v>5.2911301053778637</v>
      </c>
    </row>
    <row r="131" spans="1:33" ht="38.25" x14ac:dyDescent="0.2">
      <c r="A131" s="311">
        <v>155</v>
      </c>
      <c r="B131" s="312" t="s">
        <v>359</v>
      </c>
      <c r="C131" s="311" t="s">
        <v>16</v>
      </c>
      <c r="D131" s="313">
        <v>0</v>
      </c>
      <c r="E131" s="313">
        <v>0</v>
      </c>
      <c r="F131" s="313">
        <v>1</v>
      </c>
      <c r="G131" s="313">
        <v>2</v>
      </c>
      <c r="H131" s="313">
        <v>1</v>
      </c>
      <c r="I131" s="313">
        <v>2</v>
      </c>
      <c r="J131" s="313">
        <v>3</v>
      </c>
      <c r="K131" s="313">
        <f t="shared" si="18"/>
        <v>6</v>
      </c>
      <c r="L131" s="311">
        <v>25170000</v>
      </c>
      <c r="M131" s="313">
        <v>1600372</v>
      </c>
      <c r="N131" s="311" t="s">
        <v>787</v>
      </c>
      <c r="O131" s="311" t="s">
        <v>360</v>
      </c>
      <c r="P131" s="311" t="s">
        <v>17</v>
      </c>
      <c r="Q131" s="311" t="s">
        <v>190</v>
      </c>
      <c r="R131" s="311">
        <v>73</v>
      </c>
      <c r="S131" s="311">
        <v>3</v>
      </c>
      <c r="T131" s="311">
        <f t="shared" si="10"/>
        <v>6</v>
      </c>
      <c r="U131" s="314">
        <v>18612.57</v>
      </c>
      <c r="V131" s="314">
        <v>17917.28</v>
      </c>
      <c r="W131" s="314">
        <v>17828.13</v>
      </c>
      <c r="X131" s="314">
        <v>12770.81</v>
      </c>
      <c r="Y131" s="311">
        <v>14299.37</v>
      </c>
      <c r="Z131" s="311"/>
      <c r="AA131" s="311">
        <f t="shared" si="11"/>
        <v>17828.13</v>
      </c>
      <c r="AB131" s="315">
        <f t="shared" si="12"/>
        <v>14299.37</v>
      </c>
      <c r="AC131" s="316">
        <f t="shared" si="13"/>
        <v>17164.337499999998</v>
      </c>
      <c r="AD131" s="316">
        <f t="shared" si="14"/>
        <v>17075.572767900932</v>
      </c>
      <c r="AE131" s="316">
        <f t="shared" si="15"/>
        <v>17872.705000000002</v>
      </c>
      <c r="AF131" s="316">
        <f t="shared" si="16"/>
        <v>1941.9027645992812</v>
      </c>
      <c r="AG131" s="317">
        <f t="shared" si="17"/>
        <v>0.10865186688860366</v>
      </c>
    </row>
    <row r="132" spans="1:33" ht="38.25" x14ac:dyDescent="0.2">
      <c r="A132" s="311">
        <v>156</v>
      </c>
      <c r="B132" s="312" t="s">
        <v>361</v>
      </c>
      <c r="C132" s="311" t="s">
        <v>16</v>
      </c>
      <c r="D132" s="313">
        <v>0</v>
      </c>
      <c r="E132" s="313">
        <v>0</v>
      </c>
      <c r="F132" s="313">
        <v>5</v>
      </c>
      <c r="G132" s="313">
        <v>2</v>
      </c>
      <c r="H132" s="313">
        <v>5</v>
      </c>
      <c r="I132" s="313">
        <v>2</v>
      </c>
      <c r="J132" s="313">
        <v>18</v>
      </c>
      <c r="K132" s="313">
        <f t="shared" si="18"/>
        <v>25</v>
      </c>
      <c r="L132" s="311">
        <v>25170000</v>
      </c>
      <c r="M132" s="313">
        <v>1808229</v>
      </c>
      <c r="N132" s="311" t="s">
        <v>789</v>
      </c>
      <c r="O132" s="311" t="s">
        <v>362</v>
      </c>
      <c r="P132" s="311" t="s">
        <v>17</v>
      </c>
      <c r="Q132" s="311" t="s">
        <v>186</v>
      </c>
      <c r="R132" s="311">
        <v>25</v>
      </c>
      <c r="S132" s="311">
        <v>15</v>
      </c>
      <c r="T132" s="311">
        <f t="shared" ref="T132:T172" si="19">+MAX(K132,S132)</f>
        <v>25</v>
      </c>
      <c r="U132" s="314">
        <v>1657.17</v>
      </c>
      <c r="V132" s="314">
        <v>1534.87</v>
      </c>
      <c r="W132" s="314">
        <v>1528.75</v>
      </c>
      <c r="X132" s="314">
        <v>291.07</v>
      </c>
      <c r="Y132" s="311">
        <v>336.47</v>
      </c>
      <c r="Z132" s="311">
        <v>1203.3900000000001</v>
      </c>
      <c r="AA132" s="311">
        <f t="shared" ref="AA132:AA172" si="20">+MINA(U132,V132,W132)</f>
        <v>1528.75</v>
      </c>
      <c r="AB132" s="315">
        <f t="shared" ref="AB132:AB195" si="21">+MIN(U132,V132,W132,Y132)</f>
        <v>336.47</v>
      </c>
      <c r="AC132" s="316">
        <f t="shared" ref="AC132:AC195" si="22">+AVERAGE(U132,V132,W132,Y132)</f>
        <v>1264.3150000000001</v>
      </c>
      <c r="AD132" s="316">
        <f t="shared" ref="AD132:AD195" si="23">+GEOMEAN(U132,V132,W132,Y132)</f>
        <v>1069.4989674175915</v>
      </c>
      <c r="AE132" s="316">
        <f t="shared" ref="AE132:AE195" si="24">+MEDIAN(U132,V132,W132,Y132)</f>
        <v>1531.81</v>
      </c>
      <c r="AF132" s="316">
        <f t="shared" ref="AF132:AF195" si="25">+_xlfn.STDEV.S(U132,V132,W132,Y132)</f>
        <v>621.38481697468796</v>
      </c>
      <c r="AG132" s="317">
        <f t="shared" ref="AG132:AG195" si="26">+AF132/AE132</f>
        <v>0.40565397599877789</v>
      </c>
    </row>
    <row r="133" spans="1:33" ht="25.5" x14ac:dyDescent="0.2">
      <c r="A133" s="311">
        <v>157</v>
      </c>
      <c r="B133" s="312" t="s">
        <v>363</v>
      </c>
      <c r="C133" s="311" t="s">
        <v>16</v>
      </c>
      <c r="D133" s="313">
        <v>0</v>
      </c>
      <c r="E133" s="313">
        <v>0</v>
      </c>
      <c r="F133" s="313">
        <v>5</v>
      </c>
      <c r="G133" s="313">
        <v>20</v>
      </c>
      <c r="H133" s="313">
        <v>5</v>
      </c>
      <c r="I133" s="313">
        <v>20</v>
      </c>
      <c r="J133" s="313">
        <v>27</v>
      </c>
      <c r="K133" s="313">
        <f t="shared" si="18"/>
        <v>52</v>
      </c>
      <c r="L133" s="311">
        <v>25170000</v>
      </c>
      <c r="M133" s="313">
        <v>1163883</v>
      </c>
      <c r="N133" s="311" t="s">
        <v>791</v>
      </c>
      <c r="O133" s="311" t="s">
        <v>364</v>
      </c>
      <c r="P133" s="311" t="s">
        <v>38</v>
      </c>
      <c r="Q133" s="311" t="s">
        <v>365</v>
      </c>
      <c r="R133" s="311">
        <v>7</v>
      </c>
      <c r="S133" s="311">
        <v>52</v>
      </c>
      <c r="T133" s="311">
        <f t="shared" si="19"/>
        <v>52</v>
      </c>
      <c r="U133" s="314">
        <v>41.22</v>
      </c>
      <c r="V133" s="314">
        <v>38.68</v>
      </c>
      <c r="W133" s="314">
        <v>38.479999999999997</v>
      </c>
      <c r="X133" s="314">
        <v>10.32</v>
      </c>
      <c r="Y133" s="311">
        <v>4.78</v>
      </c>
      <c r="Z133" s="311"/>
      <c r="AA133" s="311">
        <f t="shared" si="20"/>
        <v>38.479999999999997</v>
      </c>
      <c r="AB133" s="315">
        <f t="shared" si="21"/>
        <v>4.78</v>
      </c>
      <c r="AC133" s="316">
        <f t="shared" si="22"/>
        <v>30.79</v>
      </c>
      <c r="AD133" s="316">
        <f t="shared" si="23"/>
        <v>23.270962869059968</v>
      </c>
      <c r="AE133" s="316">
        <f t="shared" si="24"/>
        <v>38.58</v>
      </c>
      <c r="AF133" s="316">
        <f t="shared" si="25"/>
        <v>17.384794122067319</v>
      </c>
      <c r="AG133" s="317">
        <f t="shared" si="26"/>
        <v>0.45061674759116954</v>
      </c>
    </row>
    <row r="134" spans="1:33" ht="38.25" x14ac:dyDescent="0.2">
      <c r="A134" s="311">
        <v>158</v>
      </c>
      <c r="B134" s="312" t="s">
        <v>366</v>
      </c>
      <c r="C134" s="311" t="s">
        <v>16</v>
      </c>
      <c r="D134" s="313">
        <v>0</v>
      </c>
      <c r="E134" s="313">
        <v>0</v>
      </c>
      <c r="F134" s="313">
        <v>2</v>
      </c>
      <c r="G134" s="313">
        <v>10</v>
      </c>
      <c r="H134" s="313">
        <v>2</v>
      </c>
      <c r="I134" s="313">
        <v>10</v>
      </c>
      <c r="J134" s="311">
        <v>0</v>
      </c>
      <c r="K134" s="313">
        <f t="shared" si="18"/>
        <v>12</v>
      </c>
      <c r="L134" s="311">
        <v>25170000</v>
      </c>
      <c r="M134" s="313">
        <v>1807221</v>
      </c>
      <c r="N134" s="311" t="s">
        <v>794</v>
      </c>
      <c r="O134" s="311">
        <v>82014700</v>
      </c>
      <c r="P134" s="311" t="s">
        <v>17</v>
      </c>
      <c r="Q134" s="311" t="s">
        <v>367</v>
      </c>
      <c r="R134" s="311">
        <v>17</v>
      </c>
      <c r="S134" s="311">
        <v>12</v>
      </c>
      <c r="T134" s="311">
        <f t="shared" si="19"/>
        <v>12</v>
      </c>
      <c r="U134" s="314">
        <v>47.25</v>
      </c>
      <c r="V134" s="314">
        <v>45.71</v>
      </c>
      <c r="W134" s="314">
        <v>45.52</v>
      </c>
      <c r="X134" s="314">
        <v>38.159999999999997</v>
      </c>
      <c r="Y134" s="311">
        <v>41.69</v>
      </c>
      <c r="Z134" s="311">
        <v>39.71</v>
      </c>
      <c r="AA134" s="311">
        <f t="shared" si="20"/>
        <v>45.52</v>
      </c>
      <c r="AB134" s="315">
        <f t="shared" si="21"/>
        <v>41.69</v>
      </c>
      <c r="AC134" s="316">
        <f t="shared" si="22"/>
        <v>45.042500000000004</v>
      </c>
      <c r="AD134" s="316">
        <f t="shared" si="23"/>
        <v>44.994745082118108</v>
      </c>
      <c r="AE134" s="316">
        <f t="shared" si="24"/>
        <v>45.615000000000002</v>
      </c>
      <c r="AF134" s="316">
        <f t="shared" si="25"/>
        <v>2.3654368870605431</v>
      </c>
      <c r="AG134" s="317">
        <f t="shared" si="26"/>
        <v>5.1856557866064738E-2</v>
      </c>
    </row>
    <row r="135" spans="1:33" ht="38.25" x14ac:dyDescent="0.2">
      <c r="A135" s="311">
        <v>159</v>
      </c>
      <c r="B135" s="312" t="s">
        <v>368</v>
      </c>
      <c r="C135" s="311" t="s">
        <v>16</v>
      </c>
      <c r="D135" s="313">
        <v>0</v>
      </c>
      <c r="E135" s="313">
        <v>0</v>
      </c>
      <c r="F135" s="313">
        <v>0</v>
      </c>
      <c r="G135" s="313">
        <v>5</v>
      </c>
      <c r="H135" s="313">
        <v>0</v>
      </c>
      <c r="I135" s="313">
        <v>5</v>
      </c>
      <c r="J135" s="311">
        <v>0</v>
      </c>
      <c r="K135" s="313">
        <f t="shared" si="18"/>
        <v>5</v>
      </c>
      <c r="L135" s="311">
        <v>25170000</v>
      </c>
      <c r="M135" s="313">
        <v>1767966</v>
      </c>
      <c r="N135" s="311" t="s">
        <v>795</v>
      </c>
      <c r="O135" s="311">
        <v>676693</v>
      </c>
      <c r="P135" s="311" t="s">
        <v>17</v>
      </c>
      <c r="Q135" s="311" t="s">
        <v>152</v>
      </c>
      <c r="R135" s="311">
        <v>18</v>
      </c>
      <c r="S135" s="311">
        <v>8</v>
      </c>
      <c r="T135" s="311">
        <f t="shared" si="19"/>
        <v>8</v>
      </c>
      <c r="U135" s="314">
        <v>12886.13</v>
      </c>
      <c r="V135" s="314">
        <v>12079.99</v>
      </c>
      <c r="W135" s="314">
        <v>12031.86</v>
      </c>
      <c r="X135" s="314">
        <v>935.18</v>
      </c>
      <c r="Y135" s="311">
        <v>1019.6</v>
      </c>
      <c r="Z135" s="311"/>
      <c r="AA135" s="311">
        <f t="shared" si="20"/>
        <v>12031.86</v>
      </c>
      <c r="AB135" s="315">
        <f t="shared" si="21"/>
        <v>1019.6</v>
      </c>
      <c r="AC135" s="316">
        <f t="shared" si="22"/>
        <v>9504.3949999999986</v>
      </c>
      <c r="AD135" s="316">
        <f t="shared" si="23"/>
        <v>6610.5549549257094</v>
      </c>
      <c r="AE135" s="316">
        <f t="shared" si="24"/>
        <v>12055.924999999999</v>
      </c>
      <c r="AF135" s="316">
        <f t="shared" si="25"/>
        <v>5670.0866169897872</v>
      </c>
      <c r="AG135" s="317">
        <f t="shared" si="26"/>
        <v>0.47031535257475371</v>
      </c>
    </row>
    <row r="136" spans="1:33" ht="25.5" x14ac:dyDescent="0.2">
      <c r="A136" s="311">
        <v>160</v>
      </c>
      <c r="B136" s="312" t="s">
        <v>369</v>
      </c>
      <c r="C136" s="311" t="s">
        <v>16</v>
      </c>
      <c r="D136" s="313">
        <v>0</v>
      </c>
      <c r="E136" s="313">
        <v>0</v>
      </c>
      <c r="F136" s="313">
        <v>2</v>
      </c>
      <c r="G136" s="313">
        <v>5</v>
      </c>
      <c r="H136" s="313">
        <v>2</v>
      </c>
      <c r="I136" s="313">
        <v>5</v>
      </c>
      <c r="J136" s="311">
        <v>0</v>
      </c>
      <c r="K136" s="313">
        <f t="shared" si="18"/>
        <v>7</v>
      </c>
      <c r="L136" s="311">
        <v>25170000</v>
      </c>
      <c r="M136" s="313">
        <v>1807211</v>
      </c>
      <c r="N136" s="311" t="s">
        <v>796</v>
      </c>
      <c r="O136" s="311">
        <v>136825</v>
      </c>
      <c r="P136" s="311" t="s">
        <v>38</v>
      </c>
      <c r="Q136" s="311" t="s">
        <v>199</v>
      </c>
      <c r="R136" s="311">
        <v>37</v>
      </c>
      <c r="S136" s="311">
        <v>5</v>
      </c>
      <c r="T136" s="311">
        <f t="shared" si="19"/>
        <v>7</v>
      </c>
      <c r="U136" s="314">
        <v>784.92</v>
      </c>
      <c r="V136" s="314">
        <v>725.82</v>
      </c>
      <c r="W136" s="314">
        <v>720.77</v>
      </c>
      <c r="X136" s="314">
        <v>1025.1400000000001</v>
      </c>
      <c r="Y136" s="311">
        <v>1030</v>
      </c>
      <c r="Z136" s="311">
        <v>645.25</v>
      </c>
      <c r="AA136" s="311">
        <f t="shared" si="20"/>
        <v>720.77</v>
      </c>
      <c r="AB136" s="315">
        <f t="shared" si="21"/>
        <v>720.77</v>
      </c>
      <c r="AC136" s="316">
        <f t="shared" si="22"/>
        <v>815.37750000000005</v>
      </c>
      <c r="AD136" s="316">
        <f t="shared" si="23"/>
        <v>806.44000426300181</v>
      </c>
      <c r="AE136" s="316">
        <f t="shared" si="24"/>
        <v>755.37</v>
      </c>
      <c r="AF136" s="316">
        <f t="shared" si="25"/>
        <v>146.01552620069731</v>
      </c>
      <c r="AG136" s="317">
        <f t="shared" si="26"/>
        <v>0.19330331652130386</v>
      </c>
    </row>
    <row r="137" spans="1:33" ht="38.25" x14ac:dyDescent="0.2">
      <c r="A137" s="311">
        <v>161</v>
      </c>
      <c r="B137" s="312" t="s">
        <v>370</v>
      </c>
      <c r="C137" s="311" t="s">
        <v>16</v>
      </c>
      <c r="D137" s="313">
        <v>0</v>
      </c>
      <c r="E137" s="313">
        <v>0</v>
      </c>
      <c r="F137" s="313">
        <v>6</v>
      </c>
      <c r="G137" s="313">
        <v>10</v>
      </c>
      <c r="H137" s="313">
        <v>6</v>
      </c>
      <c r="I137" s="313">
        <v>10</v>
      </c>
      <c r="J137" s="313">
        <v>18</v>
      </c>
      <c r="K137" s="313">
        <f t="shared" si="18"/>
        <v>34</v>
      </c>
      <c r="L137" s="311">
        <v>25170000</v>
      </c>
      <c r="M137" s="313">
        <v>1808646</v>
      </c>
      <c r="N137" s="311" t="s">
        <v>797</v>
      </c>
      <c r="O137" s="311" t="s">
        <v>371</v>
      </c>
      <c r="P137" s="311" t="s">
        <v>17</v>
      </c>
      <c r="Q137" s="311" t="s">
        <v>288</v>
      </c>
      <c r="R137" s="311">
        <v>111</v>
      </c>
      <c r="S137" s="311">
        <v>34</v>
      </c>
      <c r="T137" s="311">
        <f t="shared" si="19"/>
        <v>34</v>
      </c>
      <c r="U137" s="314">
        <v>67.02</v>
      </c>
      <c r="V137" s="314">
        <v>64.52</v>
      </c>
      <c r="W137" s="314">
        <v>64.13</v>
      </c>
      <c r="X137" s="314">
        <v>18.63</v>
      </c>
      <c r="Y137" s="311">
        <v>22.36</v>
      </c>
      <c r="Z137" s="311"/>
      <c r="AA137" s="311">
        <f t="shared" si="20"/>
        <v>64.13</v>
      </c>
      <c r="AB137" s="315">
        <f t="shared" si="21"/>
        <v>22.36</v>
      </c>
      <c r="AC137" s="316">
        <f t="shared" si="22"/>
        <v>54.507499999999993</v>
      </c>
      <c r="AD137" s="316">
        <f t="shared" si="23"/>
        <v>49.90085137591263</v>
      </c>
      <c r="AE137" s="316">
        <f t="shared" si="24"/>
        <v>64.324999999999989</v>
      </c>
      <c r="AF137" s="316">
        <f t="shared" si="25"/>
        <v>21.469878706379951</v>
      </c>
      <c r="AG137" s="317">
        <f t="shared" si="26"/>
        <v>0.33377191925969618</v>
      </c>
    </row>
    <row r="138" spans="1:33" ht="38.25" x14ac:dyDescent="0.2">
      <c r="A138" s="311">
        <v>162</v>
      </c>
      <c r="B138" s="312" t="s">
        <v>372</v>
      </c>
      <c r="C138" s="311" t="s">
        <v>16</v>
      </c>
      <c r="D138" s="313">
        <v>0</v>
      </c>
      <c r="E138" s="313">
        <v>0</v>
      </c>
      <c r="F138" s="313">
        <v>10</v>
      </c>
      <c r="G138" s="313">
        <v>10</v>
      </c>
      <c r="H138" s="313">
        <v>10</v>
      </c>
      <c r="I138" s="313">
        <v>10</v>
      </c>
      <c r="J138" s="311">
        <v>0</v>
      </c>
      <c r="K138" s="313">
        <f t="shared" si="18"/>
        <v>20</v>
      </c>
      <c r="L138" s="311">
        <v>25170000</v>
      </c>
      <c r="M138" s="313">
        <v>1808994</v>
      </c>
      <c r="N138" s="311" t="s">
        <v>792</v>
      </c>
      <c r="O138" s="311" t="s">
        <v>373</v>
      </c>
      <c r="P138" s="311" t="s">
        <v>17</v>
      </c>
      <c r="Q138" s="311" t="s">
        <v>250</v>
      </c>
      <c r="R138" s="311">
        <v>141</v>
      </c>
      <c r="S138" s="311">
        <v>20</v>
      </c>
      <c r="T138" s="311">
        <f t="shared" si="19"/>
        <v>20</v>
      </c>
      <c r="U138" s="314">
        <v>70.16</v>
      </c>
      <c r="V138" s="314">
        <v>68.27</v>
      </c>
      <c r="W138" s="314">
        <v>67.72</v>
      </c>
      <c r="X138" s="314">
        <v>63.44</v>
      </c>
      <c r="Y138" s="311">
        <v>70.13</v>
      </c>
      <c r="Z138" s="311"/>
      <c r="AA138" s="311">
        <f t="shared" si="20"/>
        <v>67.72</v>
      </c>
      <c r="AB138" s="315">
        <f t="shared" si="21"/>
        <v>67.72</v>
      </c>
      <c r="AC138" s="316">
        <f t="shared" si="22"/>
        <v>69.069999999999993</v>
      </c>
      <c r="AD138" s="316">
        <f t="shared" si="23"/>
        <v>69.061350679373433</v>
      </c>
      <c r="AE138" s="316">
        <f t="shared" si="24"/>
        <v>69.199999999999989</v>
      </c>
      <c r="AF138" s="316">
        <f t="shared" si="25"/>
        <v>1.2615070352558473</v>
      </c>
      <c r="AG138" s="317">
        <f t="shared" si="26"/>
        <v>1.8229870451674096E-2</v>
      </c>
    </row>
    <row r="139" spans="1:33" ht="38.25" x14ac:dyDescent="0.2">
      <c r="A139" s="311">
        <v>163</v>
      </c>
      <c r="B139" s="312" t="s">
        <v>374</v>
      </c>
      <c r="C139" s="311" t="s">
        <v>16</v>
      </c>
      <c r="D139" s="313">
        <v>0</v>
      </c>
      <c r="E139" s="313">
        <v>0</v>
      </c>
      <c r="F139" s="313">
        <v>2</v>
      </c>
      <c r="G139" s="313">
        <v>10</v>
      </c>
      <c r="H139" s="313">
        <v>2</v>
      </c>
      <c r="I139" s="313">
        <v>10</v>
      </c>
      <c r="J139" s="313">
        <v>12</v>
      </c>
      <c r="K139" s="313">
        <f t="shared" si="18"/>
        <v>24</v>
      </c>
      <c r="L139" s="311">
        <v>25170000</v>
      </c>
      <c r="M139" s="311" t="s">
        <v>587</v>
      </c>
      <c r="N139" s="311" t="s">
        <v>799</v>
      </c>
      <c r="O139" s="311">
        <v>131546</v>
      </c>
      <c r="P139" s="311" t="s">
        <v>17</v>
      </c>
      <c r="Q139" s="311" t="s">
        <v>375</v>
      </c>
      <c r="R139" s="311">
        <v>5</v>
      </c>
      <c r="S139" s="311">
        <v>42</v>
      </c>
      <c r="T139" s="311">
        <f t="shared" si="19"/>
        <v>42</v>
      </c>
      <c r="U139" s="314">
        <v>529.48</v>
      </c>
      <c r="V139" s="314">
        <v>515.12</v>
      </c>
      <c r="W139" s="314">
        <v>513.05999999999995</v>
      </c>
      <c r="X139" s="314">
        <v>276.49</v>
      </c>
      <c r="Y139" s="311">
        <v>299.43</v>
      </c>
      <c r="Z139" s="311"/>
      <c r="AA139" s="311">
        <f t="shared" si="20"/>
        <v>513.05999999999995</v>
      </c>
      <c r="AB139" s="315">
        <f t="shared" si="21"/>
        <v>299.43</v>
      </c>
      <c r="AC139" s="316">
        <f t="shared" si="22"/>
        <v>464.27249999999998</v>
      </c>
      <c r="AD139" s="316">
        <f t="shared" si="23"/>
        <v>452.43413078112849</v>
      </c>
      <c r="AE139" s="316">
        <f t="shared" si="24"/>
        <v>514.08999999999992</v>
      </c>
      <c r="AF139" s="316">
        <f t="shared" si="25"/>
        <v>110.13742366546751</v>
      </c>
      <c r="AG139" s="317">
        <f t="shared" si="26"/>
        <v>0.21423763089238756</v>
      </c>
    </row>
    <row r="140" spans="1:33" ht="51" x14ac:dyDescent="0.2">
      <c r="A140" s="311">
        <v>164</v>
      </c>
      <c r="B140" s="312" t="s">
        <v>376</v>
      </c>
      <c r="C140" s="311" t="s">
        <v>16</v>
      </c>
      <c r="D140" s="313">
        <v>0</v>
      </c>
      <c r="E140" s="313">
        <v>0</v>
      </c>
      <c r="F140" s="313">
        <v>2</v>
      </c>
      <c r="G140" s="313">
        <v>10</v>
      </c>
      <c r="H140" s="313">
        <v>2</v>
      </c>
      <c r="I140" s="313">
        <v>10</v>
      </c>
      <c r="J140" s="311">
        <v>0</v>
      </c>
      <c r="K140" s="313">
        <f t="shared" si="18"/>
        <v>12</v>
      </c>
      <c r="L140" s="311">
        <v>25170000</v>
      </c>
      <c r="M140" s="311" t="s">
        <v>587</v>
      </c>
      <c r="N140" s="311" t="s">
        <v>801</v>
      </c>
      <c r="O140" s="311">
        <v>217066</v>
      </c>
      <c r="P140" s="311" t="s">
        <v>17</v>
      </c>
      <c r="Q140" s="311" t="s">
        <v>375</v>
      </c>
      <c r="R140" s="311">
        <v>6</v>
      </c>
      <c r="S140" s="311">
        <v>30</v>
      </c>
      <c r="T140" s="311">
        <f t="shared" si="19"/>
        <v>30</v>
      </c>
      <c r="U140" s="314">
        <v>19.239999999999998</v>
      </c>
      <c r="V140" s="314">
        <v>18.07</v>
      </c>
      <c r="W140" s="314">
        <v>17.96</v>
      </c>
      <c r="X140" s="314">
        <v>20.84</v>
      </c>
      <c r="Y140" s="311">
        <v>17.350000000000001</v>
      </c>
      <c r="Z140" s="311"/>
      <c r="AA140" s="311">
        <f t="shared" si="20"/>
        <v>17.96</v>
      </c>
      <c r="AB140" s="315">
        <f t="shared" si="21"/>
        <v>17.350000000000001</v>
      </c>
      <c r="AC140" s="316">
        <f t="shared" si="22"/>
        <v>18.155000000000001</v>
      </c>
      <c r="AD140" s="316">
        <f t="shared" si="23"/>
        <v>18.142296398877445</v>
      </c>
      <c r="AE140" s="316">
        <f t="shared" si="24"/>
        <v>18.015000000000001</v>
      </c>
      <c r="AF140" s="316">
        <f t="shared" si="25"/>
        <v>0.78962016184998596</v>
      </c>
      <c r="AG140" s="317">
        <f t="shared" si="26"/>
        <v>4.3831260718844627E-2</v>
      </c>
    </row>
    <row r="141" spans="1:33" ht="38.25" x14ac:dyDescent="0.2">
      <c r="A141" s="311">
        <v>165</v>
      </c>
      <c r="B141" s="312" t="s">
        <v>377</v>
      </c>
      <c r="C141" s="311" t="s">
        <v>16</v>
      </c>
      <c r="D141" s="313">
        <v>0</v>
      </c>
      <c r="E141" s="313">
        <v>0</v>
      </c>
      <c r="F141" s="313">
        <v>2</v>
      </c>
      <c r="G141" s="313">
        <v>10</v>
      </c>
      <c r="H141" s="313">
        <v>2</v>
      </c>
      <c r="I141" s="313">
        <v>10</v>
      </c>
      <c r="J141" s="311">
        <v>0</v>
      </c>
      <c r="K141" s="313">
        <f t="shared" si="18"/>
        <v>12</v>
      </c>
      <c r="L141" s="311">
        <v>25170000</v>
      </c>
      <c r="M141" s="311" t="s">
        <v>587</v>
      </c>
      <c r="N141" s="311" t="s">
        <v>802</v>
      </c>
      <c r="O141" s="311">
        <v>217029</v>
      </c>
      <c r="P141" s="311" t="s">
        <v>17</v>
      </c>
      <c r="Q141" s="311" t="s">
        <v>375</v>
      </c>
      <c r="R141" s="311">
        <v>7</v>
      </c>
      <c r="S141" s="311">
        <v>30</v>
      </c>
      <c r="T141" s="311">
        <f t="shared" si="19"/>
        <v>30</v>
      </c>
      <c r="U141" s="314">
        <v>5.53</v>
      </c>
      <c r="V141" s="314">
        <v>5.16</v>
      </c>
      <c r="W141" s="314">
        <v>5.13</v>
      </c>
      <c r="X141" s="314">
        <v>20.85</v>
      </c>
      <c r="Y141" s="311">
        <v>1.96</v>
      </c>
      <c r="Z141" s="311"/>
      <c r="AA141" s="311">
        <f t="shared" si="20"/>
        <v>5.13</v>
      </c>
      <c r="AB141" s="315">
        <f t="shared" si="21"/>
        <v>1.96</v>
      </c>
      <c r="AC141" s="316">
        <f t="shared" si="22"/>
        <v>4.4450000000000003</v>
      </c>
      <c r="AD141" s="316">
        <f t="shared" si="23"/>
        <v>4.1156370419811719</v>
      </c>
      <c r="AE141" s="316">
        <f t="shared" si="24"/>
        <v>5.1449999999999996</v>
      </c>
      <c r="AF141" s="316">
        <f t="shared" si="25"/>
        <v>1.6666233327699849</v>
      </c>
      <c r="AG141" s="317">
        <f t="shared" si="26"/>
        <v>0.32393067692322353</v>
      </c>
    </row>
    <row r="142" spans="1:33" ht="38.25" x14ac:dyDescent="0.2">
      <c r="A142" s="311">
        <v>166</v>
      </c>
      <c r="B142" s="312" t="s">
        <v>378</v>
      </c>
      <c r="C142" s="311" t="s">
        <v>16</v>
      </c>
      <c r="D142" s="313">
        <v>0</v>
      </c>
      <c r="E142" s="313">
        <v>0</v>
      </c>
      <c r="F142" s="313">
        <v>2</v>
      </c>
      <c r="G142" s="313">
        <v>10</v>
      </c>
      <c r="H142" s="313">
        <v>2</v>
      </c>
      <c r="I142" s="313">
        <v>10</v>
      </c>
      <c r="J142" s="311">
        <v>0</v>
      </c>
      <c r="K142" s="313">
        <f t="shared" si="18"/>
        <v>12</v>
      </c>
      <c r="L142" s="311">
        <v>25170000</v>
      </c>
      <c r="M142" s="311" t="s">
        <v>587</v>
      </c>
      <c r="N142" s="311" t="s">
        <v>803</v>
      </c>
      <c r="O142" s="311">
        <v>131592</v>
      </c>
      <c r="P142" s="311" t="s">
        <v>17</v>
      </c>
      <c r="Q142" s="311" t="s">
        <v>375</v>
      </c>
      <c r="R142" s="311">
        <v>8</v>
      </c>
      <c r="S142" s="311">
        <v>12</v>
      </c>
      <c r="T142" s="311">
        <f t="shared" si="19"/>
        <v>12</v>
      </c>
      <c r="U142" s="314">
        <v>75.11</v>
      </c>
      <c r="V142" s="314">
        <v>71.42</v>
      </c>
      <c r="W142" s="314">
        <v>70.92</v>
      </c>
      <c r="X142" s="314">
        <v>45.15</v>
      </c>
      <c r="Y142" s="311">
        <v>49.73</v>
      </c>
      <c r="Z142" s="311"/>
      <c r="AA142" s="311">
        <f t="shared" si="20"/>
        <v>70.92</v>
      </c>
      <c r="AB142" s="315">
        <f t="shared" si="21"/>
        <v>49.73</v>
      </c>
      <c r="AC142" s="316">
        <f t="shared" si="22"/>
        <v>66.795000000000002</v>
      </c>
      <c r="AD142" s="316">
        <f t="shared" si="23"/>
        <v>65.951730965270428</v>
      </c>
      <c r="AE142" s="316">
        <f t="shared" si="24"/>
        <v>71.17</v>
      </c>
      <c r="AF142" s="316">
        <f t="shared" si="25"/>
        <v>11.529089296210675</v>
      </c>
      <c r="AG142" s="317">
        <f t="shared" si="26"/>
        <v>0.16199366722229414</v>
      </c>
    </row>
    <row r="143" spans="1:33" ht="38.25" x14ac:dyDescent="0.2">
      <c r="A143" s="311">
        <v>167</v>
      </c>
      <c r="B143" s="312" t="s">
        <v>379</v>
      </c>
      <c r="C143" s="311" t="s">
        <v>16</v>
      </c>
      <c r="D143" s="313">
        <v>0</v>
      </c>
      <c r="E143" s="313">
        <v>0</v>
      </c>
      <c r="F143" s="313">
        <v>2</v>
      </c>
      <c r="G143" s="313">
        <v>5</v>
      </c>
      <c r="H143" s="313">
        <v>2</v>
      </c>
      <c r="I143" s="313">
        <v>5</v>
      </c>
      <c r="J143" s="311">
        <v>0</v>
      </c>
      <c r="K143" s="313">
        <f t="shared" si="18"/>
        <v>7</v>
      </c>
      <c r="L143" s="311">
        <v>25170000</v>
      </c>
      <c r="M143" s="313">
        <v>1807264</v>
      </c>
      <c r="N143" s="311" t="s">
        <v>805</v>
      </c>
      <c r="O143" s="311" t="s">
        <v>380</v>
      </c>
      <c r="P143" s="311" t="s">
        <v>17</v>
      </c>
      <c r="Q143" s="311" t="s">
        <v>99</v>
      </c>
      <c r="R143" s="311">
        <v>28</v>
      </c>
      <c r="S143" s="311">
        <v>30</v>
      </c>
      <c r="T143" s="311">
        <f t="shared" si="19"/>
        <v>30</v>
      </c>
      <c r="U143" s="314">
        <v>76.61</v>
      </c>
      <c r="V143" s="314">
        <v>71.489999999999995</v>
      </c>
      <c r="W143" s="314">
        <v>71.06</v>
      </c>
      <c r="X143" s="314"/>
      <c r="Y143" s="311">
        <v>9.0399999999999991</v>
      </c>
      <c r="Z143" s="311"/>
      <c r="AA143" s="311">
        <f t="shared" si="20"/>
        <v>71.06</v>
      </c>
      <c r="AB143" s="315">
        <f t="shared" si="21"/>
        <v>9.0399999999999991</v>
      </c>
      <c r="AC143" s="316">
        <f t="shared" si="22"/>
        <v>57.05</v>
      </c>
      <c r="AD143" s="316">
        <f t="shared" si="23"/>
        <v>43.309293407426765</v>
      </c>
      <c r="AE143" s="316">
        <f t="shared" si="24"/>
        <v>71.275000000000006</v>
      </c>
      <c r="AF143" s="316">
        <f t="shared" si="25"/>
        <v>32.10580113728151</v>
      </c>
      <c r="AG143" s="317">
        <f t="shared" si="26"/>
        <v>0.45044968273983177</v>
      </c>
    </row>
    <row r="144" spans="1:33" ht="38.25" x14ac:dyDescent="0.2">
      <c r="A144" s="311">
        <v>168</v>
      </c>
      <c r="B144" s="312" t="s">
        <v>381</v>
      </c>
      <c r="C144" s="311" t="s">
        <v>16</v>
      </c>
      <c r="D144" s="313">
        <v>0</v>
      </c>
      <c r="E144" s="313">
        <v>0</v>
      </c>
      <c r="F144" s="313">
        <v>12</v>
      </c>
      <c r="G144" s="313">
        <v>10</v>
      </c>
      <c r="H144" s="313">
        <v>12</v>
      </c>
      <c r="I144" s="313">
        <v>10</v>
      </c>
      <c r="J144" s="313">
        <v>16</v>
      </c>
      <c r="K144" s="313">
        <f t="shared" si="18"/>
        <v>38</v>
      </c>
      <c r="L144" s="311">
        <v>25170000</v>
      </c>
      <c r="M144" s="313">
        <v>1721084</v>
      </c>
      <c r="N144" s="311" t="s">
        <v>806</v>
      </c>
      <c r="O144" s="311" t="s">
        <v>382</v>
      </c>
      <c r="P144" s="311" t="s">
        <v>17</v>
      </c>
      <c r="Q144" s="311" t="s">
        <v>383</v>
      </c>
      <c r="R144" s="311" t="s">
        <v>384</v>
      </c>
      <c r="S144" s="311">
        <v>56</v>
      </c>
      <c r="T144" s="311">
        <f t="shared" si="19"/>
        <v>56</v>
      </c>
      <c r="U144" s="314">
        <v>638.41999999999996</v>
      </c>
      <c r="V144" s="314">
        <v>589.22</v>
      </c>
      <c r="W144" s="314">
        <v>585.70000000000005</v>
      </c>
      <c r="X144" s="314">
        <v>728.25</v>
      </c>
      <c r="Y144" s="311">
        <v>1425.29</v>
      </c>
      <c r="Z144" s="311">
        <v>390.97</v>
      </c>
      <c r="AA144" s="311">
        <f t="shared" si="20"/>
        <v>585.70000000000005</v>
      </c>
      <c r="AB144" s="315">
        <f t="shared" si="21"/>
        <v>585.70000000000005</v>
      </c>
      <c r="AC144" s="316">
        <f t="shared" si="22"/>
        <v>809.65750000000003</v>
      </c>
      <c r="AD144" s="316">
        <f t="shared" si="23"/>
        <v>748.58411380856626</v>
      </c>
      <c r="AE144" s="316">
        <f t="shared" si="24"/>
        <v>613.81999999999994</v>
      </c>
      <c r="AF144" s="316">
        <f t="shared" si="25"/>
        <v>411.12662675263431</v>
      </c>
      <c r="AG144" s="317">
        <f t="shared" si="26"/>
        <v>0.66978369351378964</v>
      </c>
    </row>
    <row r="145" spans="1:33" ht="38.25" x14ac:dyDescent="0.2">
      <c r="A145" s="311">
        <v>169</v>
      </c>
      <c r="B145" s="312" t="s">
        <v>385</v>
      </c>
      <c r="C145" s="311" t="s">
        <v>16</v>
      </c>
      <c r="D145" s="313">
        <v>0</v>
      </c>
      <c r="E145" s="313">
        <v>0</v>
      </c>
      <c r="F145" s="313">
        <v>5</v>
      </c>
      <c r="G145" s="313">
        <v>15</v>
      </c>
      <c r="H145" s="313">
        <v>5</v>
      </c>
      <c r="I145" s="313">
        <v>15</v>
      </c>
      <c r="J145" s="313">
        <v>12</v>
      </c>
      <c r="K145" s="313">
        <f t="shared" si="18"/>
        <v>32</v>
      </c>
      <c r="L145" s="311">
        <v>25170000</v>
      </c>
      <c r="M145" s="313">
        <v>1809045</v>
      </c>
      <c r="N145" s="311" t="s">
        <v>807</v>
      </c>
      <c r="O145" s="311" t="s">
        <v>386</v>
      </c>
      <c r="P145" s="311" t="s">
        <v>17</v>
      </c>
      <c r="Q145" s="311" t="s">
        <v>152</v>
      </c>
      <c r="R145" s="311">
        <v>2</v>
      </c>
      <c r="S145" s="311">
        <v>65</v>
      </c>
      <c r="T145" s="311">
        <f t="shared" si="19"/>
        <v>65</v>
      </c>
      <c r="U145" s="314">
        <v>146.71</v>
      </c>
      <c r="V145" s="314">
        <v>137.27000000000001</v>
      </c>
      <c r="W145" s="314">
        <v>136.72</v>
      </c>
      <c r="X145" s="314">
        <v>80.849999999999994</v>
      </c>
      <c r="Y145" s="311">
        <v>93.61</v>
      </c>
      <c r="Z145" s="311">
        <v>18.940000000000001</v>
      </c>
      <c r="AA145" s="311">
        <f t="shared" si="20"/>
        <v>136.72</v>
      </c>
      <c r="AB145" s="315">
        <f t="shared" si="21"/>
        <v>93.61</v>
      </c>
      <c r="AC145" s="316">
        <f t="shared" si="22"/>
        <v>128.57750000000001</v>
      </c>
      <c r="AD145" s="316">
        <f t="shared" si="23"/>
        <v>126.70606727922296</v>
      </c>
      <c r="AE145" s="316">
        <f t="shared" si="24"/>
        <v>136.995</v>
      </c>
      <c r="AF145" s="316">
        <f t="shared" si="25"/>
        <v>23.758321173853915</v>
      </c>
      <c r="AG145" s="317">
        <f t="shared" si="26"/>
        <v>0.17342473209864531</v>
      </c>
    </row>
    <row r="146" spans="1:33" ht="25.5" x14ac:dyDescent="0.2">
      <c r="A146" s="311">
        <v>170</v>
      </c>
      <c r="B146" s="321" t="s">
        <v>387</v>
      </c>
      <c r="C146" s="311" t="s">
        <v>16</v>
      </c>
      <c r="D146" s="313">
        <v>0</v>
      </c>
      <c r="E146" s="313">
        <v>0</v>
      </c>
      <c r="F146" s="313">
        <v>5</v>
      </c>
      <c r="G146" s="313">
        <v>0</v>
      </c>
      <c r="H146" s="313">
        <v>5</v>
      </c>
      <c r="I146" s="313">
        <v>0</v>
      </c>
      <c r="J146" s="311">
        <v>0</v>
      </c>
      <c r="K146" s="313">
        <f t="shared" si="18"/>
        <v>5</v>
      </c>
      <c r="L146" s="311">
        <v>25170000</v>
      </c>
      <c r="M146" s="313">
        <v>1808218</v>
      </c>
      <c r="N146" s="311" t="s">
        <v>419</v>
      </c>
      <c r="O146" s="311" t="s">
        <v>388</v>
      </c>
      <c r="P146" s="311" t="s">
        <v>38</v>
      </c>
      <c r="Q146" s="311" t="s">
        <v>91</v>
      </c>
      <c r="R146" s="311">
        <v>16</v>
      </c>
      <c r="S146" s="311">
        <v>0</v>
      </c>
      <c r="T146" s="311">
        <f t="shared" si="19"/>
        <v>5</v>
      </c>
      <c r="U146" s="314">
        <v>2998.13</v>
      </c>
      <c r="V146" s="314">
        <v>2872.61</v>
      </c>
      <c r="W146" s="314">
        <v>2852.64</v>
      </c>
      <c r="X146" s="314">
        <v>748.04</v>
      </c>
      <c r="Y146" s="311">
        <v>827.41</v>
      </c>
      <c r="Z146" s="311"/>
      <c r="AA146" s="311">
        <f t="shared" si="20"/>
        <v>2852.64</v>
      </c>
      <c r="AB146" s="315">
        <f t="shared" si="21"/>
        <v>827.41</v>
      </c>
      <c r="AC146" s="316">
        <f t="shared" si="22"/>
        <v>2387.6974999999998</v>
      </c>
      <c r="AD146" s="316">
        <f t="shared" si="23"/>
        <v>2123.3604080355917</v>
      </c>
      <c r="AE146" s="316">
        <f t="shared" si="24"/>
        <v>2862.625</v>
      </c>
      <c r="AF146" s="316">
        <f t="shared" si="25"/>
        <v>1042.1830582444086</v>
      </c>
      <c r="AG146" s="317">
        <f t="shared" si="26"/>
        <v>0.36406551966967682</v>
      </c>
    </row>
    <row r="147" spans="1:33" ht="25.5" x14ac:dyDescent="0.2">
      <c r="A147" s="311">
        <v>171</v>
      </c>
      <c r="B147" s="321" t="s">
        <v>389</v>
      </c>
      <c r="C147" s="311" t="s">
        <v>16</v>
      </c>
      <c r="D147" s="313">
        <v>0</v>
      </c>
      <c r="E147" s="313">
        <v>0</v>
      </c>
      <c r="F147" s="313">
        <v>12</v>
      </c>
      <c r="G147" s="313">
        <v>0</v>
      </c>
      <c r="H147" s="313">
        <v>12</v>
      </c>
      <c r="I147" s="313">
        <v>0</v>
      </c>
      <c r="J147" s="313">
        <v>18</v>
      </c>
      <c r="K147" s="313">
        <f t="shared" si="18"/>
        <v>30</v>
      </c>
      <c r="L147" s="311">
        <v>25170000</v>
      </c>
      <c r="M147" s="313">
        <v>1807340</v>
      </c>
      <c r="N147" s="311" t="s">
        <v>808</v>
      </c>
      <c r="O147" s="311" t="s">
        <v>390</v>
      </c>
      <c r="P147" s="311" t="s">
        <v>38</v>
      </c>
      <c r="Q147" s="311" t="s">
        <v>91</v>
      </c>
      <c r="R147" s="311">
        <v>17</v>
      </c>
      <c r="S147" s="311">
        <v>0</v>
      </c>
      <c r="T147" s="311">
        <f t="shared" si="19"/>
        <v>30</v>
      </c>
      <c r="U147" s="314">
        <v>285.17</v>
      </c>
      <c r="V147" s="314">
        <v>277.47000000000003</v>
      </c>
      <c r="W147" s="314">
        <v>275.26</v>
      </c>
      <c r="X147" s="314">
        <v>39.21</v>
      </c>
      <c r="Y147" s="311">
        <v>43.32</v>
      </c>
      <c r="Z147" s="311">
        <v>221.09</v>
      </c>
      <c r="AA147" s="311">
        <f t="shared" si="20"/>
        <v>275.26</v>
      </c>
      <c r="AB147" s="315">
        <f t="shared" si="21"/>
        <v>43.32</v>
      </c>
      <c r="AC147" s="316">
        <f t="shared" si="22"/>
        <v>220.30500000000004</v>
      </c>
      <c r="AD147" s="316">
        <f t="shared" si="23"/>
        <v>175.26203732496151</v>
      </c>
      <c r="AE147" s="316">
        <f t="shared" si="24"/>
        <v>276.36500000000001</v>
      </c>
      <c r="AF147" s="316">
        <f t="shared" si="25"/>
        <v>118.06643285314694</v>
      </c>
      <c r="AG147" s="317">
        <f t="shared" si="26"/>
        <v>0.42721195829119801</v>
      </c>
    </row>
    <row r="148" spans="1:33" ht="25.5" x14ac:dyDescent="0.2">
      <c r="A148" s="311">
        <v>172</v>
      </c>
      <c r="B148" s="322" t="s">
        <v>391</v>
      </c>
      <c r="C148" s="311" t="s">
        <v>16</v>
      </c>
      <c r="D148" s="313">
        <v>0</v>
      </c>
      <c r="E148" s="313">
        <v>0</v>
      </c>
      <c r="F148" s="313">
        <v>5</v>
      </c>
      <c r="G148" s="313">
        <v>0</v>
      </c>
      <c r="H148" s="313">
        <v>5</v>
      </c>
      <c r="I148" s="313">
        <v>0</v>
      </c>
      <c r="J148" s="311">
        <v>0</v>
      </c>
      <c r="K148" s="313">
        <f t="shared" si="18"/>
        <v>5</v>
      </c>
      <c r="L148" s="311">
        <v>25170000</v>
      </c>
      <c r="M148" s="313">
        <v>1808897</v>
      </c>
      <c r="N148" s="311" t="s">
        <v>809</v>
      </c>
      <c r="O148" s="311" t="s">
        <v>392</v>
      </c>
      <c r="P148" s="311" t="s">
        <v>38</v>
      </c>
      <c r="Q148" s="311" t="s">
        <v>393</v>
      </c>
      <c r="R148" s="311">
        <v>35</v>
      </c>
      <c r="S148" s="311">
        <v>5</v>
      </c>
      <c r="T148" s="311">
        <f t="shared" si="19"/>
        <v>5</v>
      </c>
      <c r="U148" s="314">
        <v>79.81</v>
      </c>
      <c r="V148" s="314">
        <v>77.430000000000007</v>
      </c>
      <c r="W148" s="314">
        <v>76.959999999999994</v>
      </c>
      <c r="X148" s="314">
        <v>50.21</v>
      </c>
      <c r="Y148" s="311">
        <v>30.05</v>
      </c>
      <c r="Z148" s="311"/>
      <c r="AA148" s="311">
        <f t="shared" si="20"/>
        <v>76.959999999999994</v>
      </c>
      <c r="AB148" s="315">
        <f t="shared" si="21"/>
        <v>30.05</v>
      </c>
      <c r="AC148" s="316">
        <f t="shared" si="22"/>
        <v>66.0625</v>
      </c>
      <c r="AD148" s="316">
        <f t="shared" si="23"/>
        <v>61.48497862055595</v>
      </c>
      <c r="AE148" s="316">
        <f t="shared" si="24"/>
        <v>77.194999999999993</v>
      </c>
      <c r="AF148" s="316">
        <f t="shared" si="25"/>
        <v>24.040725689268751</v>
      </c>
      <c r="AG148" s="317">
        <f t="shared" si="26"/>
        <v>0.31142853409247689</v>
      </c>
    </row>
    <row r="149" spans="1:33" ht="25.5" x14ac:dyDescent="0.2">
      <c r="A149" s="311">
        <v>173</v>
      </c>
      <c r="B149" s="322" t="s">
        <v>394</v>
      </c>
      <c r="C149" s="311" t="s">
        <v>16</v>
      </c>
      <c r="D149" s="313">
        <v>0</v>
      </c>
      <c r="E149" s="313">
        <v>0</v>
      </c>
      <c r="F149" s="313">
        <v>12</v>
      </c>
      <c r="G149" s="313">
        <v>0</v>
      </c>
      <c r="H149" s="313">
        <v>12</v>
      </c>
      <c r="I149" s="313">
        <v>0</v>
      </c>
      <c r="J149" s="311">
        <v>0</v>
      </c>
      <c r="K149" s="313">
        <f t="shared" si="18"/>
        <v>12</v>
      </c>
      <c r="L149" s="311">
        <v>25170000</v>
      </c>
      <c r="M149" s="313">
        <v>1808932</v>
      </c>
      <c r="N149" s="311" t="s">
        <v>811</v>
      </c>
      <c r="O149" s="311" t="s">
        <v>395</v>
      </c>
      <c r="P149" s="311" t="s">
        <v>38</v>
      </c>
      <c r="Q149" s="311" t="s">
        <v>393</v>
      </c>
      <c r="R149" s="311">
        <v>34</v>
      </c>
      <c r="S149" s="311">
        <v>29</v>
      </c>
      <c r="T149" s="311">
        <f t="shared" si="19"/>
        <v>29</v>
      </c>
      <c r="U149" s="314">
        <v>3.93</v>
      </c>
      <c r="V149" s="314">
        <v>3.77</v>
      </c>
      <c r="W149" s="314">
        <v>3.75</v>
      </c>
      <c r="X149" s="314">
        <v>20.84</v>
      </c>
      <c r="Y149" s="311">
        <v>13.04</v>
      </c>
      <c r="Z149" s="311"/>
      <c r="AA149" s="311">
        <f t="shared" si="20"/>
        <v>3.75</v>
      </c>
      <c r="AB149" s="315">
        <f t="shared" si="21"/>
        <v>3.75</v>
      </c>
      <c r="AC149" s="316">
        <f t="shared" si="22"/>
        <v>6.1224999999999996</v>
      </c>
      <c r="AD149" s="316">
        <f t="shared" si="23"/>
        <v>5.1881280907138896</v>
      </c>
      <c r="AE149" s="316">
        <f t="shared" si="24"/>
        <v>3.85</v>
      </c>
      <c r="AF149" s="316">
        <f t="shared" si="25"/>
        <v>4.6123701427068209</v>
      </c>
      <c r="AG149" s="317">
        <f t="shared" si="26"/>
        <v>1.1980182188848885</v>
      </c>
    </row>
    <row r="150" spans="1:33" x14ac:dyDescent="0.2">
      <c r="A150" s="311">
        <v>174</v>
      </c>
      <c r="B150" s="322" t="s">
        <v>391</v>
      </c>
      <c r="C150" s="311" t="s">
        <v>16</v>
      </c>
      <c r="D150" s="313">
        <v>0</v>
      </c>
      <c r="E150" s="313">
        <v>0</v>
      </c>
      <c r="F150" s="313">
        <v>5</v>
      </c>
      <c r="G150" s="313">
        <v>0</v>
      </c>
      <c r="H150" s="313">
        <v>5</v>
      </c>
      <c r="I150" s="313">
        <v>0</v>
      </c>
      <c r="J150" s="311">
        <v>0</v>
      </c>
      <c r="K150" s="313">
        <f t="shared" si="18"/>
        <v>5</v>
      </c>
      <c r="L150" s="311">
        <v>25170000</v>
      </c>
      <c r="M150" s="313">
        <v>1807390</v>
      </c>
      <c r="N150" s="311" t="s">
        <v>419</v>
      </c>
      <c r="O150" s="311" t="s">
        <v>396</v>
      </c>
      <c r="P150" s="311" t="s">
        <v>38</v>
      </c>
      <c r="Q150" s="311" t="s">
        <v>250</v>
      </c>
      <c r="R150" s="311">
        <v>16</v>
      </c>
      <c r="S150" s="311">
        <v>5</v>
      </c>
      <c r="T150" s="311">
        <f t="shared" si="19"/>
        <v>5</v>
      </c>
      <c r="U150" s="314">
        <v>87.42</v>
      </c>
      <c r="V150" s="314">
        <v>81.81</v>
      </c>
      <c r="W150" s="314">
        <v>81.319999999999993</v>
      </c>
      <c r="X150" s="314">
        <v>50.12</v>
      </c>
      <c r="Y150" s="311">
        <v>28.04</v>
      </c>
      <c r="Z150" s="311"/>
      <c r="AA150" s="311">
        <f t="shared" si="20"/>
        <v>81.319999999999993</v>
      </c>
      <c r="AB150" s="315">
        <f t="shared" si="21"/>
        <v>28.04</v>
      </c>
      <c r="AC150" s="316">
        <f t="shared" si="22"/>
        <v>69.647500000000008</v>
      </c>
      <c r="AD150" s="316">
        <f t="shared" si="23"/>
        <v>63.547452257622282</v>
      </c>
      <c r="AE150" s="316">
        <f t="shared" si="24"/>
        <v>81.564999999999998</v>
      </c>
      <c r="AF150" s="316">
        <f t="shared" si="25"/>
        <v>27.876031968939422</v>
      </c>
      <c r="AG150" s="317">
        <f t="shared" si="26"/>
        <v>0.34176462905583793</v>
      </c>
    </row>
    <row r="151" spans="1:33" ht="25.5" x14ac:dyDescent="0.2">
      <c r="A151" s="311">
        <v>175</v>
      </c>
      <c r="B151" s="322" t="s">
        <v>397</v>
      </c>
      <c r="C151" s="311" t="s">
        <v>16</v>
      </c>
      <c r="D151" s="313">
        <v>0</v>
      </c>
      <c r="E151" s="313">
        <v>0</v>
      </c>
      <c r="F151" s="313">
        <v>50</v>
      </c>
      <c r="G151" s="313">
        <v>15</v>
      </c>
      <c r="H151" s="313">
        <v>50</v>
      </c>
      <c r="I151" s="313">
        <v>15</v>
      </c>
      <c r="J151" s="313">
        <v>12</v>
      </c>
      <c r="K151" s="313">
        <f t="shared" si="18"/>
        <v>77</v>
      </c>
      <c r="L151" s="311">
        <v>25170000</v>
      </c>
      <c r="M151" s="313">
        <v>1600381</v>
      </c>
      <c r="N151" s="311" t="s">
        <v>767</v>
      </c>
      <c r="O151" s="311">
        <v>132270</v>
      </c>
      <c r="P151" s="311" t="s">
        <v>38</v>
      </c>
      <c r="Q151" s="311" t="s">
        <v>86</v>
      </c>
      <c r="R151" s="311">
        <v>19</v>
      </c>
      <c r="S151" s="311">
        <v>70</v>
      </c>
      <c r="T151" s="311">
        <f t="shared" si="19"/>
        <v>77</v>
      </c>
      <c r="U151" s="314">
        <v>26514.17</v>
      </c>
      <c r="V151" s="314">
        <v>24746.560000000001</v>
      </c>
      <c r="W151" s="314">
        <v>24550.15</v>
      </c>
      <c r="X151" s="314">
        <v>6838.46</v>
      </c>
      <c r="Y151" s="311">
        <v>7382.19</v>
      </c>
      <c r="Z151" s="311"/>
      <c r="AA151" s="311">
        <f t="shared" si="20"/>
        <v>24550.15</v>
      </c>
      <c r="AB151" s="315">
        <f t="shared" si="21"/>
        <v>7382.19</v>
      </c>
      <c r="AC151" s="316">
        <f t="shared" si="22"/>
        <v>20798.267500000002</v>
      </c>
      <c r="AD151" s="316">
        <f t="shared" si="23"/>
        <v>18569.835664680093</v>
      </c>
      <c r="AE151" s="316">
        <f t="shared" si="24"/>
        <v>24648.355000000003</v>
      </c>
      <c r="AF151" s="316">
        <f t="shared" si="25"/>
        <v>8987.5527413357377</v>
      </c>
      <c r="AG151" s="317">
        <f t="shared" si="26"/>
        <v>0.36463093546550007</v>
      </c>
    </row>
    <row r="152" spans="1:33" ht="25.5" x14ac:dyDescent="0.2">
      <c r="A152" s="311">
        <v>176</v>
      </c>
      <c r="B152" s="322" t="s">
        <v>398</v>
      </c>
      <c r="C152" s="311" t="s">
        <v>16</v>
      </c>
      <c r="D152" s="313">
        <v>0</v>
      </c>
      <c r="E152" s="313">
        <v>0</v>
      </c>
      <c r="F152" s="313">
        <v>5</v>
      </c>
      <c r="G152" s="313">
        <v>0</v>
      </c>
      <c r="H152" s="313">
        <v>5</v>
      </c>
      <c r="I152" s="313">
        <v>0</v>
      </c>
      <c r="J152" s="311">
        <v>0</v>
      </c>
      <c r="K152" s="313">
        <f t="shared" si="18"/>
        <v>5</v>
      </c>
      <c r="L152" s="311">
        <v>25170000</v>
      </c>
      <c r="M152" s="313">
        <v>1767852</v>
      </c>
      <c r="N152" s="311" t="s">
        <v>764</v>
      </c>
      <c r="O152" s="311">
        <v>136821</v>
      </c>
      <c r="P152" s="311" t="s">
        <v>38</v>
      </c>
      <c r="Q152" s="311" t="s">
        <v>61</v>
      </c>
      <c r="R152" s="311">
        <v>18</v>
      </c>
      <c r="S152" s="311">
        <v>5</v>
      </c>
      <c r="T152" s="311">
        <f t="shared" si="19"/>
        <v>5</v>
      </c>
      <c r="U152" s="314">
        <v>1145.57</v>
      </c>
      <c r="V152" s="314">
        <v>1071.1099999999999</v>
      </c>
      <c r="W152" s="314">
        <v>1063.6600000000001</v>
      </c>
      <c r="X152" s="314"/>
      <c r="Y152" s="311">
        <v>2764.52</v>
      </c>
      <c r="Z152" s="311"/>
      <c r="AA152" s="311">
        <f t="shared" si="20"/>
        <v>1063.6600000000001</v>
      </c>
      <c r="AB152" s="315">
        <f t="shared" si="21"/>
        <v>1063.6600000000001</v>
      </c>
      <c r="AC152" s="316">
        <f t="shared" si="22"/>
        <v>1511.2150000000001</v>
      </c>
      <c r="AD152" s="316">
        <f t="shared" si="23"/>
        <v>1378.2232353522047</v>
      </c>
      <c r="AE152" s="316">
        <f t="shared" si="24"/>
        <v>1108.3399999999999</v>
      </c>
      <c r="AF152" s="316">
        <f t="shared" si="25"/>
        <v>836.35470507434775</v>
      </c>
      <c r="AG152" s="317">
        <f t="shared" si="26"/>
        <v>0.75460120998461466</v>
      </c>
    </row>
    <row r="153" spans="1:33" ht="38.25" x14ac:dyDescent="0.2">
      <c r="A153" s="311">
        <v>177</v>
      </c>
      <c r="B153" s="312" t="s">
        <v>399</v>
      </c>
      <c r="C153" s="311" t="s">
        <v>16</v>
      </c>
      <c r="D153" s="313">
        <v>0</v>
      </c>
      <c r="E153" s="313">
        <v>0</v>
      </c>
      <c r="F153" s="313">
        <v>12</v>
      </c>
      <c r="G153" s="313">
        <v>15</v>
      </c>
      <c r="H153" s="313">
        <v>12</v>
      </c>
      <c r="I153" s="313">
        <v>15</v>
      </c>
      <c r="J153" s="311">
        <v>0</v>
      </c>
      <c r="K153" s="313">
        <f t="shared" si="18"/>
        <v>27</v>
      </c>
      <c r="L153" s="311">
        <v>25170000</v>
      </c>
      <c r="M153" s="313">
        <v>1808459</v>
      </c>
      <c r="N153" s="311" t="s">
        <v>814</v>
      </c>
      <c r="O153" s="311" t="s">
        <v>400</v>
      </c>
      <c r="P153" s="311" t="s">
        <v>17</v>
      </c>
      <c r="Q153" s="311" t="s">
        <v>152</v>
      </c>
      <c r="R153" s="311">
        <v>6</v>
      </c>
      <c r="S153" s="311">
        <v>41</v>
      </c>
      <c r="T153" s="311">
        <f t="shared" si="19"/>
        <v>41</v>
      </c>
      <c r="U153" s="314">
        <v>109.26</v>
      </c>
      <c r="V153" s="314">
        <v>100.56</v>
      </c>
      <c r="W153" s="314">
        <v>100.05</v>
      </c>
      <c r="X153" s="314">
        <v>62.31</v>
      </c>
      <c r="Y153" s="311">
        <v>69.25</v>
      </c>
      <c r="Z153" s="311"/>
      <c r="AA153" s="311">
        <f t="shared" si="20"/>
        <v>100.05</v>
      </c>
      <c r="AB153" s="315">
        <f t="shared" si="21"/>
        <v>69.25</v>
      </c>
      <c r="AC153" s="316">
        <f t="shared" si="22"/>
        <v>94.78</v>
      </c>
      <c r="AD153" s="316">
        <f t="shared" si="23"/>
        <v>93.407303054218929</v>
      </c>
      <c r="AE153" s="316">
        <f t="shared" si="24"/>
        <v>100.30500000000001</v>
      </c>
      <c r="AF153" s="316">
        <f t="shared" si="25"/>
        <v>17.536938159211232</v>
      </c>
      <c r="AG153" s="317">
        <f t="shared" si="26"/>
        <v>0.17483613139136864</v>
      </c>
    </row>
    <row r="154" spans="1:33" ht="38.25" x14ac:dyDescent="0.2">
      <c r="A154" s="311">
        <v>178</v>
      </c>
      <c r="B154" s="312" t="s">
        <v>401</v>
      </c>
      <c r="C154" s="311" t="s">
        <v>16</v>
      </c>
      <c r="D154" s="313">
        <v>0</v>
      </c>
      <c r="E154" s="313">
        <v>0</v>
      </c>
      <c r="F154" s="313">
        <v>12</v>
      </c>
      <c r="G154" s="313">
        <v>10</v>
      </c>
      <c r="H154" s="313">
        <v>12</v>
      </c>
      <c r="I154" s="313">
        <v>10</v>
      </c>
      <c r="J154" s="311">
        <v>0</v>
      </c>
      <c r="K154" s="313">
        <f t="shared" si="18"/>
        <v>22</v>
      </c>
      <c r="L154" s="311">
        <v>25170000</v>
      </c>
      <c r="M154" s="311" t="s">
        <v>587</v>
      </c>
      <c r="N154" s="311" t="s">
        <v>419</v>
      </c>
      <c r="O154" s="311" t="s">
        <v>402</v>
      </c>
      <c r="P154" s="311" t="s">
        <v>17</v>
      </c>
      <c r="Q154" s="311" t="s">
        <v>403</v>
      </c>
      <c r="R154" s="311" t="s">
        <v>404</v>
      </c>
      <c r="S154" s="311">
        <v>17</v>
      </c>
      <c r="T154" s="311">
        <f t="shared" si="19"/>
        <v>22</v>
      </c>
      <c r="U154" s="314">
        <v>369.96</v>
      </c>
      <c r="V154" s="314">
        <v>346.55</v>
      </c>
      <c r="W154" s="314">
        <v>344.14</v>
      </c>
      <c r="X154" s="314">
        <v>111.74</v>
      </c>
      <c r="Y154" s="311">
        <v>130.6</v>
      </c>
      <c r="Z154" s="311"/>
      <c r="AA154" s="311">
        <f t="shared" si="20"/>
        <v>344.14</v>
      </c>
      <c r="AB154" s="315">
        <f t="shared" si="21"/>
        <v>130.6</v>
      </c>
      <c r="AC154" s="316">
        <f t="shared" si="22"/>
        <v>297.8125</v>
      </c>
      <c r="AD154" s="316">
        <f t="shared" si="23"/>
        <v>275.5178566872807</v>
      </c>
      <c r="AE154" s="316">
        <f t="shared" si="24"/>
        <v>345.34500000000003</v>
      </c>
      <c r="AF154" s="316">
        <f t="shared" si="25"/>
        <v>112.08161174638178</v>
      </c>
      <c r="AG154" s="317">
        <f t="shared" si="26"/>
        <v>0.32454968725877537</v>
      </c>
    </row>
    <row r="155" spans="1:33" ht="38.25" x14ac:dyDescent="0.2">
      <c r="A155" s="311">
        <v>179</v>
      </c>
      <c r="B155" s="323" t="s">
        <v>405</v>
      </c>
      <c r="C155" s="311" t="s">
        <v>16</v>
      </c>
      <c r="D155" s="313">
        <v>0</v>
      </c>
      <c r="E155" s="313">
        <v>0</v>
      </c>
      <c r="F155" s="313">
        <v>12</v>
      </c>
      <c r="G155" s="313">
        <v>0</v>
      </c>
      <c r="H155" s="313">
        <v>12</v>
      </c>
      <c r="I155" s="313">
        <v>0</v>
      </c>
      <c r="J155" s="311">
        <v>0</v>
      </c>
      <c r="K155" s="313">
        <f t="shared" si="18"/>
        <v>12</v>
      </c>
      <c r="L155" s="311">
        <v>25170000</v>
      </c>
      <c r="M155" s="313">
        <v>1807672</v>
      </c>
      <c r="N155" s="311" t="s">
        <v>815</v>
      </c>
      <c r="O155" s="311" t="s">
        <v>406</v>
      </c>
      <c r="P155" s="311" t="s">
        <v>17</v>
      </c>
      <c r="Q155" s="311" t="s">
        <v>285</v>
      </c>
      <c r="R155" s="311">
        <v>18</v>
      </c>
      <c r="S155" s="311">
        <v>24</v>
      </c>
      <c r="T155" s="311">
        <f t="shared" si="19"/>
        <v>24</v>
      </c>
      <c r="U155" s="314">
        <v>245.53</v>
      </c>
      <c r="V155" s="314">
        <v>235.67</v>
      </c>
      <c r="W155" s="314">
        <v>234.73</v>
      </c>
      <c r="X155" s="314">
        <v>375.96</v>
      </c>
      <c r="Y155" s="311">
        <v>414.19</v>
      </c>
      <c r="Z155" s="311"/>
      <c r="AA155" s="311">
        <f t="shared" si="20"/>
        <v>234.73</v>
      </c>
      <c r="AB155" s="315">
        <f t="shared" si="21"/>
        <v>234.73</v>
      </c>
      <c r="AC155" s="316">
        <f t="shared" si="22"/>
        <v>282.52999999999997</v>
      </c>
      <c r="AD155" s="316">
        <f t="shared" si="23"/>
        <v>273.86987805706809</v>
      </c>
      <c r="AE155" s="316">
        <f t="shared" si="24"/>
        <v>240.6</v>
      </c>
      <c r="AF155" s="316">
        <f t="shared" si="25"/>
        <v>87.909148556905265</v>
      </c>
      <c r="AG155" s="317">
        <f t="shared" si="26"/>
        <v>0.3653746822814018</v>
      </c>
    </row>
    <row r="156" spans="1:33" ht="25.5" x14ac:dyDescent="0.2">
      <c r="A156" s="311">
        <v>180</v>
      </c>
      <c r="B156" s="312" t="s">
        <v>407</v>
      </c>
      <c r="C156" s="311" t="s">
        <v>16</v>
      </c>
      <c r="D156" s="313">
        <v>0</v>
      </c>
      <c r="E156" s="313">
        <v>0</v>
      </c>
      <c r="F156" s="313">
        <v>12</v>
      </c>
      <c r="G156" s="313">
        <v>0</v>
      </c>
      <c r="H156" s="313">
        <v>12</v>
      </c>
      <c r="I156" s="313">
        <v>0</v>
      </c>
      <c r="J156" s="311">
        <v>0</v>
      </c>
      <c r="K156" s="313">
        <f t="shared" si="18"/>
        <v>12</v>
      </c>
      <c r="L156" s="311">
        <v>25170000</v>
      </c>
      <c r="M156" s="313">
        <v>1807941</v>
      </c>
      <c r="N156" s="311" t="s">
        <v>419</v>
      </c>
      <c r="O156" s="311" t="s">
        <v>408</v>
      </c>
      <c r="P156" s="311" t="s">
        <v>38</v>
      </c>
      <c r="Q156" s="311" t="s">
        <v>393</v>
      </c>
      <c r="R156" s="311">
        <v>33</v>
      </c>
      <c r="S156" s="311">
        <v>12</v>
      </c>
      <c r="T156" s="311">
        <f t="shared" si="19"/>
        <v>12</v>
      </c>
      <c r="U156" s="314">
        <v>236.08</v>
      </c>
      <c r="V156" s="314">
        <v>230.14</v>
      </c>
      <c r="W156" s="314">
        <v>228.31</v>
      </c>
      <c r="X156" s="314">
        <v>104.79</v>
      </c>
      <c r="Y156" s="311">
        <v>123.11</v>
      </c>
      <c r="Z156" s="311"/>
      <c r="AA156" s="311">
        <f t="shared" si="20"/>
        <v>228.31</v>
      </c>
      <c r="AB156" s="315">
        <f t="shared" si="21"/>
        <v>123.11</v>
      </c>
      <c r="AC156" s="316">
        <f t="shared" si="22"/>
        <v>204.41</v>
      </c>
      <c r="AD156" s="316">
        <f t="shared" si="23"/>
        <v>197.68212124426984</v>
      </c>
      <c r="AE156" s="316">
        <f t="shared" si="24"/>
        <v>229.22499999999999</v>
      </c>
      <c r="AF156" s="316">
        <f t="shared" si="25"/>
        <v>54.301386722624258</v>
      </c>
      <c r="AG156" s="317">
        <f t="shared" si="26"/>
        <v>0.23689120611898468</v>
      </c>
    </row>
    <row r="157" spans="1:33" ht="38.25" x14ac:dyDescent="0.2">
      <c r="A157" s="311">
        <v>181</v>
      </c>
      <c r="B157" s="312" t="s">
        <v>409</v>
      </c>
      <c r="C157" s="311" t="s">
        <v>16</v>
      </c>
      <c r="D157" s="313">
        <v>0</v>
      </c>
      <c r="E157" s="313">
        <v>0</v>
      </c>
      <c r="F157" s="313">
        <v>12</v>
      </c>
      <c r="G157" s="313">
        <v>0</v>
      </c>
      <c r="H157" s="313">
        <v>12</v>
      </c>
      <c r="I157" s="313">
        <v>0</v>
      </c>
      <c r="J157" s="311">
        <v>0</v>
      </c>
      <c r="K157" s="313">
        <f t="shared" si="18"/>
        <v>12</v>
      </c>
      <c r="L157" s="311">
        <v>25170000</v>
      </c>
      <c r="M157" s="311" t="s">
        <v>587</v>
      </c>
      <c r="N157" s="311" t="s">
        <v>816</v>
      </c>
      <c r="O157" s="311">
        <v>135183</v>
      </c>
      <c r="P157" s="311" t="s">
        <v>17</v>
      </c>
      <c r="Q157" s="311" t="s">
        <v>242</v>
      </c>
      <c r="R157" s="311">
        <v>9</v>
      </c>
      <c r="S157" s="311">
        <v>0</v>
      </c>
      <c r="T157" s="311">
        <f t="shared" si="19"/>
        <v>12</v>
      </c>
      <c r="U157" s="314">
        <v>10014.15</v>
      </c>
      <c r="V157" s="314">
        <v>9460.42</v>
      </c>
      <c r="W157" s="314">
        <v>9385.33</v>
      </c>
      <c r="X157" s="314">
        <v>91898.68</v>
      </c>
      <c r="Y157" s="311">
        <v>99367.22</v>
      </c>
      <c r="Z157" s="311"/>
      <c r="AA157" s="311">
        <f t="shared" si="20"/>
        <v>9385.33</v>
      </c>
      <c r="AB157" s="315">
        <f t="shared" si="21"/>
        <v>9385.33</v>
      </c>
      <c r="AC157" s="316">
        <f t="shared" si="22"/>
        <v>32056.78</v>
      </c>
      <c r="AD157" s="316">
        <f t="shared" si="23"/>
        <v>17240.676355444775</v>
      </c>
      <c r="AE157" s="316">
        <f t="shared" si="24"/>
        <v>9737.2849999999999</v>
      </c>
      <c r="AF157" s="316">
        <f t="shared" si="25"/>
        <v>44874.502785221659</v>
      </c>
      <c r="AG157" s="317">
        <f t="shared" si="26"/>
        <v>4.6085230929588343</v>
      </c>
    </row>
    <row r="158" spans="1:33" ht="38.25" x14ac:dyDescent="0.2">
      <c r="A158" s="311">
        <v>182</v>
      </c>
      <c r="B158" s="312" t="s">
        <v>410</v>
      </c>
      <c r="C158" s="311" t="s">
        <v>16</v>
      </c>
      <c r="D158" s="313">
        <v>0</v>
      </c>
      <c r="E158" s="313">
        <v>0</v>
      </c>
      <c r="F158" s="313">
        <v>12</v>
      </c>
      <c r="G158" s="313">
        <v>0</v>
      </c>
      <c r="H158" s="313">
        <v>12</v>
      </c>
      <c r="I158" s="313">
        <v>0</v>
      </c>
      <c r="J158" s="311">
        <v>0</v>
      </c>
      <c r="K158" s="313">
        <f t="shared" si="18"/>
        <v>12</v>
      </c>
      <c r="L158" s="311">
        <v>25170000</v>
      </c>
      <c r="M158" s="313">
        <v>1808306</v>
      </c>
      <c r="N158" s="311" t="s">
        <v>739</v>
      </c>
      <c r="O158" s="311">
        <v>3903475</v>
      </c>
      <c r="P158" s="311" t="s">
        <v>17</v>
      </c>
      <c r="Q158" s="311" t="s">
        <v>190</v>
      </c>
      <c r="R158" s="311">
        <v>13</v>
      </c>
      <c r="S158" s="311">
        <v>9</v>
      </c>
      <c r="T158" s="311">
        <f t="shared" si="19"/>
        <v>12</v>
      </c>
      <c r="U158" s="314">
        <v>103.67</v>
      </c>
      <c r="V158" s="314">
        <v>97.84</v>
      </c>
      <c r="W158" s="314">
        <v>97.06</v>
      </c>
      <c r="X158" s="314">
        <v>20.84</v>
      </c>
      <c r="Y158" s="311">
        <v>19.16</v>
      </c>
      <c r="Z158" s="311">
        <v>94.64</v>
      </c>
      <c r="AA158" s="311">
        <f t="shared" si="20"/>
        <v>97.06</v>
      </c>
      <c r="AB158" s="315">
        <f t="shared" si="21"/>
        <v>19.16</v>
      </c>
      <c r="AC158" s="316">
        <f t="shared" si="22"/>
        <v>79.432500000000005</v>
      </c>
      <c r="AD158" s="316">
        <f t="shared" si="23"/>
        <v>65.902415595589275</v>
      </c>
      <c r="AE158" s="316">
        <f t="shared" si="24"/>
        <v>97.45</v>
      </c>
      <c r="AF158" s="316">
        <f t="shared" si="25"/>
        <v>40.28976493271378</v>
      </c>
      <c r="AG158" s="317">
        <f t="shared" si="26"/>
        <v>0.41344037899141894</v>
      </c>
    </row>
    <row r="159" spans="1:33" ht="38.25" x14ac:dyDescent="0.2">
      <c r="A159" s="311">
        <v>183</v>
      </c>
      <c r="B159" s="312" t="s">
        <v>410</v>
      </c>
      <c r="C159" s="311" t="s">
        <v>16</v>
      </c>
      <c r="D159" s="313">
        <v>0</v>
      </c>
      <c r="E159" s="313">
        <v>0</v>
      </c>
      <c r="F159" s="313">
        <v>12</v>
      </c>
      <c r="G159" s="313">
        <v>0</v>
      </c>
      <c r="H159" s="313">
        <v>12</v>
      </c>
      <c r="I159" s="313">
        <v>0</v>
      </c>
      <c r="J159" s="313">
        <v>6</v>
      </c>
      <c r="K159" s="313">
        <f t="shared" si="18"/>
        <v>18</v>
      </c>
      <c r="L159" s="311">
        <v>25170000</v>
      </c>
      <c r="M159" s="311" t="s">
        <v>587</v>
      </c>
      <c r="N159" s="311" t="s">
        <v>818</v>
      </c>
      <c r="O159" s="311">
        <v>3973509</v>
      </c>
      <c r="P159" s="311" t="s">
        <v>17</v>
      </c>
      <c r="Q159" s="311" t="s">
        <v>411</v>
      </c>
      <c r="R159" s="311">
        <v>6</v>
      </c>
      <c r="S159" s="311">
        <v>9</v>
      </c>
      <c r="T159" s="311">
        <f t="shared" si="19"/>
        <v>18</v>
      </c>
      <c r="U159" s="314">
        <v>1150.9100000000001</v>
      </c>
      <c r="V159" s="314">
        <v>1077.17</v>
      </c>
      <c r="W159" s="314">
        <v>1068.6199999999999</v>
      </c>
      <c r="X159" s="314">
        <v>205.51</v>
      </c>
      <c r="Y159" s="311">
        <v>350.7</v>
      </c>
      <c r="Z159" s="311">
        <v>1041.98</v>
      </c>
      <c r="AA159" s="311">
        <f t="shared" si="20"/>
        <v>1068.6199999999999</v>
      </c>
      <c r="AB159" s="315">
        <f t="shared" si="21"/>
        <v>350.7</v>
      </c>
      <c r="AC159" s="316">
        <f t="shared" si="22"/>
        <v>911.84999999999991</v>
      </c>
      <c r="AD159" s="316">
        <f t="shared" si="23"/>
        <v>825.60282294168599</v>
      </c>
      <c r="AE159" s="316">
        <f t="shared" si="24"/>
        <v>1072.895</v>
      </c>
      <c r="AF159" s="316">
        <f t="shared" si="25"/>
        <v>375.91955761838216</v>
      </c>
      <c r="AG159" s="317">
        <f t="shared" si="26"/>
        <v>0.35037870212684574</v>
      </c>
    </row>
    <row r="160" spans="1:33" ht="38.25" x14ac:dyDescent="0.2">
      <c r="A160" s="311">
        <v>184</v>
      </c>
      <c r="B160" s="312" t="s">
        <v>412</v>
      </c>
      <c r="C160" s="311" t="s">
        <v>16</v>
      </c>
      <c r="D160" s="313">
        <v>0</v>
      </c>
      <c r="E160" s="313">
        <v>0</v>
      </c>
      <c r="F160" s="313">
        <v>12</v>
      </c>
      <c r="G160" s="313">
        <v>0</v>
      </c>
      <c r="H160" s="313">
        <v>12</v>
      </c>
      <c r="I160" s="313">
        <v>0</v>
      </c>
      <c r="J160" s="311">
        <v>0</v>
      </c>
      <c r="K160" s="313">
        <f t="shared" si="18"/>
        <v>12</v>
      </c>
      <c r="L160" s="311">
        <v>25170000</v>
      </c>
      <c r="M160" s="311" t="s">
        <v>587</v>
      </c>
      <c r="N160" s="311" t="s">
        <v>419</v>
      </c>
      <c r="O160" s="311">
        <v>401650</v>
      </c>
      <c r="P160" s="311" t="s">
        <v>413</v>
      </c>
      <c r="Q160" s="311">
        <v>11</v>
      </c>
      <c r="R160" s="311">
        <v>36</v>
      </c>
      <c r="S160" s="311">
        <v>3</v>
      </c>
      <c r="T160" s="311">
        <f t="shared" si="19"/>
        <v>12</v>
      </c>
      <c r="U160" s="314">
        <v>59.38</v>
      </c>
      <c r="V160" s="314">
        <v>56.84</v>
      </c>
      <c r="W160" s="314">
        <v>56.44</v>
      </c>
      <c r="X160" s="314"/>
      <c r="Y160" s="311"/>
      <c r="Z160" s="311"/>
      <c r="AA160" s="311">
        <f t="shared" si="20"/>
        <v>56.44</v>
      </c>
      <c r="AB160" s="315">
        <f t="shared" si="21"/>
        <v>56.44</v>
      </c>
      <c r="AC160" s="316">
        <f t="shared" si="22"/>
        <v>57.553333333333335</v>
      </c>
      <c r="AD160" s="316">
        <f t="shared" si="23"/>
        <v>57.53874996051028</v>
      </c>
      <c r="AE160" s="316">
        <f t="shared" si="24"/>
        <v>56.84</v>
      </c>
      <c r="AF160" s="316">
        <f t="shared" si="25"/>
        <v>1.5945323243300331</v>
      </c>
      <c r="AG160" s="317">
        <f t="shared" si="26"/>
        <v>2.8052996557530491E-2</v>
      </c>
    </row>
    <row r="161" spans="1:34" ht="38.25" x14ac:dyDescent="0.2">
      <c r="A161" s="311">
        <v>185</v>
      </c>
      <c r="B161" s="312" t="s">
        <v>412</v>
      </c>
      <c r="C161" s="311" t="s">
        <v>16</v>
      </c>
      <c r="D161" s="313">
        <v>0</v>
      </c>
      <c r="E161" s="313">
        <v>0</v>
      </c>
      <c r="F161" s="313">
        <v>12</v>
      </c>
      <c r="G161" s="313">
        <v>0</v>
      </c>
      <c r="H161" s="313">
        <v>12</v>
      </c>
      <c r="I161" s="313">
        <v>0</v>
      </c>
      <c r="J161" s="311">
        <v>0</v>
      </c>
      <c r="K161" s="313">
        <f t="shared" si="18"/>
        <v>12</v>
      </c>
      <c r="L161" s="311">
        <v>25170000</v>
      </c>
      <c r="M161" s="311" t="s">
        <v>587</v>
      </c>
      <c r="N161" s="311" t="s">
        <v>419</v>
      </c>
      <c r="O161" s="311">
        <v>401685</v>
      </c>
      <c r="P161" s="311" t="s">
        <v>413</v>
      </c>
      <c r="Q161" s="311">
        <v>11</v>
      </c>
      <c r="R161" s="311">
        <v>36</v>
      </c>
      <c r="S161" s="311">
        <v>3</v>
      </c>
      <c r="T161" s="311">
        <f t="shared" si="19"/>
        <v>12</v>
      </c>
      <c r="U161" s="314">
        <v>59.15</v>
      </c>
      <c r="V161" s="314">
        <v>56.67</v>
      </c>
      <c r="W161" s="314">
        <v>56.44</v>
      </c>
      <c r="X161" s="314"/>
      <c r="Y161" s="311"/>
      <c r="Z161" s="311"/>
      <c r="AA161" s="311">
        <f t="shared" si="20"/>
        <v>56.44</v>
      </c>
      <c r="AB161" s="315">
        <f t="shared" si="21"/>
        <v>56.44</v>
      </c>
      <c r="AC161" s="316">
        <f t="shared" si="22"/>
        <v>57.419999999999995</v>
      </c>
      <c r="AD161" s="316">
        <f t="shared" si="23"/>
        <v>57.407018107352748</v>
      </c>
      <c r="AE161" s="316">
        <f t="shared" si="24"/>
        <v>56.67</v>
      </c>
      <c r="AF161" s="316">
        <f t="shared" si="25"/>
        <v>1.5026310259009024</v>
      </c>
      <c r="AG161" s="317">
        <f t="shared" si="26"/>
        <v>2.65154583712882E-2</v>
      </c>
    </row>
    <row r="162" spans="1:34" ht="38.25" x14ac:dyDescent="0.2">
      <c r="A162" s="311">
        <v>186</v>
      </c>
      <c r="B162" s="312" t="s">
        <v>414</v>
      </c>
      <c r="C162" s="311" t="s">
        <v>16</v>
      </c>
      <c r="D162" s="313">
        <v>0</v>
      </c>
      <c r="E162" s="313">
        <v>0</v>
      </c>
      <c r="F162" s="313">
        <v>12</v>
      </c>
      <c r="G162" s="313">
        <v>0</v>
      </c>
      <c r="H162" s="313">
        <v>12</v>
      </c>
      <c r="I162" s="313">
        <v>0</v>
      </c>
      <c r="J162" s="311">
        <v>0</v>
      </c>
      <c r="K162" s="313">
        <f t="shared" si="18"/>
        <v>12</v>
      </c>
      <c r="L162" s="311">
        <v>25170000</v>
      </c>
      <c r="M162" s="311" t="s">
        <v>587</v>
      </c>
      <c r="N162" s="311" t="s">
        <v>419</v>
      </c>
      <c r="O162" s="311">
        <v>71033</v>
      </c>
      <c r="P162" s="311" t="s">
        <v>413</v>
      </c>
      <c r="Q162" s="311">
        <v>11</v>
      </c>
      <c r="R162" s="311">
        <v>37</v>
      </c>
      <c r="S162" s="311">
        <v>3</v>
      </c>
      <c r="T162" s="311">
        <f t="shared" si="19"/>
        <v>12</v>
      </c>
      <c r="U162" s="314">
        <v>272.05</v>
      </c>
      <c r="V162" s="314">
        <v>251.28</v>
      </c>
      <c r="W162" s="314">
        <v>250.27</v>
      </c>
      <c r="X162" s="314"/>
      <c r="Y162" s="311"/>
      <c r="Z162" s="311"/>
      <c r="AA162" s="311">
        <f t="shared" si="20"/>
        <v>250.27</v>
      </c>
      <c r="AB162" s="315">
        <f t="shared" si="21"/>
        <v>250.27</v>
      </c>
      <c r="AC162" s="316">
        <f t="shared" si="22"/>
        <v>257.86666666666667</v>
      </c>
      <c r="AD162" s="316">
        <f t="shared" si="23"/>
        <v>257.67472175199742</v>
      </c>
      <c r="AE162" s="316">
        <f t="shared" si="24"/>
        <v>251.28</v>
      </c>
      <c r="AF162" s="316">
        <f t="shared" si="25"/>
        <v>12.29350370453165</v>
      </c>
      <c r="AG162" s="317">
        <f t="shared" si="26"/>
        <v>4.8923526363147285E-2</v>
      </c>
    </row>
    <row r="163" spans="1:34" ht="38.25" x14ac:dyDescent="0.2">
      <c r="A163" s="311">
        <v>187</v>
      </c>
      <c r="B163" s="312" t="s">
        <v>414</v>
      </c>
      <c r="C163" s="311" t="s">
        <v>16</v>
      </c>
      <c r="D163" s="313">
        <v>0</v>
      </c>
      <c r="E163" s="313">
        <v>0</v>
      </c>
      <c r="F163" s="313">
        <v>12</v>
      </c>
      <c r="G163" s="313">
        <v>0</v>
      </c>
      <c r="H163" s="313">
        <v>12</v>
      </c>
      <c r="I163" s="313">
        <v>0</v>
      </c>
      <c r="J163" s="311">
        <v>0</v>
      </c>
      <c r="K163" s="313">
        <f t="shared" si="18"/>
        <v>12</v>
      </c>
      <c r="L163" s="311">
        <v>25170000</v>
      </c>
      <c r="M163" s="311" t="s">
        <v>587</v>
      </c>
      <c r="N163" s="311" t="s">
        <v>419</v>
      </c>
      <c r="O163" s="311">
        <v>72004</v>
      </c>
      <c r="P163" s="311" t="s">
        <v>413</v>
      </c>
      <c r="Q163" s="311">
        <v>11</v>
      </c>
      <c r="R163" s="311">
        <v>37</v>
      </c>
      <c r="S163" s="311">
        <v>3</v>
      </c>
      <c r="T163" s="311">
        <f t="shared" si="19"/>
        <v>12</v>
      </c>
      <c r="U163" s="314">
        <v>269.33</v>
      </c>
      <c r="V163" s="314">
        <v>259.26</v>
      </c>
      <c r="W163" s="314">
        <v>257.97000000000003</v>
      </c>
      <c r="X163" s="314"/>
      <c r="Y163" s="311"/>
      <c r="Z163" s="311"/>
      <c r="AA163" s="311">
        <f t="shared" si="20"/>
        <v>257.97000000000003</v>
      </c>
      <c r="AB163" s="315">
        <f t="shared" si="21"/>
        <v>257.97000000000003</v>
      </c>
      <c r="AC163" s="316">
        <f t="shared" si="22"/>
        <v>262.18666666666667</v>
      </c>
      <c r="AD163" s="316">
        <f t="shared" si="23"/>
        <v>262.13790072377503</v>
      </c>
      <c r="AE163" s="316">
        <f t="shared" si="24"/>
        <v>259.26</v>
      </c>
      <c r="AF163" s="316">
        <f t="shared" si="25"/>
        <v>6.2198419058150609</v>
      </c>
      <c r="AG163" s="317">
        <f t="shared" si="26"/>
        <v>2.3990750234571707E-2</v>
      </c>
    </row>
    <row r="164" spans="1:34" ht="38.25" x14ac:dyDescent="0.2">
      <c r="A164" s="311">
        <v>188</v>
      </c>
      <c r="B164" s="312" t="s">
        <v>415</v>
      </c>
      <c r="C164" s="311" t="s">
        <v>16</v>
      </c>
      <c r="D164" s="313">
        <v>0</v>
      </c>
      <c r="E164" s="313">
        <v>0</v>
      </c>
      <c r="F164" s="313">
        <v>12</v>
      </c>
      <c r="G164" s="313">
        <v>0</v>
      </c>
      <c r="H164" s="313">
        <v>12</v>
      </c>
      <c r="I164" s="313">
        <v>0</v>
      </c>
      <c r="J164" s="311">
        <v>0</v>
      </c>
      <c r="K164" s="313">
        <f t="shared" si="18"/>
        <v>12</v>
      </c>
      <c r="L164" s="311">
        <v>25170000</v>
      </c>
      <c r="M164" s="311" t="s">
        <v>587</v>
      </c>
      <c r="N164" s="311" t="s">
        <v>419</v>
      </c>
      <c r="O164" s="311">
        <v>478041</v>
      </c>
      <c r="P164" s="311" t="s">
        <v>413</v>
      </c>
      <c r="Q164" s="311">
        <v>11</v>
      </c>
      <c r="R164" s="311">
        <v>38</v>
      </c>
      <c r="S164" s="311">
        <v>3</v>
      </c>
      <c r="T164" s="311">
        <f t="shared" si="19"/>
        <v>12</v>
      </c>
      <c r="U164" s="314">
        <v>579.71</v>
      </c>
      <c r="V164" s="314">
        <v>534.5</v>
      </c>
      <c r="W164" s="314">
        <v>531.84</v>
      </c>
      <c r="X164" s="314"/>
      <c r="Y164" s="311"/>
      <c r="Z164" s="311"/>
      <c r="AA164" s="311">
        <f t="shared" si="20"/>
        <v>531.84</v>
      </c>
      <c r="AB164" s="315">
        <f t="shared" si="21"/>
        <v>531.84</v>
      </c>
      <c r="AC164" s="316">
        <f t="shared" si="22"/>
        <v>548.68333333333339</v>
      </c>
      <c r="AD164" s="316">
        <f t="shared" si="23"/>
        <v>548.25150573357962</v>
      </c>
      <c r="AE164" s="316">
        <f t="shared" si="24"/>
        <v>534.5</v>
      </c>
      <c r="AF164" s="316">
        <f t="shared" si="25"/>
        <v>26.902777427866699</v>
      </c>
      <c r="AG164" s="317">
        <f t="shared" si="26"/>
        <v>5.0332605103585969E-2</v>
      </c>
    </row>
    <row r="165" spans="1:34" ht="38.25" x14ac:dyDescent="0.2">
      <c r="A165" s="311">
        <v>189</v>
      </c>
      <c r="B165" s="312" t="s">
        <v>415</v>
      </c>
      <c r="C165" s="311" t="s">
        <v>16</v>
      </c>
      <c r="D165" s="313">
        <v>0</v>
      </c>
      <c r="E165" s="313">
        <v>0</v>
      </c>
      <c r="F165" s="313">
        <v>12</v>
      </c>
      <c r="G165" s="313">
        <v>0</v>
      </c>
      <c r="H165" s="313">
        <v>12</v>
      </c>
      <c r="I165" s="313">
        <v>0</v>
      </c>
      <c r="J165" s="311">
        <v>0</v>
      </c>
      <c r="K165" s="313">
        <f t="shared" si="18"/>
        <v>12</v>
      </c>
      <c r="L165" s="311">
        <v>25170000</v>
      </c>
      <c r="M165" s="311" t="s">
        <v>587</v>
      </c>
      <c r="N165" s="311" t="s">
        <v>419</v>
      </c>
      <c r="O165" s="311">
        <v>478057</v>
      </c>
      <c r="P165" s="311" t="s">
        <v>413</v>
      </c>
      <c r="Q165" s="311">
        <v>11</v>
      </c>
      <c r="R165" s="311">
        <v>38</v>
      </c>
      <c r="S165" s="311">
        <v>3</v>
      </c>
      <c r="T165" s="311">
        <f t="shared" si="19"/>
        <v>12</v>
      </c>
      <c r="U165" s="314">
        <v>555.47</v>
      </c>
      <c r="V165" s="314">
        <v>542.54</v>
      </c>
      <c r="W165" s="314">
        <v>538.76</v>
      </c>
      <c r="X165" s="314"/>
      <c r="Y165" s="311"/>
      <c r="Z165" s="311"/>
      <c r="AA165" s="311">
        <f t="shared" si="20"/>
        <v>538.76</v>
      </c>
      <c r="AB165" s="315">
        <f t="shared" si="21"/>
        <v>538.76</v>
      </c>
      <c r="AC165" s="316">
        <f t="shared" si="22"/>
        <v>545.59</v>
      </c>
      <c r="AD165" s="316">
        <f t="shared" si="23"/>
        <v>545.54331524649854</v>
      </c>
      <c r="AE165" s="316">
        <f t="shared" si="24"/>
        <v>542.54</v>
      </c>
      <c r="AF165" s="316">
        <f t="shared" si="25"/>
        <v>8.7625852349635061</v>
      </c>
      <c r="AG165" s="317">
        <f t="shared" si="26"/>
        <v>1.6151039987767735E-2</v>
      </c>
    </row>
    <row r="166" spans="1:34" ht="38.25" x14ac:dyDescent="0.2">
      <c r="A166" s="311">
        <v>190</v>
      </c>
      <c r="B166" s="312" t="s">
        <v>416</v>
      </c>
      <c r="C166" s="311" t="s">
        <v>16</v>
      </c>
      <c r="D166" s="313">
        <v>0</v>
      </c>
      <c r="E166" s="313">
        <v>0</v>
      </c>
      <c r="F166" s="313">
        <v>12</v>
      </c>
      <c r="G166" s="313">
        <v>0</v>
      </c>
      <c r="H166" s="313">
        <v>12</v>
      </c>
      <c r="I166" s="313">
        <v>0</v>
      </c>
      <c r="J166" s="311">
        <v>0</v>
      </c>
      <c r="K166" s="313">
        <f t="shared" si="18"/>
        <v>12</v>
      </c>
      <c r="L166" s="311">
        <v>25170000</v>
      </c>
      <c r="M166" s="311" t="s">
        <v>587</v>
      </c>
      <c r="N166" s="311" t="s">
        <v>419</v>
      </c>
      <c r="O166" s="311">
        <v>478045</v>
      </c>
      <c r="P166" s="311" t="s">
        <v>413</v>
      </c>
      <c r="Q166" s="311">
        <v>11</v>
      </c>
      <c r="R166" s="311">
        <v>39</v>
      </c>
      <c r="S166" s="311">
        <v>3</v>
      </c>
      <c r="T166" s="311">
        <f t="shared" si="19"/>
        <v>12</v>
      </c>
      <c r="U166" s="314">
        <v>505.41</v>
      </c>
      <c r="V166" s="314">
        <v>472.09</v>
      </c>
      <c r="W166" s="314">
        <v>469.27</v>
      </c>
      <c r="X166" s="314"/>
      <c r="Y166" s="311"/>
      <c r="Z166" s="311"/>
      <c r="AA166" s="311">
        <f t="shared" si="20"/>
        <v>469.27</v>
      </c>
      <c r="AB166" s="315">
        <f t="shared" si="21"/>
        <v>469.27</v>
      </c>
      <c r="AC166" s="316">
        <f t="shared" si="22"/>
        <v>482.25666666666666</v>
      </c>
      <c r="AD166" s="316">
        <f t="shared" si="23"/>
        <v>481.98161687888353</v>
      </c>
      <c r="AE166" s="316">
        <f t="shared" si="24"/>
        <v>472.09</v>
      </c>
      <c r="AF166" s="316">
        <f t="shared" si="25"/>
        <v>20.100888869234971</v>
      </c>
      <c r="AG166" s="317">
        <f t="shared" si="26"/>
        <v>4.2578510176523483E-2</v>
      </c>
    </row>
    <row r="167" spans="1:34" ht="38.25" x14ac:dyDescent="0.2">
      <c r="A167" s="311">
        <v>191</v>
      </c>
      <c r="B167" s="312" t="s">
        <v>416</v>
      </c>
      <c r="C167" s="311" t="s">
        <v>16</v>
      </c>
      <c r="D167" s="313">
        <v>0</v>
      </c>
      <c r="E167" s="313">
        <v>0</v>
      </c>
      <c r="F167" s="313">
        <v>12</v>
      </c>
      <c r="G167" s="313">
        <v>0</v>
      </c>
      <c r="H167" s="313">
        <v>12</v>
      </c>
      <c r="I167" s="313">
        <v>0</v>
      </c>
      <c r="J167" s="311">
        <v>0</v>
      </c>
      <c r="K167" s="313">
        <f t="shared" si="18"/>
        <v>12</v>
      </c>
      <c r="L167" s="311">
        <v>25170000</v>
      </c>
      <c r="M167" s="311" t="s">
        <v>587</v>
      </c>
      <c r="N167" s="311" t="s">
        <v>419</v>
      </c>
      <c r="O167" s="311">
        <v>478059</v>
      </c>
      <c r="P167" s="311" t="s">
        <v>413</v>
      </c>
      <c r="Q167" s="311">
        <v>11</v>
      </c>
      <c r="R167" s="311">
        <v>39</v>
      </c>
      <c r="S167" s="311">
        <v>3</v>
      </c>
      <c r="T167" s="311">
        <f t="shared" si="19"/>
        <v>12</v>
      </c>
      <c r="U167" s="314">
        <v>495.19</v>
      </c>
      <c r="V167" s="314">
        <v>473.54</v>
      </c>
      <c r="W167" s="314">
        <v>470.71</v>
      </c>
      <c r="X167" s="314"/>
      <c r="Y167" s="311"/>
      <c r="Z167" s="311"/>
      <c r="AA167" s="311">
        <f t="shared" si="20"/>
        <v>470.71</v>
      </c>
      <c r="AB167" s="315">
        <f t="shared" si="21"/>
        <v>470.71</v>
      </c>
      <c r="AC167" s="316">
        <f t="shared" si="22"/>
        <v>479.81333333333333</v>
      </c>
      <c r="AD167" s="316">
        <f t="shared" si="23"/>
        <v>479.68998736988459</v>
      </c>
      <c r="AE167" s="316">
        <f t="shared" si="24"/>
        <v>473.54</v>
      </c>
      <c r="AF167" s="316">
        <f t="shared" si="25"/>
        <v>13.391550818831005</v>
      </c>
      <c r="AG167" s="317">
        <f t="shared" si="26"/>
        <v>2.8279661314421178E-2</v>
      </c>
    </row>
    <row r="168" spans="1:34" ht="38.25" x14ac:dyDescent="0.2">
      <c r="A168" s="311">
        <v>192</v>
      </c>
      <c r="B168" s="312" t="s">
        <v>417</v>
      </c>
      <c r="C168" s="311" t="s">
        <v>16</v>
      </c>
      <c r="D168" s="313">
        <v>0</v>
      </c>
      <c r="E168" s="313">
        <v>0</v>
      </c>
      <c r="F168" s="313">
        <v>12</v>
      </c>
      <c r="G168" s="313">
        <v>0</v>
      </c>
      <c r="H168" s="313">
        <v>12</v>
      </c>
      <c r="I168" s="313">
        <v>0</v>
      </c>
      <c r="J168" s="311">
        <v>0</v>
      </c>
      <c r="K168" s="313">
        <f t="shared" si="18"/>
        <v>12</v>
      </c>
      <c r="L168" s="311">
        <v>25170000</v>
      </c>
      <c r="M168" s="311" t="s">
        <v>587</v>
      </c>
      <c r="N168" s="311" t="s">
        <v>419</v>
      </c>
      <c r="O168" s="311" t="s">
        <v>418</v>
      </c>
      <c r="P168" s="311" t="s">
        <v>413</v>
      </c>
      <c r="Q168" s="311">
        <v>11</v>
      </c>
      <c r="R168" s="311" t="s">
        <v>419</v>
      </c>
      <c r="S168" s="311">
        <v>3</v>
      </c>
      <c r="T168" s="311">
        <f t="shared" si="19"/>
        <v>12</v>
      </c>
      <c r="U168" s="314">
        <v>1023.94</v>
      </c>
      <c r="V168" s="314">
        <v>946.04</v>
      </c>
      <c r="W168" s="314">
        <v>938.53</v>
      </c>
      <c r="X168" s="314"/>
      <c r="Y168" s="311"/>
      <c r="Z168" s="311"/>
      <c r="AA168" s="311">
        <f t="shared" si="20"/>
        <v>938.53</v>
      </c>
      <c r="AB168" s="315">
        <f t="shared" si="21"/>
        <v>938.53</v>
      </c>
      <c r="AC168" s="316">
        <f t="shared" si="22"/>
        <v>969.50333333333344</v>
      </c>
      <c r="AD168" s="316">
        <f t="shared" si="23"/>
        <v>968.74778511868658</v>
      </c>
      <c r="AE168" s="316">
        <f t="shared" si="24"/>
        <v>946.04</v>
      </c>
      <c r="AF168" s="316">
        <f t="shared" si="25"/>
        <v>47.292843362747156</v>
      </c>
      <c r="AG168" s="317">
        <f t="shared" si="26"/>
        <v>4.9990321088693036E-2</v>
      </c>
    </row>
    <row r="169" spans="1:34" ht="38.25" x14ac:dyDescent="0.2">
      <c r="A169" s="311">
        <v>193</v>
      </c>
      <c r="B169" s="312" t="s">
        <v>420</v>
      </c>
      <c r="C169" s="311" t="s">
        <v>16</v>
      </c>
      <c r="D169" s="313">
        <v>0</v>
      </c>
      <c r="E169" s="313">
        <v>0</v>
      </c>
      <c r="F169" s="313">
        <v>12</v>
      </c>
      <c r="G169" s="313">
        <v>0</v>
      </c>
      <c r="H169" s="313">
        <v>12</v>
      </c>
      <c r="I169" s="313">
        <v>0</v>
      </c>
      <c r="J169" s="313">
        <v>12</v>
      </c>
      <c r="K169" s="313">
        <f t="shared" si="18"/>
        <v>24</v>
      </c>
      <c r="L169" s="311">
        <v>25170000</v>
      </c>
      <c r="M169" s="311" t="s">
        <v>587</v>
      </c>
      <c r="N169" s="311" t="s">
        <v>419</v>
      </c>
      <c r="O169" s="311" t="s">
        <v>421</v>
      </c>
      <c r="P169" s="311" t="s">
        <v>413</v>
      </c>
      <c r="Q169" s="311">
        <v>11</v>
      </c>
      <c r="R169" s="311" t="s">
        <v>419</v>
      </c>
      <c r="S169" s="311">
        <v>16</v>
      </c>
      <c r="T169" s="311">
        <f t="shared" si="19"/>
        <v>24</v>
      </c>
      <c r="U169" s="314">
        <v>1121.18</v>
      </c>
      <c r="V169" s="314">
        <v>1051.17</v>
      </c>
      <c r="W169" s="314">
        <v>1044.9000000000001</v>
      </c>
      <c r="X169" s="314">
        <v>320</v>
      </c>
      <c r="Y169" s="311">
        <v>350.4</v>
      </c>
      <c r="Z169" s="311"/>
      <c r="AA169" s="311">
        <f t="shared" si="20"/>
        <v>1044.9000000000001</v>
      </c>
      <c r="AB169" s="315">
        <f t="shared" si="21"/>
        <v>350.4</v>
      </c>
      <c r="AC169" s="316">
        <f t="shared" si="22"/>
        <v>891.91250000000014</v>
      </c>
      <c r="AD169" s="316">
        <f t="shared" si="23"/>
        <v>810.48835927948323</v>
      </c>
      <c r="AE169" s="316">
        <f t="shared" si="24"/>
        <v>1048.0350000000001</v>
      </c>
      <c r="AF169" s="316">
        <f t="shared" si="25"/>
        <v>362.66030969076274</v>
      </c>
      <c r="AG169" s="317">
        <f t="shared" si="26"/>
        <v>0.34603835720253878</v>
      </c>
    </row>
    <row r="170" spans="1:34" ht="38.25" x14ac:dyDescent="0.2">
      <c r="A170" s="311">
        <v>194</v>
      </c>
      <c r="B170" s="312" t="s">
        <v>422</v>
      </c>
      <c r="C170" s="311" t="s">
        <v>16</v>
      </c>
      <c r="D170" s="313">
        <v>0</v>
      </c>
      <c r="E170" s="313">
        <v>0</v>
      </c>
      <c r="F170" s="313">
        <v>12</v>
      </c>
      <c r="G170" s="313">
        <v>0</v>
      </c>
      <c r="H170" s="313">
        <v>12</v>
      </c>
      <c r="I170" s="313">
        <v>0</v>
      </c>
      <c r="J170" s="313">
        <v>12</v>
      </c>
      <c r="K170" s="313">
        <f t="shared" ref="K170:K172" si="27">+H170+I170+J170</f>
        <v>24</v>
      </c>
      <c r="L170" s="311">
        <v>25170000</v>
      </c>
      <c r="M170" s="311" t="s">
        <v>587</v>
      </c>
      <c r="N170" s="311" t="s">
        <v>419</v>
      </c>
      <c r="O170" s="311" t="s">
        <v>423</v>
      </c>
      <c r="P170" s="311" t="s">
        <v>413</v>
      </c>
      <c r="Q170" s="311">
        <v>11</v>
      </c>
      <c r="R170" s="311" t="s">
        <v>419</v>
      </c>
      <c r="S170" s="311">
        <v>24</v>
      </c>
      <c r="T170" s="311">
        <f t="shared" si="19"/>
        <v>24</v>
      </c>
      <c r="U170" s="314">
        <v>1108.5899999999999</v>
      </c>
      <c r="V170" s="314">
        <v>1069.18</v>
      </c>
      <c r="W170" s="314">
        <v>1064.92</v>
      </c>
      <c r="X170" s="314"/>
      <c r="Y170" s="311"/>
      <c r="Z170" s="311"/>
      <c r="AA170" s="311">
        <f t="shared" si="20"/>
        <v>1064.92</v>
      </c>
      <c r="AB170" s="315">
        <f t="shared" si="21"/>
        <v>1064.92</v>
      </c>
      <c r="AC170" s="316">
        <f t="shared" si="22"/>
        <v>1080.8966666666668</v>
      </c>
      <c r="AD170" s="316">
        <f t="shared" si="23"/>
        <v>1080.7193368132789</v>
      </c>
      <c r="AE170" s="316">
        <f t="shared" si="24"/>
        <v>1069.18</v>
      </c>
      <c r="AF170" s="316">
        <f t="shared" si="25"/>
        <v>24.077529635187435</v>
      </c>
      <c r="AG170" s="317">
        <f t="shared" si="26"/>
        <v>2.2519622173242517E-2</v>
      </c>
    </row>
    <row r="171" spans="1:34" ht="38.25" x14ac:dyDescent="0.2">
      <c r="A171" s="311">
        <v>195</v>
      </c>
      <c r="B171" s="312" t="s">
        <v>424</v>
      </c>
      <c r="C171" s="311" t="s">
        <v>16</v>
      </c>
      <c r="D171" s="313">
        <v>0</v>
      </c>
      <c r="E171" s="313">
        <v>0</v>
      </c>
      <c r="F171" s="313">
        <v>12</v>
      </c>
      <c r="G171" s="313">
        <v>0</v>
      </c>
      <c r="H171" s="313">
        <v>12</v>
      </c>
      <c r="I171" s="313">
        <v>0</v>
      </c>
      <c r="J171" s="311">
        <v>0</v>
      </c>
      <c r="K171" s="313">
        <f t="shared" si="27"/>
        <v>12</v>
      </c>
      <c r="L171" s="311">
        <v>25170000</v>
      </c>
      <c r="M171" s="311" t="s">
        <v>587</v>
      </c>
      <c r="N171" s="311" t="s">
        <v>819</v>
      </c>
      <c r="O171" s="311" t="s">
        <v>425</v>
      </c>
      <c r="P171" s="311" t="s">
        <v>17</v>
      </c>
      <c r="Q171" s="311" t="s">
        <v>426</v>
      </c>
      <c r="R171" s="311">
        <v>8</v>
      </c>
      <c r="S171" s="311">
        <v>0</v>
      </c>
      <c r="T171" s="311">
        <f t="shared" si="19"/>
        <v>12</v>
      </c>
      <c r="U171" s="314">
        <v>1718.77</v>
      </c>
      <c r="V171" s="314">
        <v>1612.95</v>
      </c>
      <c r="W171" s="314">
        <v>1603.33</v>
      </c>
      <c r="X171" s="314">
        <v>2990.19</v>
      </c>
      <c r="Y171" s="311">
        <v>3244.21</v>
      </c>
      <c r="Z171" s="311"/>
      <c r="AA171" s="311">
        <f t="shared" si="20"/>
        <v>1603.33</v>
      </c>
      <c r="AB171" s="315">
        <f t="shared" si="21"/>
        <v>1603.33</v>
      </c>
      <c r="AC171" s="316">
        <f t="shared" si="22"/>
        <v>2044.8150000000001</v>
      </c>
      <c r="AD171" s="316">
        <f t="shared" si="23"/>
        <v>1948.6894626270598</v>
      </c>
      <c r="AE171" s="316">
        <f t="shared" si="24"/>
        <v>1665.8600000000001</v>
      </c>
      <c r="AF171" s="316">
        <f t="shared" si="25"/>
        <v>801.30520433852109</v>
      </c>
      <c r="AG171" s="317">
        <f t="shared" si="26"/>
        <v>0.48101593431532125</v>
      </c>
    </row>
    <row r="172" spans="1:34" ht="25.5" x14ac:dyDescent="0.2">
      <c r="A172" s="337">
        <v>196</v>
      </c>
      <c r="B172" s="338" t="s">
        <v>427</v>
      </c>
      <c r="C172" s="337" t="s">
        <v>16</v>
      </c>
      <c r="D172" s="339">
        <v>0</v>
      </c>
      <c r="E172" s="339">
        <v>0</v>
      </c>
      <c r="F172" s="339">
        <v>12</v>
      </c>
      <c r="G172" s="339">
        <v>0</v>
      </c>
      <c r="H172" s="339">
        <v>12</v>
      </c>
      <c r="I172" s="339">
        <v>0</v>
      </c>
      <c r="J172" s="339">
        <v>9</v>
      </c>
      <c r="K172" s="339">
        <f t="shared" si="27"/>
        <v>21</v>
      </c>
      <c r="L172" s="337">
        <v>25170000</v>
      </c>
      <c r="M172" s="339">
        <v>1767856</v>
      </c>
      <c r="N172" s="337" t="s">
        <v>820</v>
      </c>
      <c r="O172" s="337">
        <v>147029</v>
      </c>
      <c r="P172" s="337" t="s">
        <v>38</v>
      </c>
      <c r="Q172" s="337" t="s">
        <v>428</v>
      </c>
      <c r="R172" s="337">
        <v>2</v>
      </c>
      <c r="S172" s="337">
        <v>11</v>
      </c>
      <c r="T172" s="337">
        <f t="shared" si="19"/>
        <v>21</v>
      </c>
      <c r="U172" s="340">
        <v>119867.47</v>
      </c>
      <c r="V172" s="340">
        <v>109933.1</v>
      </c>
      <c r="W172" s="340">
        <v>109168.91</v>
      </c>
      <c r="X172" s="340"/>
      <c r="Y172" s="337">
        <v>107457.99</v>
      </c>
      <c r="Z172" s="337"/>
      <c r="AA172" s="337">
        <f t="shared" si="20"/>
        <v>109168.91</v>
      </c>
      <c r="AB172" s="341">
        <f t="shared" si="21"/>
        <v>107457.99</v>
      </c>
      <c r="AC172" s="342">
        <f t="shared" si="22"/>
        <v>111606.86749999999</v>
      </c>
      <c r="AD172" s="342">
        <f t="shared" si="23"/>
        <v>111504.36663344086</v>
      </c>
      <c r="AE172" s="342">
        <f t="shared" si="24"/>
        <v>109551.005</v>
      </c>
      <c r="AF172" s="342">
        <f t="shared" si="25"/>
        <v>5603.4475277539314</v>
      </c>
      <c r="AG172" s="343">
        <f t="shared" si="26"/>
        <v>5.1149211527123199E-2</v>
      </c>
    </row>
    <row r="173" spans="1:34" s="344" customFormat="1" x14ac:dyDescent="0.2">
      <c r="B173" s="345"/>
      <c r="T173" s="346"/>
      <c r="U173" s="325"/>
      <c r="V173" s="325"/>
      <c r="W173" s="325"/>
      <c r="X173" s="325"/>
      <c r="Y173" s="346"/>
      <c r="Z173" s="346"/>
      <c r="AA173" s="346"/>
      <c r="AB173" s="347"/>
      <c r="AC173" s="348"/>
      <c r="AD173" s="348"/>
      <c r="AE173" s="348"/>
      <c r="AF173" s="348"/>
      <c r="AG173" s="349"/>
      <c r="AH173" s="326"/>
    </row>
    <row r="174" spans="1:34" s="344" customFormat="1" ht="15" customHeight="1" x14ac:dyDescent="0.2">
      <c r="A174" s="350"/>
      <c r="B174" s="350"/>
      <c r="C174" s="350"/>
      <c r="D174" s="350"/>
      <c r="E174" s="350"/>
      <c r="F174" s="350"/>
      <c r="G174" s="350"/>
      <c r="H174" s="350"/>
      <c r="I174" s="350"/>
      <c r="J174" s="350"/>
      <c r="K174" s="350"/>
      <c r="L174" s="350"/>
      <c r="M174" s="350"/>
      <c r="N174" s="350"/>
      <c r="O174" s="350"/>
      <c r="P174" s="350"/>
      <c r="T174" s="346"/>
      <c r="U174" s="325"/>
      <c r="V174" s="325"/>
      <c r="W174" s="325"/>
      <c r="X174" s="325"/>
      <c r="Y174" s="346"/>
      <c r="Z174" s="346"/>
      <c r="AA174" s="346"/>
      <c r="AB174" s="347"/>
      <c r="AC174" s="348"/>
      <c r="AD174" s="348"/>
      <c r="AE174" s="348"/>
      <c r="AF174" s="348"/>
      <c r="AG174" s="349"/>
      <c r="AH174" s="326"/>
    </row>
    <row r="175" spans="1:34" s="344" customFormat="1" ht="15" customHeight="1" x14ac:dyDescent="0.2">
      <c r="A175" s="327"/>
      <c r="B175" s="327"/>
      <c r="C175" s="327"/>
      <c r="D175" s="327"/>
      <c r="E175" s="351"/>
      <c r="F175" s="351"/>
      <c r="G175" s="351"/>
      <c r="H175" s="351"/>
      <c r="I175" s="351"/>
      <c r="J175" s="351"/>
      <c r="K175" s="351"/>
      <c r="L175" s="351"/>
      <c r="M175" s="351"/>
      <c r="N175" s="351"/>
      <c r="O175" s="351"/>
      <c r="P175" s="351"/>
      <c r="T175" s="346"/>
      <c r="U175" s="325"/>
      <c r="V175" s="325"/>
      <c r="W175" s="325"/>
      <c r="X175" s="325"/>
      <c r="Y175" s="346"/>
      <c r="Z175" s="346"/>
      <c r="AA175" s="346"/>
      <c r="AB175" s="347"/>
      <c r="AC175" s="348"/>
      <c r="AD175" s="348"/>
      <c r="AE175" s="348"/>
      <c r="AF175" s="348"/>
      <c r="AG175" s="349"/>
      <c r="AH175" s="328"/>
    </row>
    <row r="176" spans="1:34" s="344" customFormat="1" ht="15" customHeight="1" x14ac:dyDescent="0.2">
      <c r="A176" s="329"/>
      <c r="B176" s="329"/>
      <c r="C176" s="329"/>
      <c r="D176" s="329"/>
      <c r="E176" s="352"/>
      <c r="F176" s="352"/>
      <c r="G176" s="350"/>
      <c r="H176" s="350"/>
      <c r="I176" s="350"/>
      <c r="J176" s="350"/>
      <c r="K176" s="350"/>
      <c r="L176" s="350"/>
      <c r="M176" s="350"/>
      <c r="N176" s="350"/>
      <c r="O176" s="350"/>
      <c r="P176" s="350"/>
      <c r="T176" s="346"/>
      <c r="U176" s="325"/>
      <c r="V176" s="325"/>
      <c r="W176" s="325"/>
      <c r="X176" s="325"/>
      <c r="Y176" s="346"/>
      <c r="Z176" s="346"/>
      <c r="AA176" s="346"/>
      <c r="AB176" s="347"/>
      <c r="AC176" s="348"/>
      <c r="AD176" s="348"/>
      <c r="AE176" s="348"/>
      <c r="AF176" s="348"/>
      <c r="AG176" s="349"/>
    </row>
    <row r="177" spans="1:33" s="344" customFormat="1" ht="15" customHeight="1" x14ac:dyDescent="0.2">
      <c r="A177" s="329"/>
      <c r="B177" s="329"/>
      <c r="C177" s="329"/>
      <c r="D177" s="329"/>
      <c r="E177" s="352"/>
      <c r="F177" s="352"/>
      <c r="G177" s="350"/>
      <c r="H177" s="350"/>
      <c r="I177" s="350"/>
      <c r="J177" s="350"/>
      <c r="K177" s="350"/>
      <c r="L177" s="350"/>
      <c r="M177" s="350"/>
      <c r="N177" s="350"/>
      <c r="O177" s="350"/>
      <c r="P177" s="350"/>
      <c r="T177" s="346"/>
      <c r="U177" s="325"/>
      <c r="V177" s="325"/>
      <c r="W177" s="325"/>
      <c r="X177" s="325"/>
      <c r="AB177" s="347"/>
      <c r="AC177" s="348"/>
      <c r="AD177" s="348"/>
      <c r="AE177" s="348"/>
      <c r="AF177" s="348"/>
      <c r="AG177" s="349"/>
    </row>
    <row r="178" spans="1:33" s="344" customFormat="1" ht="15" customHeight="1" x14ac:dyDescent="0.2">
      <c r="A178" s="329"/>
      <c r="B178" s="329"/>
      <c r="C178" s="329"/>
      <c r="D178" s="329"/>
      <c r="E178" s="352"/>
      <c r="F178" s="352"/>
      <c r="G178" s="350"/>
      <c r="H178" s="350"/>
      <c r="I178" s="350"/>
      <c r="J178" s="350"/>
      <c r="K178" s="350"/>
      <c r="L178" s="350"/>
      <c r="M178" s="350"/>
      <c r="N178" s="350"/>
      <c r="O178" s="350"/>
      <c r="P178" s="350"/>
      <c r="T178" s="346"/>
      <c r="U178" s="325"/>
      <c r="V178" s="325"/>
      <c r="W178" s="325"/>
      <c r="X178" s="325"/>
      <c r="AB178" s="347"/>
      <c r="AC178" s="348"/>
      <c r="AD178" s="348"/>
      <c r="AE178" s="348"/>
      <c r="AF178" s="348"/>
      <c r="AG178" s="349"/>
    </row>
    <row r="179" spans="1:33" ht="63" customHeight="1" x14ac:dyDescent="0.2">
      <c r="A179" s="304" t="s">
        <v>0</v>
      </c>
      <c r="B179" s="305" t="s">
        <v>1</v>
      </c>
      <c r="C179" s="306" t="s">
        <v>3</v>
      </c>
      <c r="D179" s="306" t="s">
        <v>567</v>
      </c>
      <c r="E179" s="306" t="s">
        <v>568</v>
      </c>
      <c r="F179" s="306" t="s">
        <v>569</v>
      </c>
      <c r="G179" s="306" t="s">
        <v>570</v>
      </c>
      <c r="H179" s="306" t="s">
        <v>571</v>
      </c>
      <c r="I179" s="306" t="s">
        <v>572</v>
      </c>
      <c r="J179" s="306" t="s">
        <v>829</v>
      </c>
      <c r="K179" s="306" t="s">
        <v>830</v>
      </c>
      <c r="L179" s="306" t="s">
        <v>429</v>
      </c>
      <c r="M179" s="306" t="s">
        <v>430</v>
      </c>
      <c r="N179" s="306" t="s">
        <v>431</v>
      </c>
      <c r="O179" s="306" t="s">
        <v>4</v>
      </c>
      <c r="P179" s="306" t="s">
        <v>5</v>
      </c>
      <c r="Q179" s="306" t="s">
        <v>6</v>
      </c>
      <c r="R179" s="306" t="s">
        <v>0</v>
      </c>
      <c r="S179" s="306"/>
      <c r="T179" s="306" t="s">
        <v>830</v>
      </c>
      <c r="U179" s="307" t="s">
        <v>592</v>
      </c>
      <c r="V179" s="307" t="s">
        <v>859</v>
      </c>
      <c r="W179" s="307" t="s">
        <v>566</v>
      </c>
      <c r="X179" s="307" t="s">
        <v>883</v>
      </c>
      <c r="Y179" s="308" t="s">
        <v>882</v>
      </c>
      <c r="Z179" s="308" t="s">
        <v>860</v>
      </c>
      <c r="AA179" s="309" t="s">
        <v>897</v>
      </c>
      <c r="AB179" s="309" t="s">
        <v>831</v>
      </c>
      <c r="AC179" s="309" t="s">
        <v>832</v>
      </c>
      <c r="AD179" s="309" t="s">
        <v>833</v>
      </c>
      <c r="AE179" s="309" t="s">
        <v>834</v>
      </c>
      <c r="AF179" s="309" t="s">
        <v>835</v>
      </c>
      <c r="AG179" s="310" t="s">
        <v>836</v>
      </c>
    </row>
    <row r="180" spans="1:33" ht="25.5" x14ac:dyDescent="0.2">
      <c r="A180" s="330">
        <v>1</v>
      </c>
      <c r="B180" s="323" t="s">
        <v>432</v>
      </c>
      <c r="C180" s="330" t="s">
        <v>16</v>
      </c>
      <c r="D180" s="311">
        <v>4</v>
      </c>
      <c r="E180" s="313">
        <v>0</v>
      </c>
      <c r="F180" s="313">
        <v>21</v>
      </c>
      <c r="G180" s="313">
        <v>0</v>
      </c>
      <c r="H180" s="313">
        <v>21</v>
      </c>
      <c r="I180" s="313">
        <v>0</v>
      </c>
      <c r="J180" s="313">
        <v>0</v>
      </c>
      <c r="K180" s="313">
        <f>+H180</f>
        <v>21</v>
      </c>
      <c r="L180" s="330">
        <v>25102002</v>
      </c>
      <c r="M180" s="311">
        <v>1807643</v>
      </c>
      <c r="N180" s="311" t="s">
        <v>433</v>
      </c>
      <c r="O180" s="311" t="s">
        <v>434</v>
      </c>
      <c r="P180" s="311" t="s">
        <v>17</v>
      </c>
      <c r="Q180" s="311" t="s">
        <v>826</v>
      </c>
      <c r="R180" s="311">
        <v>40</v>
      </c>
      <c r="S180" s="311"/>
      <c r="T180" s="311">
        <v>21</v>
      </c>
      <c r="U180" s="314">
        <v>5371.72</v>
      </c>
      <c r="V180" s="314">
        <v>4952.83</v>
      </c>
      <c r="W180" s="314">
        <v>4928.18</v>
      </c>
      <c r="X180" s="314"/>
      <c r="Y180" s="314" cm="1">
        <f t="array" ref="Y180:Y220">+VLOOKUP(O180:O220,'cot. 2. Triman'!O183:S223,5,FALSE)</f>
        <v>8589.89</v>
      </c>
      <c r="Z180" s="314">
        <v>3420.3516433423197</v>
      </c>
      <c r="AA180" s="314">
        <f t="shared" ref="AA179:AA197" si="28">+MINA(U180,V180,W180,Y180)</f>
        <v>4928.18</v>
      </c>
      <c r="AB180" s="315">
        <f t="shared" si="21"/>
        <v>4928.18</v>
      </c>
      <c r="AC180" s="316">
        <f t="shared" si="22"/>
        <v>5960.6549999999997</v>
      </c>
      <c r="AD180" s="316">
        <f t="shared" si="23"/>
        <v>5793.0895010623626</v>
      </c>
      <c r="AE180" s="316">
        <f t="shared" si="24"/>
        <v>5162.2749999999996</v>
      </c>
      <c r="AF180" s="316">
        <f t="shared" si="25"/>
        <v>1764.5997634685693</v>
      </c>
      <c r="AG180" s="317">
        <f t="shared" si="26"/>
        <v>0.34182599018234588</v>
      </c>
    </row>
    <row r="181" spans="1:33" ht="38.25" x14ac:dyDescent="0.2">
      <c r="A181" s="330">
        <v>2</v>
      </c>
      <c r="B181" s="323" t="s">
        <v>436</v>
      </c>
      <c r="C181" s="330" t="s">
        <v>16</v>
      </c>
      <c r="D181" s="311">
        <v>7</v>
      </c>
      <c r="E181" s="313">
        <v>0</v>
      </c>
      <c r="F181" s="313">
        <v>18</v>
      </c>
      <c r="G181" s="313">
        <v>0</v>
      </c>
      <c r="H181" s="313">
        <v>18</v>
      </c>
      <c r="I181" s="313">
        <v>0</v>
      </c>
      <c r="J181" s="313">
        <v>0</v>
      </c>
      <c r="K181" s="313">
        <f t="shared" ref="K181:K220" si="29">+H181</f>
        <v>18</v>
      </c>
      <c r="L181" s="330">
        <v>25102002</v>
      </c>
      <c r="M181" s="311">
        <v>1807644</v>
      </c>
      <c r="N181" s="311" t="s">
        <v>437</v>
      </c>
      <c r="O181" s="311" t="s">
        <v>438</v>
      </c>
      <c r="P181" s="311" t="s">
        <v>17</v>
      </c>
      <c r="Q181" s="311" t="s">
        <v>826</v>
      </c>
      <c r="R181" s="311">
        <v>41</v>
      </c>
      <c r="S181" s="311"/>
      <c r="T181" s="311">
        <v>18</v>
      </c>
      <c r="U181" s="314">
        <v>13273.08</v>
      </c>
      <c r="V181" s="314">
        <v>12204.43</v>
      </c>
      <c r="W181" s="314">
        <v>12143.71</v>
      </c>
      <c r="X181" s="314"/>
      <c r="Y181" s="314">
        <v>13123.43</v>
      </c>
      <c r="Z181" s="314">
        <v>8473.2238805254365</v>
      </c>
      <c r="AA181" s="314">
        <f t="shared" si="28"/>
        <v>12143.71</v>
      </c>
      <c r="AB181" s="315">
        <f t="shared" si="21"/>
        <v>12143.71</v>
      </c>
      <c r="AC181" s="316">
        <f t="shared" si="22"/>
        <v>12686.1625</v>
      </c>
      <c r="AD181" s="316">
        <f t="shared" si="23"/>
        <v>12675.701102511059</v>
      </c>
      <c r="AE181" s="316">
        <f t="shared" si="24"/>
        <v>12663.93</v>
      </c>
      <c r="AF181" s="316">
        <f t="shared" si="25"/>
        <v>594.97785243794328</v>
      </c>
      <c r="AG181" s="317">
        <f t="shared" si="26"/>
        <v>4.6982086322171969E-2</v>
      </c>
    </row>
    <row r="182" spans="1:33" ht="38.25" x14ac:dyDescent="0.2">
      <c r="A182" s="330">
        <v>3</v>
      </c>
      <c r="B182" s="323" t="s">
        <v>439</v>
      </c>
      <c r="C182" s="330" t="s">
        <v>16</v>
      </c>
      <c r="D182" s="311">
        <v>4</v>
      </c>
      <c r="E182" s="313">
        <v>0</v>
      </c>
      <c r="F182" s="313">
        <v>21</v>
      </c>
      <c r="G182" s="313">
        <v>0</v>
      </c>
      <c r="H182" s="313">
        <v>21</v>
      </c>
      <c r="I182" s="313">
        <v>0</v>
      </c>
      <c r="J182" s="313">
        <v>0</v>
      </c>
      <c r="K182" s="313">
        <f t="shared" si="29"/>
        <v>21</v>
      </c>
      <c r="L182" s="330">
        <v>25102002</v>
      </c>
      <c r="M182" s="311">
        <v>1807640</v>
      </c>
      <c r="N182" s="311" t="s">
        <v>440</v>
      </c>
      <c r="O182" s="311" t="s">
        <v>441</v>
      </c>
      <c r="P182" s="311" t="s">
        <v>17</v>
      </c>
      <c r="Q182" s="311" t="s">
        <v>826</v>
      </c>
      <c r="R182" s="311">
        <v>54</v>
      </c>
      <c r="S182" s="311"/>
      <c r="T182" s="311">
        <v>21</v>
      </c>
      <c r="U182" s="314">
        <v>9545.7199999999993</v>
      </c>
      <c r="V182" s="314">
        <v>8787.3000000000011</v>
      </c>
      <c r="W182" s="314">
        <v>8717.5499999999993</v>
      </c>
      <c r="X182" s="314"/>
      <c r="Y182" s="314">
        <v>9326.57</v>
      </c>
      <c r="Z182" s="314">
        <v>5970.0277285353395</v>
      </c>
      <c r="AA182" s="314">
        <f t="shared" si="28"/>
        <v>8717.5499999999993</v>
      </c>
      <c r="AB182" s="315">
        <f t="shared" si="21"/>
        <v>8717.5499999999993</v>
      </c>
      <c r="AC182" s="316">
        <f t="shared" si="22"/>
        <v>9094.2849999999999</v>
      </c>
      <c r="AD182" s="316">
        <f t="shared" si="23"/>
        <v>9087.514911336044</v>
      </c>
      <c r="AE182" s="316">
        <f t="shared" si="24"/>
        <v>9056.9350000000013</v>
      </c>
      <c r="AF182" s="316">
        <f t="shared" si="25"/>
        <v>405.7581097567035</v>
      </c>
      <c r="AG182" s="317">
        <f t="shared" si="26"/>
        <v>4.4800819455666122E-2</v>
      </c>
    </row>
    <row r="183" spans="1:33" x14ac:dyDescent="0.2">
      <c r="A183" s="330">
        <v>4</v>
      </c>
      <c r="B183" s="323" t="s">
        <v>442</v>
      </c>
      <c r="C183" s="330" t="s">
        <v>16</v>
      </c>
      <c r="D183" s="311">
        <v>0</v>
      </c>
      <c r="E183" s="313">
        <v>0</v>
      </c>
      <c r="F183" s="313">
        <v>10</v>
      </c>
      <c r="G183" s="313">
        <v>0</v>
      </c>
      <c r="H183" s="313">
        <v>10</v>
      </c>
      <c r="I183" s="313">
        <v>0</v>
      </c>
      <c r="J183" s="313">
        <v>0</v>
      </c>
      <c r="K183" s="313">
        <f t="shared" si="29"/>
        <v>10</v>
      </c>
      <c r="L183" s="330">
        <v>25102002</v>
      </c>
      <c r="M183" s="311">
        <v>1808104</v>
      </c>
      <c r="N183" s="311" t="s">
        <v>419</v>
      </c>
      <c r="O183" s="311" t="s">
        <v>443</v>
      </c>
      <c r="P183" s="311" t="s">
        <v>38</v>
      </c>
      <c r="Q183" s="311">
        <v>2369</v>
      </c>
      <c r="R183" s="311">
        <v>4</v>
      </c>
      <c r="S183" s="311"/>
      <c r="T183" s="311">
        <v>10</v>
      </c>
      <c r="U183" s="314">
        <v>10356.050000000001</v>
      </c>
      <c r="V183" s="314">
        <v>9611.56</v>
      </c>
      <c r="W183" s="314">
        <v>9544.74</v>
      </c>
      <c r="X183" s="314"/>
      <c r="Y183" s="314">
        <v>18733.79</v>
      </c>
      <c r="Z183" s="314"/>
      <c r="AA183" s="314">
        <f t="shared" si="28"/>
        <v>9544.74</v>
      </c>
      <c r="AB183" s="315">
        <f t="shared" si="21"/>
        <v>9544.74</v>
      </c>
      <c r="AC183" s="316">
        <f t="shared" si="22"/>
        <v>12061.535</v>
      </c>
      <c r="AD183" s="316">
        <f t="shared" si="23"/>
        <v>11550.331332128439</v>
      </c>
      <c r="AE183" s="316">
        <f t="shared" si="24"/>
        <v>9983.8050000000003</v>
      </c>
      <c r="AF183" s="316">
        <f t="shared" si="25"/>
        <v>4463.3433075405082</v>
      </c>
      <c r="AG183" s="317">
        <f t="shared" si="26"/>
        <v>0.44705834173849629</v>
      </c>
    </row>
    <row r="184" spans="1:33" ht="25.5" x14ac:dyDescent="0.2">
      <c r="A184" s="330">
        <v>5</v>
      </c>
      <c r="B184" s="323" t="s">
        <v>444</v>
      </c>
      <c r="C184" s="330" t="s">
        <v>16</v>
      </c>
      <c r="D184" s="311">
        <v>4</v>
      </c>
      <c r="E184" s="313">
        <v>0</v>
      </c>
      <c r="F184" s="313">
        <v>21</v>
      </c>
      <c r="G184" s="313">
        <v>0</v>
      </c>
      <c r="H184" s="313">
        <v>21</v>
      </c>
      <c r="I184" s="313">
        <v>0</v>
      </c>
      <c r="J184" s="313">
        <v>0</v>
      </c>
      <c r="K184" s="313">
        <f t="shared" si="29"/>
        <v>21</v>
      </c>
      <c r="L184" s="330">
        <v>25102002</v>
      </c>
      <c r="M184" s="311">
        <v>1807658</v>
      </c>
      <c r="N184" s="311" t="s">
        <v>445</v>
      </c>
      <c r="O184" s="311" t="s">
        <v>446</v>
      </c>
      <c r="P184" s="311" t="s">
        <v>38</v>
      </c>
      <c r="Q184" s="311" t="s">
        <v>164</v>
      </c>
      <c r="R184" s="311">
        <v>5</v>
      </c>
      <c r="S184" s="311"/>
      <c r="T184" s="311">
        <v>21</v>
      </c>
      <c r="U184" s="314">
        <v>1047.71</v>
      </c>
      <c r="V184" s="314">
        <v>983.33</v>
      </c>
      <c r="W184" s="314">
        <v>975.52</v>
      </c>
      <c r="X184" s="314"/>
      <c r="Y184" s="314">
        <v>2543.11</v>
      </c>
      <c r="Z184" s="314">
        <v>715.81980297186692</v>
      </c>
      <c r="AA184" s="314">
        <f t="shared" si="28"/>
        <v>975.52</v>
      </c>
      <c r="AB184" s="315">
        <f t="shared" si="21"/>
        <v>975.52</v>
      </c>
      <c r="AC184" s="316">
        <f t="shared" si="22"/>
        <v>1387.4175</v>
      </c>
      <c r="AD184" s="316">
        <f t="shared" si="23"/>
        <v>1264.4027314663515</v>
      </c>
      <c r="AE184" s="316">
        <f t="shared" si="24"/>
        <v>1015.52</v>
      </c>
      <c r="AF184" s="316">
        <f t="shared" si="25"/>
        <v>771.14041053386234</v>
      </c>
      <c r="AG184" s="317">
        <f t="shared" si="26"/>
        <v>0.7593552175573719</v>
      </c>
    </row>
    <row r="185" spans="1:33" ht="38.25" x14ac:dyDescent="0.2">
      <c r="A185" s="330">
        <v>6</v>
      </c>
      <c r="B185" s="323" t="s">
        <v>448</v>
      </c>
      <c r="C185" s="330" t="s">
        <v>16</v>
      </c>
      <c r="D185" s="311">
        <v>3</v>
      </c>
      <c r="E185" s="313">
        <v>0</v>
      </c>
      <c r="F185" s="313">
        <v>22</v>
      </c>
      <c r="G185" s="313">
        <v>0</v>
      </c>
      <c r="H185" s="313">
        <v>22</v>
      </c>
      <c r="I185" s="313">
        <v>0</v>
      </c>
      <c r="J185" s="313">
        <v>0</v>
      </c>
      <c r="K185" s="313">
        <f t="shared" si="29"/>
        <v>22</v>
      </c>
      <c r="L185" s="330">
        <v>25102002</v>
      </c>
      <c r="M185" s="311">
        <v>1807638</v>
      </c>
      <c r="N185" s="311" t="s">
        <v>449</v>
      </c>
      <c r="O185" s="311" t="s">
        <v>450</v>
      </c>
      <c r="P185" s="311" t="s">
        <v>17</v>
      </c>
      <c r="Q185" s="311" t="s">
        <v>826</v>
      </c>
      <c r="R185" s="311">
        <v>44</v>
      </c>
      <c r="S185" s="311"/>
      <c r="T185" s="311">
        <v>22</v>
      </c>
      <c r="U185" s="314">
        <v>8677.3700000000008</v>
      </c>
      <c r="V185" s="314">
        <v>8075.89</v>
      </c>
      <c r="W185" s="314">
        <v>8019.75</v>
      </c>
      <c r="X185" s="314"/>
      <c r="Y185" s="314">
        <v>10582.14</v>
      </c>
      <c r="Z185" s="314">
        <v>5582.4210939989034</v>
      </c>
      <c r="AA185" s="314">
        <f t="shared" si="28"/>
        <v>8019.75</v>
      </c>
      <c r="AB185" s="315">
        <f t="shared" si="21"/>
        <v>8019.75</v>
      </c>
      <c r="AC185" s="316">
        <f t="shared" si="22"/>
        <v>8838.7875000000004</v>
      </c>
      <c r="AD185" s="316">
        <f t="shared" si="23"/>
        <v>8781.6922013306703</v>
      </c>
      <c r="AE185" s="316">
        <f t="shared" si="24"/>
        <v>8376.630000000001</v>
      </c>
      <c r="AF185" s="316">
        <f t="shared" si="25"/>
        <v>1199.7456078234507</v>
      </c>
      <c r="AG185" s="317">
        <f t="shared" si="26"/>
        <v>0.14322533140695609</v>
      </c>
    </row>
    <row r="186" spans="1:33" x14ac:dyDescent="0.2">
      <c r="A186" s="330">
        <v>7</v>
      </c>
      <c r="B186" s="323" t="s">
        <v>451</v>
      </c>
      <c r="C186" s="330" t="s">
        <v>16</v>
      </c>
      <c r="D186" s="311">
        <v>0</v>
      </c>
      <c r="E186" s="313">
        <v>0</v>
      </c>
      <c r="F186" s="313">
        <v>6</v>
      </c>
      <c r="G186" s="313">
        <v>0</v>
      </c>
      <c r="H186" s="313">
        <v>6</v>
      </c>
      <c r="I186" s="313">
        <v>0</v>
      </c>
      <c r="J186" s="313">
        <v>0</v>
      </c>
      <c r="K186" s="313">
        <f t="shared" si="29"/>
        <v>6</v>
      </c>
      <c r="L186" s="330">
        <v>25102002</v>
      </c>
      <c r="M186" s="311">
        <v>1788133</v>
      </c>
      <c r="N186" s="311" t="s">
        <v>419</v>
      </c>
      <c r="O186" s="311" t="s">
        <v>452</v>
      </c>
      <c r="P186" s="311" t="s">
        <v>38</v>
      </c>
      <c r="Q186" s="311" t="s">
        <v>164</v>
      </c>
      <c r="R186" s="311">
        <v>7</v>
      </c>
      <c r="S186" s="311"/>
      <c r="T186" s="311">
        <v>6</v>
      </c>
      <c r="U186" s="314">
        <v>11516.54</v>
      </c>
      <c r="V186" s="314">
        <v>11161.5</v>
      </c>
      <c r="W186" s="314">
        <v>11094.93</v>
      </c>
      <c r="X186" s="314"/>
      <c r="Y186" s="314">
        <v>17609.830000000002</v>
      </c>
      <c r="Z186" s="314">
        <v>10818.29</v>
      </c>
      <c r="AA186" s="314">
        <f t="shared" si="28"/>
        <v>11094.93</v>
      </c>
      <c r="AB186" s="315">
        <f t="shared" si="21"/>
        <v>11094.93</v>
      </c>
      <c r="AC186" s="316">
        <f t="shared" si="22"/>
        <v>12845.7</v>
      </c>
      <c r="AD186" s="316">
        <f t="shared" si="23"/>
        <v>12588.705636085333</v>
      </c>
      <c r="AE186" s="316">
        <f t="shared" si="24"/>
        <v>11339.02</v>
      </c>
      <c r="AF186" s="316">
        <f t="shared" si="25"/>
        <v>3181.4737777430551</v>
      </c>
      <c r="AG186" s="317">
        <f t="shared" si="26"/>
        <v>0.28057749062467963</v>
      </c>
    </row>
    <row r="187" spans="1:33" x14ac:dyDescent="0.2">
      <c r="A187" s="330">
        <v>8</v>
      </c>
      <c r="B187" s="323" t="s">
        <v>453</v>
      </c>
      <c r="C187" s="330" t="s">
        <v>16</v>
      </c>
      <c r="D187" s="311">
        <v>0</v>
      </c>
      <c r="E187" s="313">
        <v>0</v>
      </c>
      <c r="F187" s="313">
        <v>10</v>
      </c>
      <c r="G187" s="313">
        <v>0</v>
      </c>
      <c r="H187" s="313">
        <v>10</v>
      </c>
      <c r="I187" s="313">
        <v>0</v>
      </c>
      <c r="J187" s="313">
        <v>0</v>
      </c>
      <c r="K187" s="313">
        <f t="shared" si="29"/>
        <v>10</v>
      </c>
      <c r="L187" s="330">
        <v>25102002</v>
      </c>
      <c r="M187" s="311">
        <v>1788132</v>
      </c>
      <c r="N187" s="311" t="s">
        <v>419</v>
      </c>
      <c r="O187" s="311" t="s">
        <v>454</v>
      </c>
      <c r="P187" s="311" t="s">
        <v>38</v>
      </c>
      <c r="Q187" s="311" t="s">
        <v>164</v>
      </c>
      <c r="R187" s="311">
        <v>8</v>
      </c>
      <c r="S187" s="311"/>
      <c r="T187" s="311">
        <v>10</v>
      </c>
      <c r="U187" s="314">
        <v>5939.09</v>
      </c>
      <c r="V187" s="314">
        <v>5717.2300000000005</v>
      </c>
      <c r="W187" s="314">
        <v>5688.78</v>
      </c>
      <c r="X187" s="314"/>
      <c r="Y187" s="314">
        <v>12519.48</v>
      </c>
      <c r="Z187" s="314">
        <v>5546.94</v>
      </c>
      <c r="AA187" s="314">
        <f t="shared" si="28"/>
        <v>5688.78</v>
      </c>
      <c r="AB187" s="315">
        <f t="shared" si="21"/>
        <v>5688.78</v>
      </c>
      <c r="AC187" s="316">
        <f t="shared" si="22"/>
        <v>7466.1449999999995</v>
      </c>
      <c r="AD187" s="316">
        <f t="shared" si="23"/>
        <v>7012.5787282315059</v>
      </c>
      <c r="AE187" s="316">
        <f t="shared" si="24"/>
        <v>5828.16</v>
      </c>
      <c r="AF187" s="316">
        <f t="shared" si="25"/>
        <v>3370.7477714250099</v>
      </c>
      <c r="AG187" s="317">
        <f t="shared" si="26"/>
        <v>0.57835539371345501</v>
      </c>
    </row>
    <row r="188" spans="1:33" x14ac:dyDescent="0.2">
      <c r="A188" s="330">
        <v>9</v>
      </c>
      <c r="B188" s="323" t="s">
        <v>455</v>
      </c>
      <c r="C188" s="330" t="s">
        <v>16</v>
      </c>
      <c r="D188" s="311">
        <v>2</v>
      </c>
      <c r="E188" s="313">
        <v>0</v>
      </c>
      <c r="F188" s="313">
        <v>10</v>
      </c>
      <c r="G188" s="313">
        <v>0</v>
      </c>
      <c r="H188" s="313">
        <v>10</v>
      </c>
      <c r="I188" s="313">
        <v>0</v>
      </c>
      <c r="J188" s="313">
        <v>0</v>
      </c>
      <c r="K188" s="313">
        <f t="shared" si="29"/>
        <v>10</v>
      </c>
      <c r="L188" s="330">
        <v>25102002</v>
      </c>
      <c r="M188" s="311">
        <v>1808103</v>
      </c>
      <c r="N188" s="311" t="s">
        <v>419</v>
      </c>
      <c r="O188" s="311" t="s">
        <v>456</v>
      </c>
      <c r="P188" s="311" t="s">
        <v>38</v>
      </c>
      <c r="Q188" s="311" t="s">
        <v>164</v>
      </c>
      <c r="R188" s="311">
        <v>9</v>
      </c>
      <c r="S188" s="311"/>
      <c r="T188" s="311">
        <v>10</v>
      </c>
      <c r="U188" s="314">
        <v>8374.1200000000008</v>
      </c>
      <c r="V188" s="314">
        <v>7873.71</v>
      </c>
      <c r="W188" s="314">
        <v>7818.97</v>
      </c>
      <c r="X188" s="314"/>
      <c r="Y188" s="314">
        <v>13160.41</v>
      </c>
      <c r="Z188" s="314">
        <v>6046</v>
      </c>
      <c r="AA188" s="314">
        <f t="shared" si="28"/>
        <v>7818.97</v>
      </c>
      <c r="AB188" s="315">
        <f t="shared" si="21"/>
        <v>7818.97</v>
      </c>
      <c r="AC188" s="316">
        <f t="shared" si="22"/>
        <v>9306.8025000000016</v>
      </c>
      <c r="AD188" s="316">
        <f t="shared" si="23"/>
        <v>9075.7889954752245</v>
      </c>
      <c r="AE188" s="316">
        <f t="shared" si="24"/>
        <v>8123.9150000000009</v>
      </c>
      <c r="AF188" s="316">
        <f t="shared" si="25"/>
        <v>2581.1875220186871</v>
      </c>
      <c r="AG188" s="317">
        <f t="shared" si="26"/>
        <v>0.31772704687563652</v>
      </c>
    </row>
    <row r="189" spans="1:33" ht="25.5" x14ac:dyDescent="0.2">
      <c r="A189" s="330">
        <v>10</v>
      </c>
      <c r="B189" s="323" t="s">
        <v>458</v>
      </c>
      <c r="C189" s="330" t="s">
        <v>16</v>
      </c>
      <c r="D189" s="311">
        <v>2</v>
      </c>
      <c r="E189" s="313">
        <v>0</v>
      </c>
      <c r="F189" s="313">
        <v>23</v>
      </c>
      <c r="G189" s="313">
        <v>0</v>
      </c>
      <c r="H189" s="313">
        <v>23</v>
      </c>
      <c r="I189" s="313">
        <v>0</v>
      </c>
      <c r="J189" s="313">
        <v>0</v>
      </c>
      <c r="K189" s="313">
        <f t="shared" si="29"/>
        <v>23</v>
      </c>
      <c r="L189" s="330">
        <v>25102002</v>
      </c>
      <c r="M189" s="311">
        <v>1807637</v>
      </c>
      <c r="N189" s="311" t="s">
        <v>459</v>
      </c>
      <c r="O189" s="311" t="s">
        <v>460</v>
      </c>
      <c r="P189" s="311" t="s">
        <v>38</v>
      </c>
      <c r="Q189" s="311" t="s">
        <v>164</v>
      </c>
      <c r="R189" s="311">
        <v>11</v>
      </c>
      <c r="S189" s="311"/>
      <c r="T189" s="311">
        <v>23</v>
      </c>
      <c r="U189" s="314">
        <v>11715.48</v>
      </c>
      <c r="V189" s="314">
        <v>11097.130000000001</v>
      </c>
      <c r="W189" s="314">
        <v>11041.92</v>
      </c>
      <c r="X189" s="314"/>
      <c r="Y189" s="314">
        <v>20221.23</v>
      </c>
      <c r="Z189" s="314">
        <v>6814.4142050797391</v>
      </c>
      <c r="AA189" s="314">
        <f t="shared" si="28"/>
        <v>11041.92</v>
      </c>
      <c r="AB189" s="315">
        <f t="shared" si="21"/>
        <v>11041.92</v>
      </c>
      <c r="AC189" s="316">
        <f t="shared" si="22"/>
        <v>13518.939999999999</v>
      </c>
      <c r="AD189" s="316">
        <f t="shared" si="23"/>
        <v>13052.861548564819</v>
      </c>
      <c r="AE189" s="316">
        <f t="shared" si="24"/>
        <v>11406.305</v>
      </c>
      <c r="AF189" s="316">
        <f t="shared" si="25"/>
        <v>4478.6140330910466</v>
      </c>
      <c r="AG189" s="317">
        <f t="shared" si="26"/>
        <v>0.39264372056428848</v>
      </c>
    </row>
    <row r="190" spans="1:33" x14ac:dyDescent="0.2">
      <c r="A190" s="330">
        <v>11</v>
      </c>
      <c r="B190" s="323" t="s">
        <v>461</v>
      </c>
      <c r="C190" s="330" t="s">
        <v>16</v>
      </c>
      <c r="D190" s="311">
        <v>4</v>
      </c>
      <c r="E190" s="313">
        <v>0</v>
      </c>
      <c r="F190" s="313">
        <v>10</v>
      </c>
      <c r="G190" s="313">
        <v>0</v>
      </c>
      <c r="H190" s="313">
        <v>10</v>
      </c>
      <c r="I190" s="313">
        <v>0</v>
      </c>
      <c r="J190" s="313">
        <v>0</v>
      </c>
      <c r="K190" s="313">
        <f t="shared" si="29"/>
        <v>10</v>
      </c>
      <c r="L190" s="330">
        <v>25102002</v>
      </c>
      <c r="M190" s="311">
        <v>1808099</v>
      </c>
      <c r="N190" s="311" t="s">
        <v>419</v>
      </c>
      <c r="O190" s="311" t="s">
        <v>462</v>
      </c>
      <c r="P190" s="311" t="s">
        <v>38</v>
      </c>
      <c r="Q190" s="311" t="s">
        <v>164</v>
      </c>
      <c r="R190" s="311">
        <v>12</v>
      </c>
      <c r="S190" s="311"/>
      <c r="T190" s="311">
        <v>10</v>
      </c>
      <c r="U190" s="314">
        <v>12595.2</v>
      </c>
      <c r="V190" s="314">
        <v>11766.42</v>
      </c>
      <c r="W190" s="314">
        <v>11673.03</v>
      </c>
      <c r="X190" s="314"/>
      <c r="Y190" s="314">
        <v>18393.43</v>
      </c>
      <c r="Z190" s="314">
        <v>9077.2199999999993</v>
      </c>
      <c r="AA190" s="314">
        <f t="shared" si="28"/>
        <v>11673.03</v>
      </c>
      <c r="AB190" s="315">
        <f t="shared" si="21"/>
        <v>11673.03</v>
      </c>
      <c r="AC190" s="316">
        <f t="shared" si="22"/>
        <v>13607.02</v>
      </c>
      <c r="AD190" s="316">
        <f t="shared" si="23"/>
        <v>13355.923873968231</v>
      </c>
      <c r="AE190" s="316">
        <f t="shared" si="24"/>
        <v>12180.810000000001</v>
      </c>
      <c r="AF190" s="316">
        <f t="shared" si="25"/>
        <v>3217.7438307298498</v>
      </c>
      <c r="AG190" s="317">
        <f t="shared" si="26"/>
        <v>0.26416501289568178</v>
      </c>
    </row>
    <row r="191" spans="1:33" x14ac:dyDescent="0.2">
      <c r="A191" s="330">
        <v>12</v>
      </c>
      <c r="B191" s="323" t="s">
        <v>463</v>
      </c>
      <c r="C191" s="330" t="s">
        <v>16</v>
      </c>
      <c r="D191" s="311">
        <v>3</v>
      </c>
      <c r="E191" s="313">
        <v>0</v>
      </c>
      <c r="F191" s="313">
        <v>10</v>
      </c>
      <c r="G191" s="313">
        <v>0</v>
      </c>
      <c r="H191" s="313">
        <v>10</v>
      </c>
      <c r="I191" s="313">
        <v>0</v>
      </c>
      <c r="J191" s="313">
        <v>0</v>
      </c>
      <c r="K191" s="313">
        <f t="shared" si="29"/>
        <v>10</v>
      </c>
      <c r="L191" s="330">
        <v>25102002</v>
      </c>
      <c r="M191" s="311">
        <v>1808100</v>
      </c>
      <c r="N191" s="311" t="s">
        <v>419</v>
      </c>
      <c r="O191" s="311" t="s">
        <v>464</v>
      </c>
      <c r="P191" s="311" t="s">
        <v>38</v>
      </c>
      <c r="Q191" s="311" t="s">
        <v>164</v>
      </c>
      <c r="R191" s="311">
        <v>13</v>
      </c>
      <c r="S191" s="311"/>
      <c r="T191" s="311">
        <v>10</v>
      </c>
      <c r="U191" s="314">
        <v>5811.91</v>
      </c>
      <c r="V191" s="314">
        <v>5464.29</v>
      </c>
      <c r="W191" s="314">
        <v>5431.69</v>
      </c>
      <c r="X191" s="314"/>
      <c r="Y191" s="314">
        <v>15384.02</v>
      </c>
      <c r="Z191" s="314">
        <v>5280.86</v>
      </c>
      <c r="AA191" s="314">
        <f t="shared" si="28"/>
        <v>5431.69</v>
      </c>
      <c r="AB191" s="315">
        <f t="shared" si="21"/>
        <v>5431.69</v>
      </c>
      <c r="AC191" s="316">
        <f t="shared" si="22"/>
        <v>8022.9775</v>
      </c>
      <c r="AD191" s="316">
        <f t="shared" si="23"/>
        <v>7177.3538525322592</v>
      </c>
      <c r="AE191" s="316">
        <f t="shared" si="24"/>
        <v>5638.1</v>
      </c>
      <c r="AF191" s="316">
        <f t="shared" si="25"/>
        <v>4910.3774059527914</v>
      </c>
      <c r="AG191" s="317">
        <f t="shared" si="26"/>
        <v>0.87092768946148369</v>
      </c>
    </row>
    <row r="192" spans="1:33" ht="25.5" x14ac:dyDescent="0.2">
      <c r="A192" s="330">
        <v>13</v>
      </c>
      <c r="B192" s="323" t="s">
        <v>465</v>
      </c>
      <c r="C192" s="330" t="s">
        <v>16</v>
      </c>
      <c r="D192" s="311">
        <v>3</v>
      </c>
      <c r="E192" s="313">
        <v>0</v>
      </c>
      <c r="F192" s="313">
        <v>22</v>
      </c>
      <c r="G192" s="313">
        <v>0</v>
      </c>
      <c r="H192" s="313">
        <v>22</v>
      </c>
      <c r="I192" s="313">
        <v>0</v>
      </c>
      <c r="J192" s="313">
        <v>0</v>
      </c>
      <c r="K192" s="313">
        <f t="shared" si="29"/>
        <v>22</v>
      </c>
      <c r="L192" s="330">
        <v>25102002</v>
      </c>
      <c r="M192" s="311">
        <v>1807639</v>
      </c>
      <c r="N192" s="311" t="s">
        <v>466</v>
      </c>
      <c r="O192" s="311" t="s">
        <v>467</v>
      </c>
      <c r="P192" s="311" t="s">
        <v>38</v>
      </c>
      <c r="Q192" s="311" t="s">
        <v>164</v>
      </c>
      <c r="R192" s="311">
        <v>14</v>
      </c>
      <c r="S192" s="311"/>
      <c r="T192" s="311">
        <v>22</v>
      </c>
      <c r="U192" s="314">
        <v>11343.84</v>
      </c>
      <c r="V192" s="314">
        <v>10795.99</v>
      </c>
      <c r="W192" s="314">
        <v>10742.27</v>
      </c>
      <c r="X192" s="314"/>
      <c r="Y192" s="314">
        <v>10835.6</v>
      </c>
      <c r="Z192" s="314">
        <v>7476.6680458465116</v>
      </c>
      <c r="AA192" s="314">
        <f t="shared" si="28"/>
        <v>10742.27</v>
      </c>
      <c r="AB192" s="315">
        <f t="shared" si="21"/>
        <v>10742.27</v>
      </c>
      <c r="AC192" s="316">
        <f t="shared" si="22"/>
        <v>10929.425000000001</v>
      </c>
      <c r="AD192" s="316">
        <f t="shared" si="23"/>
        <v>10926.797599831165</v>
      </c>
      <c r="AE192" s="316">
        <f t="shared" si="24"/>
        <v>10815.795</v>
      </c>
      <c r="AF192" s="316">
        <f t="shared" si="25"/>
        <v>278.91146510437079</v>
      </c>
      <c r="AG192" s="317">
        <f t="shared" si="26"/>
        <v>2.5787421553789693E-2</v>
      </c>
    </row>
    <row r="193" spans="1:33" ht="25.5" x14ac:dyDescent="0.2">
      <c r="A193" s="330">
        <v>14</v>
      </c>
      <c r="B193" s="323" t="s">
        <v>468</v>
      </c>
      <c r="C193" s="330" t="s">
        <v>16</v>
      </c>
      <c r="D193" s="311">
        <v>6</v>
      </c>
      <c r="E193" s="313">
        <v>0</v>
      </c>
      <c r="F193" s="313">
        <v>19</v>
      </c>
      <c r="G193" s="313">
        <v>0</v>
      </c>
      <c r="H193" s="313">
        <v>19</v>
      </c>
      <c r="I193" s="313">
        <v>0</v>
      </c>
      <c r="J193" s="313">
        <v>0</v>
      </c>
      <c r="K193" s="313">
        <f t="shared" si="29"/>
        <v>19</v>
      </c>
      <c r="L193" s="330">
        <v>25102002</v>
      </c>
      <c r="M193" s="311">
        <v>1807641</v>
      </c>
      <c r="N193" s="311" t="s">
        <v>469</v>
      </c>
      <c r="O193" s="311" t="s">
        <v>470</v>
      </c>
      <c r="P193" s="311" t="s">
        <v>38</v>
      </c>
      <c r="Q193" s="311" t="s">
        <v>164</v>
      </c>
      <c r="R193" s="311">
        <v>15</v>
      </c>
      <c r="S193" s="311"/>
      <c r="T193" s="311">
        <v>19</v>
      </c>
      <c r="U193" s="314">
        <v>6590.55</v>
      </c>
      <c r="V193" s="314">
        <v>6332.72</v>
      </c>
      <c r="W193" s="314">
        <v>6288.69</v>
      </c>
      <c r="X193" s="314"/>
      <c r="Y193" s="314">
        <v>16342.29</v>
      </c>
      <c r="Z193" s="314">
        <v>4355.3094936755288</v>
      </c>
      <c r="AA193" s="314">
        <f t="shared" si="28"/>
        <v>6288.69</v>
      </c>
      <c r="AB193" s="315">
        <f t="shared" si="21"/>
        <v>6288.69</v>
      </c>
      <c r="AC193" s="316">
        <f t="shared" si="22"/>
        <v>8888.5625</v>
      </c>
      <c r="AD193" s="316">
        <f t="shared" si="23"/>
        <v>8092.7525499710018</v>
      </c>
      <c r="AE193" s="316">
        <f t="shared" si="24"/>
        <v>6461.6350000000002</v>
      </c>
      <c r="AF193" s="316">
        <f t="shared" si="25"/>
        <v>4970.9349555013305</v>
      </c>
      <c r="AG193" s="317">
        <f t="shared" si="26"/>
        <v>0.76929986845455223</v>
      </c>
    </row>
    <row r="194" spans="1:33" ht="25.5" x14ac:dyDescent="0.2">
      <c r="A194" s="330">
        <v>15</v>
      </c>
      <c r="B194" s="323" t="s">
        <v>471</v>
      </c>
      <c r="C194" s="330" t="s">
        <v>16</v>
      </c>
      <c r="D194" s="311">
        <v>5</v>
      </c>
      <c r="E194" s="313">
        <v>0</v>
      </c>
      <c r="F194" s="313">
        <v>20</v>
      </c>
      <c r="G194" s="313">
        <v>0</v>
      </c>
      <c r="H194" s="313">
        <v>20</v>
      </c>
      <c r="I194" s="313">
        <v>0</v>
      </c>
      <c r="J194" s="313">
        <v>0</v>
      </c>
      <c r="K194" s="313">
        <f t="shared" si="29"/>
        <v>20</v>
      </c>
      <c r="L194" s="330">
        <v>25102002</v>
      </c>
      <c r="M194" s="311">
        <v>1807645</v>
      </c>
      <c r="N194" s="311" t="s">
        <v>472</v>
      </c>
      <c r="O194" s="311" t="s">
        <v>473</v>
      </c>
      <c r="P194" s="311" t="s">
        <v>38</v>
      </c>
      <c r="Q194" s="311" t="s">
        <v>164</v>
      </c>
      <c r="R194" s="311">
        <v>16</v>
      </c>
      <c r="S194" s="311"/>
      <c r="T194" s="311">
        <v>20</v>
      </c>
      <c r="U194" s="314">
        <v>10147.09</v>
      </c>
      <c r="V194" s="314">
        <v>9853.82</v>
      </c>
      <c r="W194" s="314">
        <v>9775.61</v>
      </c>
      <c r="X194" s="314"/>
      <c r="Y194" s="314">
        <v>11709.71</v>
      </c>
      <c r="Z194" s="314">
        <v>6475.4930697022264</v>
      </c>
      <c r="AA194" s="314">
        <f t="shared" si="28"/>
        <v>9775.61</v>
      </c>
      <c r="AB194" s="315">
        <f t="shared" si="21"/>
        <v>9775.61</v>
      </c>
      <c r="AC194" s="316">
        <f t="shared" si="22"/>
        <v>10371.557499999999</v>
      </c>
      <c r="AD194" s="316">
        <f t="shared" si="23"/>
        <v>10343.297967282699</v>
      </c>
      <c r="AE194" s="316">
        <f t="shared" si="24"/>
        <v>10000.455</v>
      </c>
      <c r="AF194" s="316">
        <f t="shared" si="25"/>
        <v>906.31916995338838</v>
      </c>
      <c r="AG194" s="317">
        <f t="shared" si="26"/>
        <v>9.0627793430737735E-2</v>
      </c>
    </row>
    <row r="195" spans="1:33" x14ac:dyDescent="0.2">
      <c r="A195" s="330">
        <v>16</v>
      </c>
      <c r="B195" s="323" t="s">
        <v>474</v>
      </c>
      <c r="C195" s="330" t="s">
        <v>16</v>
      </c>
      <c r="D195" s="311">
        <v>2</v>
      </c>
      <c r="E195" s="313">
        <v>0</v>
      </c>
      <c r="F195" s="313">
        <v>10</v>
      </c>
      <c r="G195" s="313">
        <v>0</v>
      </c>
      <c r="H195" s="313">
        <v>10</v>
      </c>
      <c r="I195" s="313">
        <v>0</v>
      </c>
      <c r="J195" s="313">
        <v>0</v>
      </c>
      <c r="K195" s="313">
        <f t="shared" si="29"/>
        <v>10</v>
      </c>
      <c r="L195" s="330">
        <v>25102002</v>
      </c>
      <c r="M195" s="311">
        <v>1808101</v>
      </c>
      <c r="N195" s="311" t="s">
        <v>419</v>
      </c>
      <c r="O195" s="311" t="s">
        <v>475</v>
      </c>
      <c r="P195" s="311" t="s">
        <v>38</v>
      </c>
      <c r="Q195" s="311" t="s">
        <v>164</v>
      </c>
      <c r="R195" s="311">
        <v>20</v>
      </c>
      <c r="S195" s="311"/>
      <c r="T195" s="311">
        <v>10</v>
      </c>
      <c r="U195" s="314">
        <v>7988.38</v>
      </c>
      <c r="V195" s="314">
        <v>7794.8600000000006</v>
      </c>
      <c r="W195" s="314">
        <v>7740.67</v>
      </c>
      <c r="X195" s="314"/>
      <c r="Y195" s="314">
        <v>13216.14</v>
      </c>
      <c r="Z195" s="314"/>
      <c r="AA195" s="314">
        <f t="shared" si="28"/>
        <v>7740.67</v>
      </c>
      <c r="AB195" s="315">
        <f t="shared" si="21"/>
        <v>7740.67</v>
      </c>
      <c r="AC195" s="316">
        <f t="shared" si="22"/>
        <v>9185.0125000000007</v>
      </c>
      <c r="AD195" s="316">
        <f t="shared" si="23"/>
        <v>8933.8273371150735</v>
      </c>
      <c r="AE195" s="316">
        <f t="shared" si="24"/>
        <v>7891.6200000000008</v>
      </c>
      <c r="AF195" s="316">
        <f t="shared" si="25"/>
        <v>2689.5208676066532</v>
      </c>
      <c r="AG195" s="317">
        <f t="shared" si="26"/>
        <v>0.34080719391033182</v>
      </c>
    </row>
    <row r="196" spans="1:33" x14ac:dyDescent="0.2">
      <c r="A196" s="330">
        <v>17</v>
      </c>
      <c r="B196" s="323" t="s">
        <v>476</v>
      </c>
      <c r="C196" s="330" t="s">
        <v>16</v>
      </c>
      <c r="D196" s="311">
        <v>3</v>
      </c>
      <c r="E196" s="313">
        <v>0</v>
      </c>
      <c r="F196" s="313">
        <v>10</v>
      </c>
      <c r="G196" s="313">
        <v>0</v>
      </c>
      <c r="H196" s="313">
        <v>10</v>
      </c>
      <c r="I196" s="313">
        <v>0</v>
      </c>
      <c r="J196" s="313">
        <v>0</v>
      </c>
      <c r="K196" s="313">
        <f t="shared" si="29"/>
        <v>10</v>
      </c>
      <c r="L196" s="330">
        <v>25102002</v>
      </c>
      <c r="M196" s="311">
        <v>1788130</v>
      </c>
      <c r="N196" s="311" t="s">
        <v>419</v>
      </c>
      <c r="O196" s="311" t="s">
        <v>477</v>
      </c>
      <c r="P196" s="311" t="s">
        <v>38</v>
      </c>
      <c r="Q196" s="311" t="s">
        <v>164</v>
      </c>
      <c r="R196" s="311">
        <v>21</v>
      </c>
      <c r="S196" s="311"/>
      <c r="T196" s="311">
        <v>10</v>
      </c>
      <c r="U196" s="314">
        <v>6200.29</v>
      </c>
      <c r="V196" s="314">
        <v>5732.56</v>
      </c>
      <c r="W196" s="314">
        <v>5704.03</v>
      </c>
      <c r="X196" s="314"/>
      <c r="Y196" s="314">
        <v>12519.48</v>
      </c>
      <c r="Z196" s="314">
        <v>5561.81</v>
      </c>
      <c r="AA196" s="314">
        <f t="shared" si="28"/>
        <v>5704.03</v>
      </c>
      <c r="AB196" s="315">
        <f t="shared" ref="AB196:AB220" si="30">+MIN(U196,V196,W196,Y196)</f>
        <v>5704.03</v>
      </c>
      <c r="AC196" s="316">
        <f t="shared" ref="AC196:AC220" si="31">+AVERAGE(U196,V196,W196,Y196)</f>
        <v>7539.09</v>
      </c>
      <c r="AD196" s="316">
        <f t="shared" ref="AD196:AD220" si="32">+GEOMEAN(U196,V196,W196,Y196)</f>
        <v>7097.9375811980299</v>
      </c>
      <c r="AE196" s="316">
        <f t="shared" ref="AE196:AE220" si="33">+MEDIAN(U196,V196,W196,Y196)</f>
        <v>5966.4250000000002</v>
      </c>
      <c r="AF196" s="316">
        <f t="shared" ref="AF196:AF220" si="34">+_xlfn.STDEV.S(U196,V196,W196,Y196)</f>
        <v>3328.0457647394201</v>
      </c>
      <c r="AG196" s="317">
        <f t="shared" ref="AG196:AG220" si="35">+AF196/AE196</f>
        <v>0.55779562547747097</v>
      </c>
    </row>
    <row r="197" spans="1:33" x14ac:dyDescent="0.2">
      <c r="A197" s="330">
        <v>18</v>
      </c>
      <c r="B197" s="323" t="s">
        <v>478</v>
      </c>
      <c r="C197" s="330" t="s">
        <v>16</v>
      </c>
      <c r="D197" s="311">
        <v>1</v>
      </c>
      <c r="E197" s="313">
        <v>0</v>
      </c>
      <c r="F197" s="313">
        <v>10</v>
      </c>
      <c r="G197" s="313">
        <v>0</v>
      </c>
      <c r="H197" s="313">
        <v>10</v>
      </c>
      <c r="I197" s="313">
        <v>0</v>
      </c>
      <c r="J197" s="313">
        <v>0</v>
      </c>
      <c r="K197" s="313">
        <f t="shared" si="29"/>
        <v>10</v>
      </c>
      <c r="L197" s="330">
        <v>25102002</v>
      </c>
      <c r="M197" s="311">
        <v>1788131</v>
      </c>
      <c r="N197" s="311" t="s">
        <v>419</v>
      </c>
      <c r="O197" s="311" t="s">
        <v>479</v>
      </c>
      <c r="P197" s="311" t="s">
        <v>38</v>
      </c>
      <c r="Q197" s="311" t="s">
        <v>164</v>
      </c>
      <c r="R197" s="311">
        <v>22</v>
      </c>
      <c r="S197" s="311"/>
      <c r="T197" s="311">
        <v>10</v>
      </c>
      <c r="U197" s="314">
        <v>10890.95</v>
      </c>
      <c r="V197" s="314">
        <v>10034.02</v>
      </c>
      <c r="W197" s="314">
        <v>9964.27</v>
      </c>
      <c r="X197" s="314"/>
      <c r="Y197" s="314">
        <v>17609.830000000002</v>
      </c>
      <c r="Z197" s="314">
        <v>9715.82</v>
      </c>
      <c r="AA197" s="314">
        <f t="shared" si="28"/>
        <v>9964.27</v>
      </c>
      <c r="AB197" s="315">
        <f t="shared" si="30"/>
        <v>9964.27</v>
      </c>
      <c r="AC197" s="316">
        <f t="shared" si="31"/>
        <v>12124.767500000002</v>
      </c>
      <c r="AD197" s="316">
        <f t="shared" si="32"/>
        <v>11767.530815258495</v>
      </c>
      <c r="AE197" s="316">
        <f t="shared" si="33"/>
        <v>10462.485000000001</v>
      </c>
      <c r="AF197" s="316">
        <f t="shared" si="34"/>
        <v>3680.9052694717648</v>
      </c>
      <c r="AG197" s="317">
        <f t="shared" si="35"/>
        <v>0.35181940709800441</v>
      </c>
    </row>
    <row r="198" spans="1:33" ht="25.5" x14ac:dyDescent="0.2">
      <c r="A198" s="330">
        <v>19</v>
      </c>
      <c r="B198" s="323" t="s">
        <v>480</v>
      </c>
      <c r="C198" s="330" t="s">
        <v>16</v>
      </c>
      <c r="D198" s="311">
        <v>4</v>
      </c>
      <c r="E198" s="313">
        <v>0</v>
      </c>
      <c r="F198" s="313">
        <v>21</v>
      </c>
      <c r="G198" s="313">
        <v>0</v>
      </c>
      <c r="H198" s="313">
        <v>21</v>
      </c>
      <c r="I198" s="313">
        <v>0</v>
      </c>
      <c r="J198" s="313">
        <v>0</v>
      </c>
      <c r="K198" s="313">
        <f t="shared" si="29"/>
        <v>21</v>
      </c>
      <c r="L198" s="330">
        <v>25102002</v>
      </c>
      <c r="M198" s="311">
        <v>1807624</v>
      </c>
      <c r="N198" s="311" t="s">
        <v>481</v>
      </c>
      <c r="O198" s="311" t="s">
        <v>482</v>
      </c>
      <c r="P198" s="311" t="s">
        <v>38</v>
      </c>
      <c r="Q198" s="311" t="s">
        <v>164</v>
      </c>
      <c r="R198" s="311">
        <v>23</v>
      </c>
      <c r="S198" s="311"/>
      <c r="T198" s="311">
        <v>21</v>
      </c>
      <c r="U198" s="314">
        <v>4034.28</v>
      </c>
      <c r="V198" s="314">
        <v>3876.4500000000003</v>
      </c>
      <c r="W198" s="314">
        <v>3849.5</v>
      </c>
      <c r="X198" s="314"/>
      <c r="Y198" s="314">
        <v>10596.08</v>
      </c>
      <c r="Z198" s="314">
        <v>2859.3875955478857</v>
      </c>
      <c r="AA198" s="314">
        <f t="shared" ref="AA198:AA225" si="36">+MINA(U198,V198,W198,Y198)</f>
        <v>3849.5</v>
      </c>
      <c r="AB198" s="315">
        <f t="shared" si="30"/>
        <v>3849.5</v>
      </c>
      <c r="AC198" s="316">
        <f t="shared" si="31"/>
        <v>5589.0774999999994</v>
      </c>
      <c r="AD198" s="316">
        <f t="shared" si="32"/>
        <v>5025.5945037883148</v>
      </c>
      <c r="AE198" s="316">
        <f t="shared" si="33"/>
        <v>3955.3650000000002</v>
      </c>
      <c r="AF198" s="316">
        <f t="shared" si="34"/>
        <v>3338.9964626753267</v>
      </c>
      <c r="AG198" s="317">
        <f t="shared" si="35"/>
        <v>0.8441689863452112</v>
      </c>
    </row>
    <row r="199" spans="1:33" x14ac:dyDescent="0.2">
      <c r="A199" s="330">
        <v>20</v>
      </c>
      <c r="B199" s="323" t="s">
        <v>483</v>
      </c>
      <c r="C199" s="330" t="s">
        <v>16</v>
      </c>
      <c r="D199" s="311">
        <v>0</v>
      </c>
      <c r="E199" s="313">
        <v>0</v>
      </c>
      <c r="F199" s="313">
        <v>10</v>
      </c>
      <c r="G199" s="313">
        <v>0</v>
      </c>
      <c r="H199" s="313">
        <v>10</v>
      </c>
      <c r="I199" s="313">
        <v>0</v>
      </c>
      <c r="J199" s="313">
        <v>0</v>
      </c>
      <c r="K199" s="313">
        <f t="shared" si="29"/>
        <v>10</v>
      </c>
      <c r="L199" s="330">
        <v>25102002</v>
      </c>
      <c r="M199" s="311">
        <v>1808102</v>
      </c>
      <c r="N199" s="311" t="s">
        <v>419</v>
      </c>
      <c r="O199" s="311" t="s">
        <v>484</v>
      </c>
      <c r="P199" s="311" t="s">
        <v>38</v>
      </c>
      <c r="Q199" s="311" t="s">
        <v>164</v>
      </c>
      <c r="R199" s="311">
        <v>24</v>
      </c>
      <c r="S199" s="311"/>
      <c r="T199" s="311">
        <v>10</v>
      </c>
      <c r="U199" s="314">
        <v>9838.17</v>
      </c>
      <c r="V199" s="314">
        <v>9426.69</v>
      </c>
      <c r="W199" s="314">
        <v>9351.8700000000008</v>
      </c>
      <c r="X199" s="314"/>
      <c r="Y199" s="314">
        <v>18882.41</v>
      </c>
      <c r="Z199" s="314">
        <v>7262.2</v>
      </c>
      <c r="AA199" s="314">
        <f t="shared" si="36"/>
        <v>9351.8700000000008</v>
      </c>
      <c r="AB199" s="315">
        <f t="shared" si="30"/>
        <v>9351.8700000000008</v>
      </c>
      <c r="AC199" s="316">
        <f t="shared" si="31"/>
        <v>11874.785</v>
      </c>
      <c r="AD199" s="316">
        <f t="shared" si="32"/>
        <v>11312.467855120725</v>
      </c>
      <c r="AE199" s="316">
        <f t="shared" si="33"/>
        <v>9632.43</v>
      </c>
      <c r="AF199" s="316">
        <f t="shared" si="34"/>
        <v>4676.6397489757537</v>
      </c>
      <c r="AG199" s="317">
        <f t="shared" si="35"/>
        <v>0.48550986085294712</v>
      </c>
    </row>
    <row r="200" spans="1:33" ht="25.5" x14ac:dyDescent="0.2">
      <c r="A200" s="330">
        <v>21</v>
      </c>
      <c r="B200" s="323" t="s">
        <v>485</v>
      </c>
      <c r="C200" s="330" t="s">
        <v>16</v>
      </c>
      <c r="D200" s="311">
        <v>5</v>
      </c>
      <c r="E200" s="313">
        <v>0</v>
      </c>
      <c r="F200" s="313">
        <v>20</v>
      </c>
      <c r="G200" s="313">
        <v>0</v>
      </c>
      <c r="H200" s="313">
        <v>20</v>
      </c>
      <c r="I200" s="313">
        <v>0</v>
      </c>
      <c r="J200" s="313">
        <v>0</v>
      </c>
      <c r="K200" s="313">
        <f t="shared" si="29"/>
        <v>20</v>
      </c>
      <c r="L200" s="330">
        <v>25102002</v>
      </c>
      <c r="M200" s="311">
        <v>1807627</v>
      </c>
      <c r="N200" s="311" t="s">
        <v>486</v>
      </c>
      <c r="O200" s="311" t="s">
        <v>487</v>
      </c>
      <c r="P200" s="311" t="s">
        <v>38</v>
      </c>
      <c r="Q200" s="311" t="s">
        <v>164</v>
      </c>
      <c r="R200" s="311">
        <v>25</v>
      </c>
      <c r="S200" s="311"/>
      <c r="T200" s="311">
        <v>20</v>
      </c>
      <c r="U200" s="314">
        <v>9246.86</v>
      </c>
      <c r="V200" s="314">
        <v>8825.75</v>
      </c>
      <c r="W200" s="314">
        <v>8773.11</v>
      </c>
      <c r="X200" s="314"/>
      <c r="Y200" s="314">
        <v>9616.3799999999992</v>
      </c>
      <c r="Z200" s="314">
        <v>5632.0902106347585</v>
      </c>
      <c r="AA200" s="314">
        <f t="shared" si="36"/>
        <v>8773.11</v>
      </c>
      <c r="AB200" s="315">
        <f t="shared" si="30"/>
        <v>8773.11</v>
      </c>
      <c r="AC200" s="316">
        <f t="shared" si="31"/>
        <v>9115.5249999999996</v>
      </c>
      <c r="AD200" s="316">
        <f t="shared" si="32"/>
        <v>9109.1483240785019</v>
      </c>
      <c r="AE200" s="316">
        <f t="shared" si="33"/>
        <v>9036.3050000000003</v>
      </c>
      <c r="AF200" s="316">
        <f t="shared" si="34"/>
        <v>395.52589299985527</v>
      </c>
      <c r="AG200" s="317">
        <f t="shared" si="35"/>
        <v>4.3770755081845428E-2</v>
      </c>
    </row>
    <row r="201" spans="1:33" ht="25.5" x14ac:dyDescent="0.2">
      <c r="A201" s="330">
        <v>22</v>
      </c>
      <c r="B201" s="323" t="s">
        <v>488</v>
      </c>
      <c r="C201" s="330" t="s">
        <v>16</v>
      </c>
      <c r="D201" s="311">
        <v>4</v>
      </c>
      <c r="E201" s="313">
        <v>0</v>
      </c>
      <c r="F201" s="313">
        <v>21</v>
      </c>
      <c r="G201" s="313">
        <v>0</v>
      </c>
      <c r="H201" s="313">
        <v>21</v>
      </c>
      <c r="I201" s="313">
        <v>0</v>
      </c>
      <c r="J201" s="313">
        <v>0</v>
      </c>
      <c r="K201" s="313">
        <f t="shared" si="29"/>
        <v>21</v>
      </c>
      <c r="L201" s="330">
        <v>25102002</v>
      </c>
      <c r="M201" s="311">
        <v>1807629</v>
      </c>
      <c r="N201" s="311" t="s">
        <v>489</v>
      </c>
      <c r="O201" s="311" t="s">
        <v>490</v>
      </c>
      <c r="P201" s="311" t="s">
        <v>38</v>
      </c>
      <c r="Q201" s="311" t="s">
        <v>164</v>
      </c>
      <c r="R201" s="311">
        <v>26</v>
      </c>
      <c r="S201" s="311"/>
      <c r="T201" s="311">
        <v>21</v>
      </c>
      <c r="U201" s="314">
        <v>4777.71</v>
      </c>
      <c r="V201" s="314">
        <v>4542.8900000000003</v>
      </c>
      <c r="W201" s="314">
        <v>4515.79</v>
      </c>
      <c r="X201" s="314"/>
      <c r="Y201" s="314">
        <v>10454.67</v>
      </c>
      <c r="Z201" s="314">
        <v>2774.6594009082219</v>
      </c>
      <c r="AA201" s="314">
        <f t="shared" si="36"/>
        <v>4515.79</v>
      </c>
      <c r="AB201" s="315">
        <f t="shared" si="30"/>
        <v>4515.79</v>
      </c>
      <c r="AC201" s="316">
        <f t="shared" si="31"/>
        <v>6072.7649999999994</v>
      </c>
      <c r="AD201" s="316">
        <f t="shared" si="32"/>
        <v>5657.8185883563001</v>
      </c>
      <c r="AE201" s="316">
        <f t="shared" si="33"/>
        <v>4660.3</v>
      </c>
      <c r="AF201" s="316">
        <f t="shared" si="34"/>
        <v>2923.6362945425831</v>
      </c>
      <c r="AG201" s="317">
        <f t="shared" si="35"/>
        <v>0.62734937547852776</v>
      </c>
    </row>
    <row r="202" spans="1:33" ht="25.5" x14ac:dyDescent="0.2">
      <c r="A202" s="330">
        <v>23</v>
      </c>
      <c r="B202" s="323" t="s">
        <v>491</v>
      </c>
      <c r="C202" s="330" t="s">
        <v>16</v>
      </c>
      <c r="D202" s="311">
        <v>6</v>
      </c>
      <c r="E202" s="313">
        <v>0</v>
      </c>
      <c r="F202" s="313">
        <v>19</v>
      </c>
      <c r="G202" s="313">
        <v>0</v>
      </c>
      <c r="H202" s="313">
        <v>19</v>
      </c>
      <c r="I202" s="313">
        <v>0</v>
      </c>
      <c r="J202" s="313">
        <v>0</v>
      </c>
      <c r="K202" s="313">
        <f t="shared" si="29"/>
        <v>19</v>
      </c>
      <c r="L202" s="330">
        <v>25102002</v>
      </c>
      <c r="M202" s="311">
        <v>1807631</v>
      </c>
      <c r="N202" s="311" t="s">
        <v>492</v>
      </c>
      <c r="O202" s="311" t="s">
        <v>493</v>
      </c>
      <c r="P202" s="311" t="s">
        <v>38</v>
      </c>
      <c r="Q202" s="311" t="s">
        <v>164</v>
      </c>
      <c r="R202" s="311">
        <v>28</v>
      </c>
      <c r="S202" s="311"/>
      <c r="T202" s="311">
        <v>19</v>
      </c>
      <c r="U202" s="314">
        <v>4442.38</v>
      </c>
      <c r="V202" s="314">
        <v>4339.0700000000006</v>
      </c>
      <c r="W202" s="314">
        <v>4304.63</v>
      </c>
      <c r="X202" s="314"/>
      <c r="Y202" s="314">
        <v>8357.7099999999991</v>
      </c>
      <c r="Z202" s="314">
        <v>2953.8558149059349</v>
      </c>
      <c r="AA202" s="314">
        <f t="shared" si="36"/>
        <v>4304.63</v>
      </c>
      <c r="AB202" s="315">
        <f t="shared" si="30"/>
        <v>4304.63</v>
      </c>
      <c r="AC202" s="316">
        <f t="shared" si="31"/>
        <v>5360.9475000000002</v>
      </c>
      <c r="AD202" s="316">
        <f t="shared" si="32"/>
        <v>5131.6717870544326</v>
      </c>
      <c r="AE202" s="316">
        <f t="shared" si="33"/>
        <v>4390.7250000000004</v>
      </c>
      <c r="AF202" s="316">
        <f t="shared" si="34"/>
        <v>1998.6989117319124</v>
      </c>
      <c r="AG202" s="317">
        <f t="shared" si="35"/>
        <v>0.45520931320725216</v>
      </c>
    </row>
    <row r="203" spans="1:33" ht="25.5" x14ac:dyDescent="0.2">
      <c r="A203" s="330">
        <v>24</v>
      </c>
      <c r="B203" s="323" t="s">
        <v>494</v>
      </c>
      <c r="C203" s="330" t="s">
        <v>16</v>
      </c>
      <c r="D203" s="311">
        <v>4</v>
      </c>
      <c r="E203" s="313">
        <v>0</v>
      </c>
      <c r="F203" s="313">
        <v>21</v>
      </c>
      <c r="G203" s="313">
        <v>0</v>
      </c>
      <c r="H203" s="313">
        <v>21</v>
      </c>
      <c r="I203" s="313">
        <v>0</v>
      </c>
      <c r="J203" s="313">
        <v>0</v>
      </c>
      <c r="K203" s="313">
        <f t="shared" si="29"/>
        <v>21</v>
      </c>
      <c r="L203" s="330">
        <v>25102002</v>
      </c>
      <c r="M203" s="311">
        <v>1807632</v>
      </c>
      <c r="N203" s="311" t="s">
        <v>495</v>
      </c>
      <c r="O203" s="311" t="s">
        <v>496</v>
      </c>
      <c r="P203" s="311" t="s">
        <v>38</v>
      </c>
      <c r="Q203" s="311" t="s">
        <v>164</v>
      </c>
      <c r="R203" s="311">
        <v>29</v>
      </c>
      <c r="S203" s="311"/>
      <c r="T203" s="311">
        <v>21</v>
      </c>
      <c r="U203" s="314">
        <v>10614.72</v>
      </c>
      <c r="V203" s="314">
        <v>9789.24</v>
      </c>
      <c r="W203" s="314">
        <v>9711.5400000000009</v>
      </c>
      <c r="X203" s="314"/>
      <c r="Y203" s="314">
        <v>11836.27</v>
      </c>
      <c r="Z203" s="314">
        <v>6347.9089690042665</v>
      </c>
      <c r="AA203" s="314">
        <f t="shared" si="36"/>
        <v>9711.5400000000009</v>
      </c>
      <c r="AB203" s="315">
        <f t="shared" si="30"/>
        <v>9711.5400000000009</v>
      </c>
      <c r="AC203" s="316">
        <f t="shared" si="31"/>
        <v>10487.942500000001</v>
      </c>
      <c r="AD203" s="316">
        <f t="shared" si="32"/>
        <v>10454.183559005429</v>
      </c>
      <c r="AE203" s="316">
        <f t="shared" si="33"/>
        <v>10201.98</v>
      </c>
      <c r="AF203" s="316">
        <f t="shared" si="34"/>
        <v>987.42858092370398</v>
      </c>
      <c r="AG203" s="317">
        <f t="shared" si="35"/>
        <v>9.6787935373692555E-2</v>
      </c>
    </row>
    <row r="204" spans="1:33" ht="25.5" x14ac:dyDescent="0.2">
      <c r="A204" s="330">
        <v>25</v>
      </c>
      <c r="B204" s="323" t="s">
        <v>497</v>
      </c>
      <c r="C204" s="330" t="s">
        <v>16</v>
      </c>
      <c r="D204" s="311">
        <v>6</v>
      </c>
      <c r="E204" s="313">
        <v>0</v>
      </c>
      <c r="F204" s="313">
        <v>19</v>
      </c>
      <c r="G204" s="313">
        <v>0</v>
      </c>
      <c r="H204" s="313">
        <v>19</v>
      </c>
      <c r="I204" s="313">
        <v>0</v>
      </c>
      <c r="J204" s="313">
        <v>0</v>
      </c>
      <c r="K204" s="313">
        <f t="shared" si="29"/>
        <v>19</v>
      </c>
      <c r="L204" s="330">
        <v>25102002</v>
      </c>
      <c r="M204" s="311">
        <v>1807630</v>
      </c>
      <c r="N204" s="311" t="s">
        <v>498</v>
      </c>
      <c r="O204" s="311" t="s">
        <v>499</v>
      </c>
      <c r="P204" s="311" t="s">
        <v>38</v>
      </c>
      <c r="Q204" s="311" t="s">
        <v>164</v>
      </c>
      <c r="R204" s="311">
        <v>30</v>
      </c>
      <c r="S204" s="311"/>
      <c r="T204" s="311">
        <v>19</v>
      </c>
      <c r="U204" s="314">
        <v>4594.57</v>
      </c>
      <c r="V204" s="314">
        <v>4364.8500000000004</v>
      </c>
      <c r="W204" s="314">
        <v>4334.5</v>
      </c>
      <c r="X204" s="314"/>
      <c r="Y204" s="314">
        <v>7536.89</v>
      </c>
      <c r="Z204" s="314">
        <v>3016.1844581845012</v>
      </c>
      <c r="AA204" s="314">
        <f t="shared" si="36"/>
        <v>4334.5</v>
      </c>
      <c r="AB204" s="315">
        <f t="shared" si="30"/>
        <v>4334.5</v>
      </c>
      <c r="AC204" s="316">
        <f t="shared" si="31"/>
        <v>5207.7025000000003</v>
      </c>
      <c r="AD204" s="316">
        <f t="shared" si="32"/>
        <v>5059.2523847122175</v>
      </c>
      <c r="AE204" s="316">
        <f t="shared" si="33"/>
        <v>4479.71</v>
      </c>
      <c r="AF204" s="316">
        <f t="shared" si="34"/>
        <v>1557.1265004782567</v>
      </c>
      <c r="AG204" s="317">
        <f t="shared" si="35"/>
        <v>0.34759538016484476</v>
      </c>
    </row>
    <row r="205" spans="1:33" ht="25.5" x14ac:dyDescent="0.2">
      <c r="A205" s="330">
        <v>26</v>
      </c>
      <c r="B205" s="323" t="s">
        <v>500</v>
      </c>
      <c r="C205" s="330" t="s">
        <v>16</v>
      </c>
      <c r="D205" s="311">
        <v>6</v>
      </c>
      <c r="E205" s="313">
        <v>0</v>
      </c>
      <c r="F205" s="313">
        <v>19</v>
      </c>
      <c r="G205" s="313">
        <v>0</v>
      </c>
      <c r="H205" s="313">
        <v>19</v>
      </c>
      <c r="I205" s="313">
        <v>0</v>
      </c>
      <c r="J205" s="313">
        <v>0</v>
      </c>
      <c r="K205" s="313">
        <f t="shared" si="29"/>
        <v>19</v>
      </c>
      <c r="L205" s="330">
        <v>25102002</v>
      </c>
      <c r="M205" s="311">
        <v>1807628</v>
      </c>
      <c r="N205" s="311" t="s">
        <v>501</v>
      </c>
      <c r="O205" s="311" t="s">
        <v>502</v>
      </c>
      <c r="P205" s="311" t="s">
        <v>38</v>
      </c>
      <c r="Q205" s="311" t="s">
        <v>164</v>
      </c>
      <c r="R205" s="311">
        <v>31</v>
      </c>
      <c r="S205" s="311"/>
      <c r="T205" s="311">
        <v>19</v>
      </c>
      <c r="U205" s="314">
        <v>6936.33</v>
      </c>
      <c r="V205" s="314">
        <v>6576.42</v>
      </c>
      <c r="W205" s="314">
        <v>6543.7</v>
      </c>
      <c r="X205" s="314"/>
      <c r="Y205" s="314">
        <v>16245.24</v>
      </c>
      <c r="Z205" s="314">
        <v>4355.3094967844636</v>
      </c>
      <c r="AA205" s="314">
        <f t="shared" si="36"/>
        <v>6543.7</v>
      </c>
      <c r="AB205" s="315">
        <f t="shared" si="30"/>
        <v>6543.7</v>
      </c>
      <c r="AC205" s="316">
        <f t="shared" si="31"/>
        <v>9075.4225000000006</v>
      </c>
      <c r="AD205" s="316">
        <f t="shared" si="32"/>
        <v>8344.8243596070697</v>
      </c>
      <c r="AE205" s="316">
        <f t="shared" si="33"/>
        <v>6756.375</v>
      </c>
      <c r="AF205" s="316">
        <f t="shared" si="34"/>
        <v>4783.1869438299191</v>
      </c>
      <c r="AG205" s="317">
        <f t="shared" si="35"/>
        <v>0.70795166695601108</v>
      </c>
    </row>
    <row r="206" spans="1:33" x14ac:dyDescent="0.2">
      <c r="A206" s="330">
        <v>27</v>
      </c>
      <c r="B206" s="323" t="s">
        <v>503</v>
      </c>
      <c r="C206" s="330" t="s">
        <v>504</v>
      </c>
      <c r="D206" s="311">
        <v>3</v>
      </c>
      <c r="E206" s="313">
        <v>0</v>
      </c>
      <c r="F206" s="313">
        <v>8</v>
      </c>
      <c r="G206" s="313">
        <v>0</v>
      </c>
      <c r="H206" s="313">
        <v>8</v>
      </c>
      <c r="I206" s="313">
        <v>0</v>
      </c>
      <c r="J206" s="313">
        <v>0</v>
      </c>
      <c r="K206" s="313">
        <f t="shared" si="29"/>
        <v>8</v>
      </c>
      <c r="L206" s="330">
        <v>25102002</v>
      </c>
      <c r="M206" s="311">
        <v>1808098</v>
      </c>
      <c r="N206" s="311" t="s">
        <v>419</v>
      </c>
      <c r="O206" s="311" t="s">
        <v>505</v>
      </c>
      <c r="P206" s="311" t="s">
        <v>38</v>
      </c>
      <c r="Q206" s="311" t="s">
        <v>155</v>
      </c>
      <c r="R206" s="311">
        <v>32</v>
      </c>
      <c r="S206" s="311"/>
      <c r="T206" s="311">
        <v>8</v>
      </c>
      <c r="U206" s="314">
        <v>5763.43</v>
      </c>
      <c r="V206" s="314">
        <v>5532.67</v>
      </c>
      <c r="W206" s="314">
        <v>5494.21</v>
      </c>
      <c r="X206" s="314"/>
      <c r="Y206" s="314">
        <v>15305.06</v>
      </c>
      <c r="Z206" s="314">
        <v>5106.04</v>
      </c>
      <c r="AA206" s="314">
        <f t="shared" si="36"/>
        <v>5494.21</v>
      </c>
      <c r="AB206" s="315">
        <f t="shared" si="30"/>
        <v>5494.21</v>
      </c>
      <c r="AC206" s="316">
        <f t="shared" si="31"/>
        <v>8023.8425000000007</v>
      </c>
      <c r="AD206" s="316">
        <f t="shared" si="32"/>
        <v>7195.9646359939452</v>
      </c>
      <c r="AE206" s="316">
        <f t="shared" si="33"/>
        <v>5648.05</v>
      </c>
      <c r="AF206" s="316">
        <f t="shared" si="34"/>
        <v>4855.6006824516562</v>
      </c>
      <c r="AG206" s="317">
        <f t="shared" si="35"/>
        <v>0.85969505979084038</v>
      </c>
    </row>
    <row r="207" spans="1:33" ht="25.5" x14ac:dyDescent="0.2">
      <c r="A207" s="330">
        <v>28</v>
      </c>
      <c r="B207" s="323" t="s">
        <v>506</v>
      </c>
      <c r="C207" s="330" t="s">
        <v>16</v>
      </c>
      <c r="D207" s="311">
        <v>6</v>
      </c>
      <c r="E207" s="313">
        <v>0</v>
      </c>
      <c r="F207" s="313">
        <v>19</v>
      </c>
      <c r="G207" s="313">
        <v>0</v>
      </c>
      <c r="H207" s="313">
        <v>19</v>
      </c>
      <c r="I207" s="313">
        <v>0</v>
      </c>
      <c r="J207" s="313">
        <v>0</v>
      </c>
      <c r="K207" s="313">
        <f t="shared" si="29"/>
        <v>19</v>
      </c>
      <c r="L207" s="330">
        <v>25102002</v>
      </c>
      <c r="M207" s="311">
        <v>1807626</v>
      </c>
      <c r="N207" s="311" t="s">
        <v>507</v>
      </c>
      <c r="O207" s="311" t="s">
        <v>508</v>
      </c>
      <c r="P207" s="311" t="s">
        <v>38</v>
      </c>
      <c r="Q207" s="311" t="s">
        <v>155</v>
      </c>
      <c r="R207" s="311">
        <v>33</v>
      </c>
      <c r="S207" s="311"/>
      <c r="T207" s="311">
        <v>19</v>
      </c>
      <c r="U207" s="314">
        <v>11309.76</v>
      </c>
      <c r="V207" s="314">
        <v>10982.89</v>
      </c>
      <c r="W207" s="314">
        <v>10895.72</v>
      </c>
      <c r="X207" s="314"/>
      <c r="Y207" s="314">
        <v>12618.94</v>
      </c>
      <c r="Z207" s="314">
        <v>7476.6680458465116</v>
      </c>
      <c r="AA207" s="314">
        <f t="shared" si="36"/>
        <v>10895.72</v>
      </c>
      <c r="AB207" s="315">
        <f t="shared" si="30"/>
        <v>10895.72</v>
      </c>
      <c r="AC207" s="316">
        <f t="shared" si="31"/>
        <v>11451.827500000001</v>
      </c>
      <c r="AD207" s="316">
        <f t="shared" si="32"/>
        <v>11431.736569768607</v>
      </c>
      <c r="AE207" s="316">
        <f t="shared" si="33"/>
        <v>11146.325000000001</v>
      </c>
      <c r="AF207" s="316">
        <f t="shared" si="34"/>
        <v>798.2256766677375</v>
      </c>
      <c r="AG207" s="317">
        <f t="shared" si="35"/>
        <v>7.1613350289690764E-2</v>
      </c>
    </row>
    <row r="208" spans="1:33" ht="25.5" x14ac:dyDescent="0.2">
      <c r="A208" s="330">
        <v>29</v>
      </c>
      <c r="B208" s="323" t="s">
        <v>509</v>
      </c>
      <c r="C208" s="330" t="s">
        <v>16</v>
      </c>
      <c r="D208" s="311">
        <v>3</v>
      </c>
      <c r="E208" s="313">
        <v>0</v>
      </c>
      <c r="F208" s="313">
        <v>22</v>
      </c>
      <c r="G208" s="313">
        <v>0</v>
      </c>
      <c r="H208" s="313">
        <v>22</v>
      </c>
      <c r="I208" s="313">
        <v>0</v>
      </c>
      <c r="J208" s="313">
        <v>0</v>
      </c>
      <c r="K208" s="313">
        <f t="shared" si="29"/>
        <v>22</v>
      </c>
      <c r="L208" s="330">
        <v>25102002</v>
      </c>
      <c r="M208" s="311">
        <v>1807625</v>
      </c>
      <c r="N208" s="311" t="s">
        <v>510</v>
      </c>
      <c r="O208" s="311" t="s">
        <v>511</v>
      </c>
      <c r="P208" s="311" t="s">
        <v>38</v>
      </c>
      <c r="Q208" s="311" t="s">
        <v>155</v>
      </c>
      <c r="R208" s="311">
        <v>34</v>
      </c>
      <c r="S208" s="311"/>
      <c r="T208" s="311">
        <v>22</v>
      </c>
      <c r="U208" s="314">
        <v>1149.7</v>
      </c>
      <c r="V208" s="314">
        <v>1058.3499999999999</v>
      </c>
      <c r="W208" s="314">
        <v>1049.95</v>
      </c>
      <c r="X208" s="314"/>
      <c r="Y208" s="314">
        <v>2496.2600000000002</v>
      </c>
      <c r="Z208" s="314">
        <v>715.81980297186692</v>
      </c>
      <c r="AA208" s="314">
        <f t="shared" si="36"/>
        <v>1049.95</v>
      </c>
      <c r="AB208" s="315">
        <f t="shared" si="30"/>
        <v>1049.95</v>
      </c>
      <c r="AC208" s="316">
        <f t="shared" si="31"/>
        <v>1438.5650000000001</v>
      </c>
      <c r="AD208" s="316">
        <f t="shared" si="32"/>
        <v>1336.3433913272568</v>
      </c>
      <c r="AE208" s="316">
        <f t="shared" si="33"/>
        <v>1104.0250000000001</v>
      </c>
      <c r="AF208" s="316">
        <f t="shared" si="34"/>
        <v>706.5754891729548</v>
      </c>
      <c r="AG208" s="317">
        <f t="shared" si="35"/>
        <v>0.63999953730482073</v>
      </c>
    </row>
    <row r="209" spans="1:34" x14ac:dyDescent="0.2">
      <c r="A209" s="330">
        <v>30</v>
      </c>
      <c r="B209" s="323" t="s">
        <v>512</v>
      </c>
      <c r="C209" s="330" t="s">
        <v>16</v>
      </c>
      <c r="D209" s="311">
        <v>2</v>
      </c>
      <c r="E209" s="313">
        <v>0</v>
      </c>
      <c r="F209" s="313">
        <v>6</v>
      </c>
      <c r="G209" s="313">
        <v>0</v>
      </c>
      <c r="H209" s="313">
        <v>6</v>
      </c>
      <c r="I209" s="313">
        <v>0</v>
      </c>
      <c r="J209" s="313">
        <v>0</v>
      </c>
      <c r="K209" s="313">
        <f t="shared" si="29"/>
        <v>6</v>
      </c>
      <c r="L209" s="330">
        <v>25102002</v>
      </c>
      <c r="M209" s="311">
        <v>1808097</v>
      </c>
      <c r="N209" s="311" t="s">
        <v>419</v>
      </c>
      <c r="O209" s="311" t="s">
        <v>513</v>
      </c>
      <c r="P209" s="311" t="s">
        <v>38</v>
      </c>
      <c r="Q209" s="311" t="s">
        <v>155</v>
      </c>
      <c r="R209" s="311">
        <v>35</v>
      </c>
      <c r="S209" s="311"/>
      <c r="T209" s="311">
        <v>6</v>
      </c>
      <c r="U209" s="314">
        <v>11518.48</v>
      </c>
      <c r="V209" s="314">
        <v>10759.84</v>
      </c>
      <c r="W209" s="314">
        <v>10685.04</v>
      </c>
      <c r="X209" s="314"/>
      <c r="Y209" s="314">
        <v>16727.38</v>
      </c>
      <c r="Z209" s="314">
        <v>10011.39</v>
      </c>
      <c r="AA209" s="314">
        <f t="shared" si="36"/>
        <v>10685.04</v>
      </c>
      <c r="AB209" s="315">
        <f t="shared" si="30"/>
        <v>10685.04</v>
      </c>
      <c r="AC209" s="316">
        <f t="shared" si="31"/>
        <v>12422.685000000001</v>
      </c>
      <c r="AD209" s="316">
        <f t="shared" si="32"/>
        <v>12199.759388052715</v>
      </c>
      <c r="AE209" s="316">
        <f t="shared" si="33"/>
        <v>11139.16</v>
      </c>
      <c r="AF209" s="316">
        <f t="shared" si="34"/>
        <v>2894.3882119888426</v>
      </c>
      <c r="AG209" s="317">
        <f t="shared" si="35"/>
        <v>0.25983900150360018</v>
      </c>
    </row>
    <row r="210" spans="1:34" ht="25.5" x14ac:dyDescent="0.2">
      <c r="A210" s="330">
        <v>31</v>
      </c>
      <c r="B210" s="323" t="s">
        <v>514</v>
      </c>
      <c r="C210" s="330" t="s">
        <v>16</v>
      </c>
      <c r="D210" s="311">
        <v>8</v>
      </c>
      <c r="E210" s="313">
        <v>0</v>
      </c>
      <c r="F210" s="313">
        <v>17</v>
      </c>
      <c r="G210" s="313">
        <v>0</v>
      </c>
      <c r="H210" s="313">
        <v>17</v>
      </c>
      <c r="I210" s="313">
        <v>0</v>
      </c>
      <c r="J210" s="313">
        <v>0</v>
      </c>
      <c r="K210" s="313">
        <f t="shared" si="29"/>
        <v>17</v>
      </c>
      <c r="L210" s="330">
        <v>25102002</v>
      </c>
      <c r="M210" s="311">
        <v>1807620</v>
      </c>
      <c r="N210" s="311" t="s">
        <v>515</v>
      </c>
      <c r="O210" s="311" t="s">
        <v>516</v>
      </c>
      <c r="P210" s="311" t="s">
        <v>38</v>
      </c>
      <c r="Q210" s="311" t="s">
        <v>155</v>
      </c>
      <c r="R210" s="311">
        <v>37</v>
      </c>
      <c r="S210" s="311"/>
      <c r="T210" s="311">
        <v>17</v>
      </c>
      <c r="U210" s="314">
        <v>10977.02</v>
      </c>
      <c r="V210" s="314">
        <v>10311.43</v>
      </c>
      <c r="W210" s="314">
        <v>10239.75</v>
      </c>
      <c r="X210" s="314"/>
      <c r="Y210" s="314">
        <v>20426.3</v>
      </c>
      <c r="Z210" s="314">
        <v>7138.7179833908331</v>
      </c>
      <c r="AA210" s="314">
        <f t="shared" si="36"/>
        <v>10239.75</v>
      </c>
      <c r="AB210" s="315">
        <f t="shared" si="30"/>
        <v>10239.75</v>
      </c>
      <c r="AC210" s="316">
        <f t="shared" si="31"/>
        <v>12988.625</v>
      </c>
      <c r="AD210" s="316">
        <f t="shared" si="32"/>
        <v>12404.25264695439</v>
      </c>
      <c r="AE210" s="316">
        <f t="shared" si="33"/>
        <v>10644.225</v>
      </c>
      <c r="AF210" s="316">
        <f t="shared" si="34"/>
        <v>4969.5489706578674</v>
      </c>
      <c r="AG210" s="317">
        <f t="shared" si="35"/>
        <v>0.46687748245249111</v>
      </c>
    </row>
    <row r="211" spans="1:34" ht="25.5" x14ac:dyDescent="0.2">
      <c r="A211" s="330">
        <v>32</v>
      </c>
      <c r="B211" s="323" t="s">
        <v>517</v>
      </c>
      <c r="C211" s="330" t="s">
        <v>16</v>
      </c>
      <c r="D211" s="311">
        <v>6</v>
      </c>
      <c r="E211" s="313">
        <v>0</v>
      </c>
      <c r="F211" s="313">
        <v>19</v>
      </c>
      <c r="G211" s="313">
        <v>0</v>
      </c>
      <c r="H211" s="313">
        <v>19</v>
      </c>
      <c r="I211" s="313">
        <v>0</v>
      </c>
      <c r="J211" s="313">
        <v>0</v>
      </c>
      <c r="K211" s="313">
        <f t="shared" si="29"/>
        <v>19</v>
      </c>
      <c r="L211" s="330">
        <v>25102002</v>
      </c>
      <c r="M211" s="311">
        <v>1807618</v>
      </c>
      <c r="N211" s="311" t="s">
        <v>518</v>
      </c>
      <c r="O211" s="311" t="s">
        <v>519</v>
      </c>
      <c r="P211" s="311" t="s">
        <v>38</v>
      </c>
      <c r="Q211" s="311" t="s">
        <v>155</v>
      </c>
      <c r="R211" s="311">
        <v>39</v>
      </c>
      <c r="S211" s="311"/>
      <c r="T211" s="311">
        <v>19</v>
      </c>
      <c r="U211" s="314">
        <v>19533.629999999997</v>
      </c>
      <c r="V211" s="314">
        <v>18894.419999999998</v>
      </c>
      <c r="W211" s="314">
        <v>18800.41</v>
      </c>
      <c r="X211" s="314"/>
      <c r="Y211" s="314">
        <v>15355.33</v>
      </c>
      <c r="Z211" s="314">
        <v>16344.670882237437</v>
      </c>
      <c r="AA211" s="314">
        <f t="shared" si="36"/>
        <v>15355.33</v>
      </c>
      <c r="AB211" s="315">
        <f t="shared" si="30"/>
        <v>15355.33</v>
      </c>
      <c r="AC211" s="316">
        <f t="shared" si="31"/>
        <v>18145.947499999998</v>
      </c>
      <c r="AD211" s="316">
        <f t="shared" si="32"/>
        <v>18066.987713839681</v>
      </c>
      <c r="AE211" s="316">
        <f t="shared" si="33"/>
        <v>18847.415000000001</v>
      </c>
      <c r="AF211" s="316">
        <f t="shared" si="34"/>
        <v>1888.7157011467689</v>
      </c>
      <c r="AG211" s="317">
        <f t="shared" si="35"/>
        <v>0.10021086186868432</v>
      </c>
    </row>
    <row r="212" spans="1:34" ht="25.5" x14ac:dyDescent="0.2">
      <c r="A212" s="330">
        <v>33</v>
      </c>
      <c r="B212" s="323" t="s">
        <v>520</v>
      </c>
      <c r="C212" s="330" t="s">
        <v>16</v>
      </c>
      <c r="D212" s="311">
        <v>7</v>
      </c>
      <c r="E212" s="313">
        <v>0</v>
      </c>
      <c r="F212" s="313">
        <v>18</v>
      </c>
      <c r="G212" s="313">
        <v>0</v>
      </c>
      <c r="H212" s="313">
        <v>18</v>
      </c>
      <c r="I212" s="313">
        <v>0</v>
      </c>
      <c r="J212" s="313">
        <v>0</v>
      </c>
      <c r="K212" s="313">
        <f t="shared" si="29"/>
        <v>18</v>
      </c>
      <c r="L212" s="330">
        <v>25102002</v>
      </c>
      <c r="M212" s="311">
        <v>1807616</v>
      </c>
      <c r="N212" s="311" t="s">
        <v>521</v>
      </c>
      <c r="O212" s="311" t="s">
        <v>522</v>
      </c>
      <c r="P212" s="311" t="s">
        <v>38</v>
      </c>
      <c r="Q212" s="311" t="s">
        <v>155</v>
      </c>
      <c r="R212" s="311">
        <v>40</v>
      </c>
      <c r="S212" s="311"/>
      <c r="T212" s="311">
        <v>18</v>
      </c>
      <c r="U212" s="314">
        <v>17933.66</v>
      </c>
      <c r="V212" s="314">
        <v>17398.59</v>
      </c>
      <c r="W212" s="314">
        <v>17260.5</v>
      </c>
      <c r="X212" s="314"/>
      <c r="Y212" s="314">
        <v>17456.46</v>
      </c>
      <c r="Z212" s="314">
        <v>10325.865366529426</v>
      </c>
      <c r="AA212" s="314">
        <f t="shared" si="36"/>
        <v>17260.5</v>
      </c>
      <c r="AB212" s="315">
        <f t="shared" si="30"/>
        <v>17260.5</v>
      </c>
      <c r="AC212" s="316">
        <f t="shared" si="31"/>
        <v>17512.302499999998</v>
      </c>
      <c r="AD212" s="316">
        <f t="shared" si="32"/>
        <v>17510.48333464907</v>
      </c>
      <c r="AE212" s="316">
        <f t="shared" si="33"/>
        <v>17427.525000000001</v>
      </c>
      <c r="AF212" s="316">
        <f t="shared" si="34"/>
        <v>292.68615687285245</v>
      </c>
      <c r="AG212" s="317">
        <f t="shared" si="35"/>
        <v>1.6794476374175474E-2</v>
      </c>
    </row>
    <row r="213" spans="1:34" ht="25.5" x14ac:dyDescent="0.2">
      <c r="A213" s="330">
        <v>34</v>
      </c>
      <c r="B213" s="323" t="s">
        <v>523</v>
      </c>
      <c r="C213" s="330" t="s">
        <v>16</v>
      </c>
      <c r="D213" s="311">
        <v>4</v>
      </c>
      <c r="E213" s="313">
        <v>0</v>
      </c>
      <c r="F213" s="313">
        <v>21</v>
      </c>
      <c r="G213" s="313">
        <v>0</v>
      </c>
      <c r="H213" s="313">
        <v>21</v>
      </c>
      <c r="I213" s="313">
        <v>0</v>
      </c>
      <c r="J213" s="313">
        <v>0</v>
      </c>
      <c r="K213" s="313">
        <f t="shared" si="29"/>
        <v>21</v>
      </c>
      <c r="L213" s="330">
        <v>25102002</v>
      </c>
      <c r="M213" s="311">
        <v>1807615</v>
      </c>
      <c r="N213" s="311" t="s">
        <v>524</v>
      </c>
      <c r="O213" s="311" t="s">
        <v>525</v>
      </c>
      <c r="P213" s="311" t="s">
        <v>38</v>
      </c>
      <c r="Q213" s="311" t="s">
        <v>155</v>
      </c>
      <c r="R213" s="311">
        <v>42</v>
      </c>
      <c r="S213" s="311"/>
      <c r="T213" s="311">
        <v>21</v>
      </c>
      <c r="U213" s="314">
        <v>6500.84</v>
      </c>
      <c r="V213" s="314">
        <v>6210.68</v>
      </c>
      <c r="W213" s="314">
        <v>6173.63</v>
      </c>
      <c r="X213" s="314"/>
      <c r="Y213" s="314">
        <v>8035.65</v>
      </c>
      <c r="Z213" s="314">
        <v>4240.3859642226371</v>
      </c>
      <c r="AA213" s="314">
        <f t="shared" si="36"/>
        <v>6173.63</v>
      </c>
      <c r="AB213" s="315">
        <f t="shared" si="30"/>
        <v>6173.63</v>
      </c>
      <c r="AC213" s="316">
        <f t="shared" si="31"/>
        <v>6730.2000000000007</v>
      </c>
      <c r="AD213" s="316">
        <f t="shared" si="32"/>
        <v>6689.8681766290683</v>
      </c>
      <c r="AE213" s="316">
        <f t="shared" si="33"/>
        <v>6355.76</v>
      </c>
      <c r="AF213" s="316">
        <f t="shared" si="34"/>
        <v>882.51098338773897</v>
      </c>
      <c r="AG213" s="317">
        <f t="shared" si="35"/>
        <v>0.13885215668743611</v>
      </c>
    </row>
    <row r="214" spans="1:34" x14ac:dyDescent="0.2">
      <c r="A214" s="330">
        <v>35</v>
      </c>
      <c r="B214" s="312" t="s">
        <v>526</v>
      </c>
      <c r="C214" s="330" t="s">
        <v>16</v>
      </c>
      <c r="D214" s="311">
        <v>3</v>
      </c>
      <c r="E214" s="313">
        <v>0</v>
      </c>
      <c r="F214" s="313">
        <v>22</v>
      </c>
      <c r="G214" s="313">
        <v>0</v>
      </c>
      <c r="H214" s="313">
        <v>22</v>
      </c>
      <c r="I214" s="313">
        <v>0</v>
      </c>
      <c r="J214" s="313">
        <v>0</v>
      </c>
      <c r="K214" s="313">
        <f t="shared" si="29"/>
        <v>22</v>
      </c>
      <c r="L214" s="330">
        <v>25102002</v>
      </c>
      <c r="M214" s="331">
        <v>1807667</v>
      </c>
      <c r="N214" s="313" t="s">
        <v>527</v>
      </c>
      <c r="O214" s="313" t="s">
        <v>528</v>
      </c>
      <c r="P214" s="311" t="s">
        <v>38</v>
      </c>
      <c r="Q214" s="311" t="s">
        <v>155</v>
      </c>
      <c r="R214" s="311">
        <v>43</v>
      </c>
      <c r="S214" s="311"/>
      <c r="T214" s="311">
        <v>22</v>
      </c>
      <c r="U214" s="314">
        <v>3734.8300000000004</v>
      </c>
      <c r="V214" s="314">
        <v>3521.3100000000004</v>
      </c>
      <c r="W214" s="314">
        <v>3500.3</v>
      </c>
      <c r="X214" s="314"/>
      <c r="Y214" s="314">
        <v>5362.22</v>
      </c>
      <c r="Z214" s="314">
        <v>215.42655031395989</v>
      </c>
      <c r="AA214" s="314">
        <f t="shared" si="36"/>
        <v>3500.3</v>
      </c>
      <c r="AB214" s="315">
        <f t="shared" si="30"/>
        <v>3500.3</v>
      </c>
      <c r="AC214" s="316">
        <f t="shared" si="31"/>
        <v>4029.6650000000009</v>
      </c>
      <c r="AD214" s="316">
        <f t="shared" si="32"/>
        <v>3963.7499422142232</v>
      </c>
      <c r="AE214" s="316">
        <f t="shared" si="33"/>
        <v>3628.0700000000006</v>
      </c>
      <c r="AF214" s="316">
        <f t="shared" si="34"/>
        <v>894.66616017744832</v>
      </c>
      <c r="AG214" s="317">
        <f t="shared" si="35"/>
        <v>0.2465956170022762</v>
      </c>
    </row>
    <row r="215" spans="1:34" x14ac:dyDescent="0.2">
      <c r="A215" s="330">
        <v>36</v>
      </c>
      <c r="B215" s="312" t="s">
        <v>529</v>
      </c>
      <c r="C215" s="330" t="s">
        <v>16</v>
      </c>
      <c r="D215" s="311">
        <v>4</v>
      </c>
      <c r="E215" s="313">
        <v>0</v>
      </c>
      <c r="F215" s="313">
        <v>21</v>
      </c>
      <c r="G215" s="313">
        <v>0</v>
      </c>
      <c r="H215" s="313">
        <v>21</v>
      </c>
      <c r="I215" s="313">
        <v>0</v>
      </c>
      <c r="J215" s="313">
        <v>0</v>
      </c>
      <c r="K215" s="313">
        <f t="shared" si="29"/>
        <v>21</v>
      </c>
      <c r="L215" s="330">
        <v>25102002</v>
      </c>
      <c r="M215" s="331">
        <v>1807650</v>
      </c>
      <c r="N215" s="313" t="s">
        <v>530</v>
      </c>
      <c r="O215" s="313" t="s">
        <v>531</v>
      </c>
      <c r="P215" s="311" t="s">
        <v>38</v>
      </c>
      <c r="Q215" s="311" t="s">
        <v>155</v>
      </c>
      <c r="R215" s="311">
        <v>44</v>
      </c>
      <c r="S215" s="311"/>
      <c r="T215" s="311">
        <v>21</v>
      </c>
      <c r="U215" s="314">
        <v>7702.75</v>
      </c>
      <c r="V215" s="314">
        <v>7351.96</v>
      </c>
      <c r="W215" s="314">
        <v>7308.11</v>
      </c>
      <c r="X215" s="314"/>
      <c r="Y215" s="314">
        <v>10364.620000000001</v>
      </c>
      <c r="Z215" s="314">
        <v>4505.2816457818481</v>
      </c>
      <c r="AA215" s="314">
        <f t="shared" si="36"/>
        <v>7308.11</v>
      </c>
      <c r="AB215" s="315">
        <f t="shared" si="30"/>
        <v>7308.11</v>
      </c>
      <c r="AC215" s="316">
        <f t="shared" si="31"/>
        <v>8181.8600000000006</v>
      </c>
      <c r="AD215" s="316">
        <f t="shared" si="32"/>
        <v>8092.8566823676183</v>
      </c>
      <c r="AE215" s="316">
        <f t="shared" si="33"/>
        <v>7527.3549999999996</v>
      </c>
      <c r="AF215" s="316">
        <f t="shared" si="34"/>
        <v>1465.8513660668277</v>
      </c>
      <c r="AG215" s="317">
        <f t="shared" si="35"/>
        <v>0.19473657959094898</v>
      </c>
    </row>
    <row r="216" spans="1:34" x14ac:dyDescent="0.2">
      <c r="A216" s="330">
        <v>37</v>
      </c>
      <c r="B216" s="312" t="s">
        <v>532</v>
      </c>
      <c r="C216" s="330" t="s">
        <v>16</v>
      </c>
      <c r="D216" s="311">
        <v>3</v>
      </c>
      <c r="E216" s="313">
        <v>0</v>
      </c>
      <c r="F216" s="313">
        <v>22</v>
      </c>
      <c r="G216" s="313">
        <v>0</v>
      </c>
      <c r="H216" s="313">
        <v>22</v>
      </c>
      <c r="I216" s="313">
        <v>0</v>
      </c>
      <c r="J216" s="313">
        <v>0</v>
      </c>
      <c r="K216" s="313">
        <f t="shared" si="29"/>
        <v>22</v>
      </c>
      <c r="L216" s="330">
        <v>25102002</v>
      </c>
      <c r="M216" s="331">
        <v>1807657</v>
      </c>
      <c r="N216" s="313" t="s">
        <v>533</v>
      </c>
      <c r="O216" s="313" t="s">
        <v>534</v>
      </c>
      <c r="P216" s="311" t="s">
        <v>38</v>
      </c>
      <c r="Q216" s="311" t="s">
        <v>155</v>
      </c>
      <c r="R216" s="311">
        <v>45</v>
      </c>
      <c r="S216" s="311"/>
      <c r="T216" s="311">
        <v>22</v>
      </c>
      <c r="U216" s="314">
        <v>6534.0300000000007</v>
      </c>
      <c r="V216" s="314">
        <v>6375.9000000000005</v>
      </c>
      <c r="W216" s="314">
        <v>6325.29</v>
      </c>
      <c r="X216" s="314"/>
      <c r="Y216" s="314">
        <v>8074.84</v>
      </c>
      <c r="Z216" s="314">
        <v>3957.954471383975</v>
      </c>
      <c r="AA216" s="314">
        <f t="shared" si="36"/>
        <v>6325.29</v>
      </c>
      <c r="AB216" s="315">
        <f t="shared" si="30"/>
        <v>6325.29</v>
      </c>
      <c r="AC216" s="316">
        <f t="shared" si="31"/>
        <v>6827.5150000000003</v>
      </c>
      <c r="AD216" s="316">
        <f t="shared" si="32"/>
        <v>6791.7899675869457</v>
      </c>
      <c r="AE216" s="316">
        <f t="shared" si="33"/>
        <v>6454.9650000000001</v>
      </c>
      <c r="AF216" s="316">
        <f t="shared" si="34"/>
        <v>836.2892561189592</v>
      </c>
      <c r="AG216" s="317">
        <f t="shared" si="35"/>
        <v>0.12955751985006259</v>
      </c>
    </row>
    <row r="217" spans="1:34" x14ac:dyDescent="0.2">
      <c r="A217" s="330">
        <v>38</v>
      </c>
      <c r="B217" s="312" t="s">
        <v>535</v>
      </c>
      <c r="C217" s="330" t="s">
        <v>16</v>
      </c>
      <c r="D217" s="311">
        <v>7</v>
      </c>
      <c r="E217" s="313">
        <v>0</v>
      </c>
      <c r="F217" s="313">
        <v>18</v>
      </c>
      <c r="G217" s="313">
        <v>0</v>
      </c>
      <c r="H217" s="313">
        <v>18</v>
      </c>
      <c r="I217" s="313">
        <v>0</v>
      </c>
      <c r="J217" s="313">
        <v>0</v>
      </c>
      <c r="K217" s="313">
        <f t="shared" si="29"/>
        <v>18</v>
      </c>
      <c r="L217" s="330">
        <v>25102002</v>
      </c>
      <c r="M217" s="331">
        <v>1807666</v>
      </c>
      <c r="N217" s="313" t="s">
        <v>536</v>
      </c>
      <c r="O217" s="313" t="s">
        <v>537</v>
      </c>
      <c r="P217" s="311" t="s">
        <v>38</v>
      </c>
      <c r="Q217" s="311" t="s">
        <v>155</v>
      </c>
      <c r="R217" s="311">
        <v>46</v>
      </c>
      <c r="S217" s="311"/>
      <c r="T217" s="311">
        <v>18</v>
      </c>
      <c r="U217" s="314">
        <v>1454.45</v>
      </c>
      <c r="V217" s="314">
        <v>1419.18</v>
      </c>
      <c r="W217" s="314">
        <v>1410.71</v>
      </c>
      <c r="X217" s="314"/>
      <c r="Y217" s="314">
        <v>4679.6000000000004</v>
      </c>
      <c r="Z217" s="314">
        <v>1030.3950565173129</v>
      </c>
      <c r="AA217" s="314">
        <f t="shared" si="36"/>
        <v>1410.71</v>
      </c>
      <c r="AB217" s="315">
        <f t="shared" si="30"/>
        <v>1410.71</v>
      </c>
      <c r="AC217" s="316">
        <f t="shared" si="31"/>
        <v>2240.9850000000001</v>
      </c>
      <c r="AD217" s="316">
        <f t="shared" si="32"/>
        <v>1921.3022389100795</v>
      </c>
      <c r="AE217" s="316">
        <f t="shared" si="33"/>
        <v>1436.8150000000001</v>
      </c>
      <c r="AF217" s="316">
        <f t="shared" si="34"/>
        <v>1625.8536689075067</v>
      </c>
      <c r="AG217" s="317">
        <f t="shared" si="35"/>
        <v>1.131567855922653</v>
      </c>
    </row>
    <row r="218" spans="1:34" x14ac:dyDescent="0.2">
      <c r="A218" s="330">
        <v>39</v>
      </c>
      <c r="B218" s="312" t="s">
        <v>538</v>
      </c>
      <c r="C218" s="330" t="s">
        <v>16</v>
      </c>
      <c r="D218" s="311">
        <v>7</v>
      </c>
      <c r="E218" s="313">
        <v>0</v>
      </c>
      <c r="F218" s="313">
        <v>18</v>
      </c>
      <c r="G218" s="313">
        <v>0</v>
      </c>
      <c r="H218" s="313">
        <v>18</v>
      </c>
      <c r="I218" s="313">
        <v>0</v>
      </c>
      <c r="J218" s="313">
        <v>0</v>
      </c>
      <c r="K218" s="313">
        <f t="shared" si="29"/>
        <v>18</v>
      </c>
      <c r="L218" s="330">
        <v>25102002</v>
      </c>
      <c r="M218" s="331">
        <v>1807665</v>
      </c>
      <c r="N218" s="313" t="s">
        <v>539</v>
      </c>
      <c r="O218" s="313" t="s">
        <v>540</v>
      </c>
      <c r="P218" s="311" t="s">
        <v>38</v>
      </c>
      <c r="Q218" s="311" t="s">
        <v>155</v>
      </c>
      <c r="R218" s="311">
        <v>47</v>
      </c>
      <c r="S218" s="311"/>
      <c r="T218" s="311">
        <v>18</v>
      </c>
      <c r="U218" s="314">
        <v>3984.0600000000004</v>
      </c>
      <c r="V218" s="314">
        <v>3676.75</v>
      </c>
      <c r="W218" s="314">
        <v>3658.45</v>
      </c>
      <c r="X218" s="314"/>
      <c r="Y218" s="314">
        <v>3363.4</v>
      </c>
      <c r="Z218" s="314">
        <v>2286.7298710207874</v>
      </c>
      <c r="AA218" s="314">
        <f t="shared" si="36"/>
        <v>3363.4</v>
      </c>
      <c r="AB218" s="315">
        <f t="shared" si="30"/>
        <v>3363.4</v>
      </c>
      <c r="AC218" s="316">
        <f t="shared" si="31"/>
        <v>3670.665</v>
      </c>
      <c r="AD218" s="316">
        <f t="shared" si="32"/>
        <v>3664.092288118643</v>
      </c>
      <c r="AE218" s="316">
        <f t="shared" si="33"/>
        <v>3667.6</v>
      </c>
      <c r="AF218" s="316">
        <f t="shared" si="34"/>
        <v>253.51820427732613</v>
      </c>
      <c r="AG218" s="317">
        <f t="shared" si="35"/>
        <v>6.912373330715621E-2</v>
      </c>
    </row>
    <row r="219" spans="1:34" x14ac:dyDescent="0.2">
      <c r="A219" s="330">
        <v>40</v>
      </c>
      <c r="B219" s="312" t="s">
        <v>541</v>
      </c>
      <c r="C219" s="330" t="s">
        <v>16</v>
      </c>
      <c r="D219" s="311">
        <v>4</v>
      </c>
      <c r="E219" s="313">
        <v>0</v>
      </c>
      <c r="F219" s="313">
        <v>21</v>
      </c>
      <c r="G219" s="313">
        <v>0</v>
      </c>
      <c r="H219" s="313">
        <v>21</v>
      </c>
      <c r="I219" s="313">
        <v>0</v>
      </c>
      <c r="J219" s="313">
        <v>0</v>
      </c>
      <c r="K219" s="313">
        <f t="shared" si="29"/>
        <v>21</v>
      </c>
      <c r="L219" s="330">
        <v>25102002</v>
      </c>
      <c r="M219" s="331">
        <v>1807651</v>
      </c>
      <c r="N219" s="313" t="s">
        <v>542</v>
      </c>
      <c r="O219" s="313" t="s">
        <v>543</v>
      </c>
      <c r="P219" s="311" t="s">
        <v>38</v>
      </c>
      <c r="Q219" s="311" t="s">
        <v>155</v>
      </c>
      <c r="R219" s="311">
        <v>55</v>
      </c>
      <c r="S219" s="311"/>
      <c r="T219" s="311">
        <v>21</v>
      </c>
      <c r="U219" s="314">
        <v>6119.09</v>
      </c>
      <c r="V219" s="314">
        <v>5725.96</v>
      </c>
      <c r="W219" s="314">
        <v>5697.47</v>
      </c>
      <c r="X219" s="314"/>
      <c r="Y219" s="314">
        <v>6493.33</v>
      </c>
      <c r="Z219" s="314">
        <v>3957.9534267816175</v>
      </c>
      <c r="AA219" s="314">
        <f t="shared" si="36"/>
        <v>5697.47</v>
      </c>
      <c r="AB219" s="315">
        <f t="shared" si="30"/>
        <v>5697.47</v>
      </c>
      <c r="AC219" s="316">
        <f t="shared" si="31"/>
        <v>6008.9624999999996</v>
      </c>
      <c r="AD219" s="316">
        <f t="shared" si="32"/>
        <v>6000.2751806704327</v>
      </c>
      <c r="AE219" s="316">
        <f t="shared" si="33"/>
        <v>5922.5249999999996</v>
      </c>
      <c r="AF219" s="316">
        <f t="shared" si="34"/>
        <v>375.88027077559315</v>
      </c>
      <c r="AG219" s="317">
        <f t="shared" si="35"/>
        <v>6.346621935333209E-2</v>
      </c>
    </row>
    <row r="220" spans="1:34" ht="13.5" thickBot="1" x14ac:dyDescent="0.25">
      <c r="A220" s="330">
        <v>41</v>
      </c>
      <c r="B220" s="312" t="s">
        <v>544</v>
      </c>
      <c r="C220" s="330" t="s">
        <v>16</v>
      </c>
      <c r="D220" s="311">
        <v>5</v>
      </c>
      <c r="E220" s="313">
        <v>0</v>
      </c>
      <c r="F220" s="313">
        <v>20</v>
      </c>
      <c r="G220" s="313">
        <v>0</v>
      </c>
      <c r="H220" s="313">
        <v>20</v>
      </c>
      <c r="I220" s="313">
        <v>0</v>
      </c>
      <c r="J220" s="313">
        <v>0</v>
      </c>
      <c r="K220" s="313">
        <f t="shared" si="29"/>
        <v>20</v>
      </c>
      <c r="L220" s="330">
        <v>25102002</v>
      </c>
      <c r="M220" s="331">
        <v>1807648</v>
      </c>
      <c r="N220" s="313" t="s">
        <v>545</v>
      </c>
      <c r="O220" s="313" t="s">
        <v>546</v>
      </c>
      <c r="P220" s="311" t="s">
        <v>38</v>
      </c>
      <c r="Q220" s="311" t="s">
        <v>155</v>
      </c>
      <c r="R220" s="311">
        <v>57</v>
      </c>
      <c r="S220" s="311"/>
      <c r="T220" s="311">
        <v>20</v>
      </c>
      <c r="U220" s="314">
        <v>16831.91</v>
      </c>
      <c r="V220" s="314">
        <v>15767.2</v>
      </c>
      <c r="W220" s="314">
        <v>15657.59</v>
      </c>
      <c r="X220" s="314"/>
      <c r="Y220" s="314">
        <v>10827.44</v>
      </c>
      <c r="Z220" s="314">
        <v>9686.4529611246689</v>
      </c>
      <c r="AA220" s="314">
        <f t="shared" si="36"/>
        <v>10827.44</v>
      </c>
      <c r="AB220" s="315">
        <f t="shared" si="30"/>
        <v>10827.44</v>
      </c>
      <c r="AC220" s="316">
        <f t="shared" si="31"/>
        <v>14771.035</v>
      </c>
      <c r="AD220" s="316">
        <f t="shared" si="32"/>
        <v>14564.134125289182</v>
      </c>
      <c r="AE220" s="316">
        <f t="shared" si="33"/>
        <v>15712.395</v>
      </c>
      <c r="AF220" s="316">
        <f t="shared" si="34"/>
        <v>2681.8819116993259</v>
      </c>
      <c r="AG220" s="317">
        <f t="shared" si="35"/>
        <v>0.17068574916168577</v>
      </c>
    </row>
    <row r="221" spans="1:34" x14ac:dyDescent="0.2">
      <c r="T221" s="324"/>
      <c r="U221" s="325"/>
      <c r="AG221" s="326" t="s">
        <v>861</v>
      </c>
      <c r="AH221" s="332"/>
    </row>
    <row r="222" spans="1:34" x14ac:dyDescent="0.2">
      <c r="T222" s="324"/>
      <c r="U222" s="325"/>
      <c r="AG222" s="333"/>
      <c r="AH222" s="333"/>
    </row>
    <row r="223" spans="1:34" ht="12.75" customHeight="1" x14ac:dyDescent="0.2">
      <c r="Q223" s="353" t="s">
        <v>916</v>
      </c>
      <c r="R223" s="354"/>
      <c r="S223" s="354"/>
      <c r="T223" s="354"/>
      <c r="U223" s="354"/>
      <c r="V223" s="354"/>
      <c r="W223" s="354"/>
      <c r="X223" s="354"/>
      <c r="Y223" s="354"/>
      <c r="Z223" s="354"/>
      <c r="AA223" s="354"/>
      <c r="AB223" s="354"/>
      <c r="AC223" s="354"/>
      <c r="AD223" s="354"/>
      <c r="AE223" s="354"/>
      <c r="AF223" s="354"/>
      <c r="AG223" s="334" t="s">
        <v>862</v>
      </c>
      <c r="AH223" s="335"/>
    </row>
    <row r="224" spans="1:34" ht="38.25" x14ac:dyDescent="0.2">
      <c r="Q224" s="354"/>
      <c r="R224" s="354"/>
      <c r="S224" s="354"/>
      <c r="T224" s="354"/>
      <c r="U224" s="354"/>
      <c r="V224" s="354"/>
      <c r="W224" s="354"/>
      <c r="X224" s="354"/>
      <c r="Y224" s="354"/>
      <c r="Z224" s="354"/>
      <c r="AA224" s="354"/>
      <c r="AB224" s="354"/>
      <c r="AC224" s="354"/>
      <c r="AD224" s="354"/>
      <c r="AE224" s="354"/>
      <c r="AF224" s="354"/>
      <c r="AG224" s="334" t="s">
        <v>863</v>
      </c>
    </row>
    <row r="225" spans="17:33" x14ac:dyDescent="0.2">
      <c r="Q225" s="354"/>
      <c r="R225" s="354"/>
      <c r="S225" s="354"/>
      <c r="T225" s="354"/>
      <c r="U225" s="354"/>
      <c r="V225" s="354"/>
      <c r="W225" s="354"/>
      <c r="X225" s="354"/>
      <c r="Y225" s="354"/>
      <c r="Z225" s="354"/>
      <c r="AA225" s="354"/>
      <c r="AB225" s="354"/>
      <c r="AC225" s="354"/>
      <c r="AD225" s="354"/>
      <c r="AE225" s="354"/>
      <c r="AF225" s="354"/>
      <c r="AG225" s="336" t="s">
        <v>884</v>
      </c>
    </row>
    <row r="226" spans="17:33" x14ac:dyDescent="0.2">
      <c r="Q226" s="354"/>
      <c r="R226" s="354"/>
      <c r="S226" s="354"/>
      <c r="T226" s="354"/>
      <c r="U226" s="354"/>
      <c r="V226" s="354"/>
      <c r="W226" s="354"/>
      <c r="X226" s="354"/>
      <c r="Y226" s="354"/>
      <c r="Z226" s="354"/>
      <c r="AA226" s="354"/>
      <c r="AB226" s="354"/>
      <c r="AC226" s="354"/>
      <c r="AD226" s="354"/>
      <c r="AE226" s="354"/>
      <c r="AF226" s="354"/>
    </row>
    <row r="227" spans="17:33" x14ac:dyDescent="0.2">
      <c r="Q227" s="354"/>
      <c r="R227" s="354"/>
      <c r="S227" s="354"/>
      <c r="T227" s="354"/>
      <c r="U227" s="354"/>
      <c r="V227" s="354"/>
      <c r="W227" s="354"/>
      <c r="X227" s="354"/>
      <c r="Y227" s="354"/>
      <c r="Z227" s="354"/>
      <c r="AA227" s="354"/>
      <c r="AB227" s="354"/>
      <c r="AC227" s="354"/>
      <c r="AD227" s="354"/>
      <c r="AE227" s="354"/>
      <c r="AF227" s="354"/>
    </row>
    <row r="228" spans="17:33" x14ac:dyDescent="0.2">
      <c r="Q228" s="354"/>
      <c r="R228" s="354"/>
      <c r="S228" s="354"/>
      <c r="T228" s="354"/>
      <c r="U228" s="354"/>
      <c r="V228" s="354"/>
      <c r="W228" s="354"/>
      <c r="X228" s="354"/>
      <c r="Y228" s="354"/>
      <c r="Z228" s="354"/>
      <c r="AA228" s="354"/>
      <c r="AB228" s="354"/>
      <c r="AC228" s="354"/>
      <c r="AD228" s="354"/>
      <c r="AE228" s="354"/>
      <c r="AF228" s="354"/>
    </row>
    <row r="229" spans="17:33" x14ac:dyDescent="0.2">
      <c r="Q229" s="354"/>
      <c r="R229" s="354"/>
      <c r="S229" s="354"/>
      <c r="T229" s="354"/>
      <c r="U229" s="354"/>
      <c r="V229" s="354"/>
      <c r="W229" s="354"/>
      <c r="X229" s="354"/>
      <c r="Y229" s="354"/>
      <c r="Z229" s="354"/>
      <c r="AA229" s="354"/>
      <c r="AB229" s="354"/>
      <c r="AC229" s="354"/>
      <c r="AD229" s="354"/>
      <c r="AE229" s="354"/>
      <c r="AF229" s="354"/>
    </row>
    <row r="230" spans="17:33" x14ac:dyDescent="0.2">
      <c r="Q230" s="354"/>
      <c r="R230" s="354"/>
      <c r="S230" s="354"/>
      <c r="T230" s="354"/>
      <c r="U230" s="354"/>
      <c r="V230" s="354"/>
      <c r="W230" s="354"/>
      <c r="X230" s="354"/>
      <c r="Y230" s="354"/>
      <c r="Z230" s="354"/>
      <c r="AA230" s="354"/>
      <c r="AB230" s="354"/>
      <c r="AC230" s="354"/>
      <c r="AD230" s="354"/>
      <c r="AE230" s="354"/>
      <c r="AF230" s="354"/>
    </row>
    <row r="231" spans="17:33" x14ac:dyDescent="0.2">
      <c r="Q231" s="354"/>
      <c r="R231" s="354"/>
      <c r="S231" s="354"/>
      <c r="T231" s="354"/>
      <c r="U231" s="354"/>
      <c r="V231" s="354"/>
      <c r="W231" s="354"/>
      <c r="X231" s="354"/>
      <c r="Y231" s="354"/>
      <c r="Z231" s="354"/>
      <c r="AA231" s="354"/>
      <c r="AB231" s="354"/>
      <c r="AC231" s="354"/>
      <c r="AD231" s="354"/>
      <c r="AE231" s="354"/>
      <c r="AF231" s="354"/>
    </row>
    <row r="232" spans="17:33" x14ac:dyDescent="0.2">
      <c r="Q232" s="354"/>
      <c r="R232" s="354"/>
      <c r="S232" s="354"/>
      <c r="T232" s="354"/>
      <c r="U232" s="354"/>
      <c r="V232" s="354"/>
      <c r="W232" s="354"/>
      <c r="X232" s="354"/>
      <c r="Y232" s="354"/>
      <c r="Z232" s="354"/>
      <c r="AA232" s="354"/>
      <c r="AB232" s="354"/>
      <c r="AC232" s="354"/>
      <c r="AD232" s="354"/>
      <c r="AE232" s="354"/>
      <c r="AF232" s="354"/>
    </row>
    <row r="233" spans="17:33" x14ac:dyDescent="0.2">
      <c r="Q233" s="354"/>
      <c r="R233" s="354"/>
      <c r="S233" s="354"/>
      <c r="T233" s="354"/>
      <c r="U233" s="354"/>
      <c r="V233" s="354"/>
      <c r="W233" s="354"/>
      <c r="X233" s="354"/>
      <c r="Y233" s="354"/>
      <c r="Z233" s="354"/>
      <c r="AA233" s="354"/>
      <c r="AB233" s="354"/>
      <c r="AC233" s="354"/>
      <c r="AD233" s="354"/>
      <c r="AE233" s="354"/>
      <c r="AF233" s="354"/>
    </row>
    <row r="234" spans="17:33" x14ac:dyDescent="0.2">
      <c r="Q234" s="354"/>
      <c r="R234" s="354"/>
      <c r="S234" s="354"/>
      <c r="T234" s="354"/>
      <c r="U234" s="354"/>
      <c r="V234" s="354"/>
      <c r="W234" s="354"/>
      <c r="X234" s="354"/>
      <c r="Y234" s="354"/>
      <c r="Z234" s="354"/>
      <c r="AA234" s="354"/>
      <c r="AB234" s="354"/>
      <c r="AC234" s="354"/>
      <c r="AD234" s="354"/>
      <c r="AE234" s="354"/>
      <c r="AF234" s="354"/>
    </row>
    <row r="235" spans="17:33" x14ac:dyDescent="0.2">
      <c r="Q235" s="354"/>
      <c r="R235" s="354"/>
      <c r="S235" s="354"/>
      <c r="T235" s="354"/>
      <c r="U235" s="354"/>
      <c r="V235" s="354"/>
      <c r="W235" s="354"/>
      <c r="X235" s="354"/>
      <c r="Y235" s="354"/>
      <c r="Z235" s="354"/>
      <c r="AA235" s="354"/>
      <c r="AB235" s="354"/>
      <c r="AC235" s="354"/>
      <c r="AD235" s="354"/>
      <c r="AE235" s="354"/>
      <c r="AF235" s="354"/>
    </row>
    <row r="236" spans="17:33" x14ac:dyDescent="0.2">
      <c r="Q236" s="354"/>
      <c r="R236" s="354"/>
      <c r="S236" s="354"/>
      <c r="T236" s="354"/>
      <c r="U236" s="354"/>
      <c r="V236" s="354"/>
      <c r="W236" s="354"/>
      <c r="X236" s="354"/>
      <c r="Y236" s="354"/>
      <c r="Z236" s="354"/>
      <c r="AA236" s="354"/>
      <c r="AB236" s="354"/>
      <c r="AC236" s="354"/>
      <c r="AD236" s="354"/>
      <c r="AE236" s="354"/>
      <c r="AF236" s="354"/>
    </row>
    <row r="237" spans="17:33" x14ac:dyDescent="0.2">
      <c r="Q237" s="354"/>
      <c r="R237" s="354"/>
      <c r="S237" s="354"/>
      <c r="T237" s="354"/>
      <c r="U237" s="354"/>
      <c r="V237" s="354"/>
      <c r="W237" s="354"/>
      <c r="X237" s="354"/>
      <c r="Y237" s="354"/>
      <c r="Z237" s="354"/>
      <c r="AA237" s="354"/>
      <c r="AB237" s="354"/>
      <c r="AC237" s="354"/>
      <c r="AD237" s="354"/>
      <c r="AE237" s="354"/>
      <c r="AF237" s="354"/>
    </row>
    <row r="238" spans="17:33" x14ac:dyDescent="0.2">
      <c r="Q238" s="354"/>
      <c r="R238" s="354"/>
      <c r="S238" s="354"/>
      <c r="T238" s="354"/>
      <c r="U238" s="354"/>
      <c r="V238" s="354"/>
      <c r="W238" s="354"/>
      <c r="X238" s="354"/>
      <c r="Y238" s="354"/>
      <c r="Z238" s="354"/>
      <c r="AA238" s="354"/>
      <c r="AB238" s="354"/>
      <c r="AC238" s="354"/>
      <c r="AD238" s="354"/>
      <c r="AE238" s="354"/>
      <c r="AF238" s="354"/>
    </row>
    <row r="239" spans="17:33" x14ac:dyDescent="0.2">
      <c r="Q239" s="354"/>
      <c r="R239" s="354"/>
      <c r="S239" s="354"/>
      <c r="T239" s="354"/>
      <c r="U239" s="354"/>
      <c r="V239" s="354"/>
      <c r="W239" s="354"/>
      <c r="X239" s="354"/>
      <c r="Y239" s="354"/>
      <c r="Z239" s="354"/>
      <c r="AA239" s="354"/>
      <c r="AB239" s="354"/>
      <c r="AC239" s="354"/>
      <c r="AD239" s="354"/>
      <c r="AE239" s="354"/>
      <c r="AF239" s="354"/>
    </row>
    <row r="240" spans="17:33" x14ac:dyDescent="0.2">
      <c r="Q240" s="354"/>
      <c r="R240" s="354"/>
      <c r="S240" s="354"/>
      <c r="T240" s="354"/>
      <c r="U240" s="354"/>
      <c r="V240" s="354"/>
      <c r="W240" s="354"/>
      <c r="X240" s="354"/>
      <c r="Y240" s="354"/>
      <c r="Z240" s="354"/>
      <c r="AA240" s="354"/>
      <c r="AB240" s="354"/>
      <c r="AC240" s="354"/>
      <c r="AD240" s="354"/>
      <c r="AE240" s="354"/>
      <c r="AF240" s="354"/>
    </row>
    <row r="241" spans="17:32" x14ac:dyDescent="0.2">
      <c r="Q241" s="354"/>
      <c r="R241" s="354"/>
      <c r="S241" s="354"/>
      <c r="T241" s="354"/>
      <c r="U241" s="354"/>
      <c r="V241" s="354"/>
      <c r="W241" s="354"/>
      <c r="X241" s="354"/>
      <c r="Y241" s="354"/>
      <c r="Z241" s="354"/>
      <c r="AA241" s="354"/>
      <c r="AB241" s="354"/>
      <c r="AC241" s="354"/>
      <c r="AD241" s="354"/>
      <c r="AE241" s="354"/>
      <c r="AF241" s="354"/>
    </row>
    <row r="242" spans="17:32" ht="138" customHeight="1" x14ac:dyDescent="0.2">
      <c r="Q242" s="354"/>
      <c r="R242" s="354"/>
      <c r="S242" s="354"/>
      <c r="T242" s="354"/>
      <c r="U242" s="354"/>
      <c r="V242" s="354"/>
      <c r="W242" s="354"/>
      <c r="X242" s="354"/>
      <c r="Y242" s="354"/>
      <c r="Z242" s="354"/>
      <c r="AA242" s="354"/>
      <c r="AB242" s="354"/>
      <c r="AC242" s="354"/>
      <c r="AD242" s="354"/>
      <c r="AE242" s="354"/>
      <c r="AF242" s="354"/>
    </row>
  </sheetData>
  <sheetProtection algorithmName="SHA-512" hashValue="407TqCOaNjOXc5e3AlUJ7fQv+EvbhMYEKPdvgcATP1WHp/xMae0C5TiUz0JJI0XLGCy1erKCnD8rF3NjugdPeg==" saltValue="01WY54dfWJG0L1S1XReUSw==" spinCount="100000" sheet="1" objects="1" scenarios="1" selectLockedCells="1" selectUnlockedCells="1"/>
  <mergeCells count="2">
    <mergeCell ref="AB1:AG1"/>
    <mergeCell ref="Q223:AF242"/>
  </mergeCells>
  <conditionalFormatting sqref="M174:M178 O180:O220">
    <cfRule type="duplicateValues" dxfId="0" priority="5"/>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22F7E-E381-4F49-9C4B-BD0B548D0DC6}">
  <dimension ref="A1:O232"/>
  <sheetViews>
    <sheetView workbookViewId="0">
      <selection activeCell="A222" sqref="A1:XFD1048576"/>
    </sheetView>
  </sheetViews>
  <sheetFormatPr baseColWidth="10" defaultRowHeight="15" x14ac:dyDescent="0.25"/>
  <cols>
    <col min="1" max="1" width="6.28515625" style="408" customWidth="1"/>
    <col min="2" max="2" width="24.7109375" style="437" customWidth="1"/>
    <col min="3" max="3" width="11.42578125" style="408"/>
    <col min="4" max="6" width="0" style="408" hidden="1" customWidth="1"/>
    <col min="7" max="7" width="11.42578125" style="408"/>
    <col min="8" max="8" width="18.28515625" style="408" customWidth="1"/>
    <col min="9" max="9" width="11.42578125" style="408"/>
    <col min="10" max="10" width="17.85546875" style="408" customWidth="1"/>
    <col min="11" max="11" width="24.42578125" style="408" customWidth="1"/>
    <col min="12" max="12" width="14.7109375" style="408" hidden="1" customWidth="1"/>
    <col min="13" max="13" width="28.85546875" style="408" customWidth="1"/>
    <col min="14" max="16384" width="11.42578125" style="408"/>
  </cols>
  <sheetData>
    <row r="1" spans="1:12" ht="15.75" thickBot="1" x14ac:dyDescent="0.3">
      <c r="J1" s="464" t="s">
        <v>925</v>
      </c>
      <c r="K1" s="464"/>
    </row>
    <row r="2" spans="1:12" ht="34.5" thickBot="1" x14ac:dyDescent="0.3">
      <c r="A2" s="362" t="s">
        <v>0</v>
      </c>
      <c r="B2" s="450" t="s">
        <v>1</v>
      </c>
      <c r="C2" s="363" t="s">
        <v>3</v>
      </c>
      <c r="D2" s="363" t="s">
        <v>571</v>
      </c>
      <c r="E2" s="363" t="s">
        <v>572</v>
      </c>
      <c r="F2" s="363" t="s">
        <v>829</v>
      </c>
      <c r="G2" s="363" t="s">
        <v>830</v>
      </c>
      <c r="H2" s="363" t="s">
        <v>431</v>
      </c>
      <c r="I2" s="363" t="s">
        <v>4</v>
      </c>
      <c r="J2" s="363" t="s">
        <v>886</v>
      </c>
      <c r="K2" s="363" t="s">
        <v>898</v>
      </c>
      <c r="L2" s="364" t="s">
        <v>887</v>
      </c>
    </row>
    <row r="3" spans="1:12" ht="23.25" thickBot="1" x14ac:dyDescent="0.3">
      <c r="A3" s="256">
        <v>1</v>
      </c>
      <c r="B3" s="258" t="s">
        <v>15</v>
      </c>
      <c r="C3" s="256" t="s">
        <v>16</v>
      </c>
      <c r="D3" s="451">
        <v>140</v>
      </c>
      <c r="E3" s="451">
        <v>0</v>
      </c>
      <c r="F3" s="451">
        <v>36</v>
      </c>
      <c r="G3" s="293">
        <v>188</v>
      </c>
      <c r="H3" s="256" t="s">
        <v>588</v>
      </c>
      <c r="I3" s="256">
        <v>213598</v>
      </c>
      <c r="J3" s="452">
        <v>382.42</v>
      </c>
      <c r="K3" s="385">
        <f>+J3*G3</f>
        <v>71894.960000000006</v>
      </c>
      <c r="L3" s="379">
        <v>195</v>
      </c>
    </row>
    <row r="4" spans="1:12" ht="23.25" thickBot="1" x14ac:dyDescent="0.3">
      <c r="A4" s="256">
        <v>2</v>
      </c>
      <c r="B4" s="250" t="s">
        <v>20</v>
      </c>
      <c r="C4" s="256" t="s">
        <v>16</v>
      </c>
      <c r="D4" s="451">
        <v>15</v>
      </c>
      <c r="E4" s="453">
        <v>0</v>
      </c>
      <c r="F4" s="453">
        <v>18</v>
      </c>
      <c r="G4" s="293">
        <v>33</v>
      </c>
      <c r="H4" s="256" t="s">
        <v>600</v>
      </c>
      <c r="I4" s="256">
        <v>217980</v>
      </c>
      <c r="J4" s="452">
        <v>157.37</v>
      </c>
      <c r="K4" s="385">
        <f t="shared" ref="K4:K67" si="0">+J4*G4</f>
        <v>5193.21</v>
      </c>
      <c r="L4" s="379">
        <v>195</v>
      </c>
    </row>
    <row r="5" spans="1:12" ht="15.75" thickBot="1" x14ac:dyDescent="0.3">
      <c r="A5" s="256">
        <v>3</v>
      </c>
      <c r="B5" s="250" t="s">
        <v>24</v>
      </c>
      <c r="C5" s="256" t="s">
        <v>16</v>
      </c>
      <c r="D5" s="451">
        <v>0</v>
      </c>
      <c r="E5" s="453">
        <v>0</v>
      </c>
      <c r="F5" s="453">
        <v>18</v>
      </c>
      <c r="G5" s="293">
        <v>18</v>
      </c>
      <c r="H5" s="256" t="s">
        <v>605</v>
      </c>
      <c r="I5" s="256">
        <v>217979</v>
      </c>
      <c r="J5" s="452">
        <v>156.94999999999999</v>
      </c>
      <c r="K5" s="385">
        <f t="shared" si="0"/>
        <v>2825.1</v>
      </c>
      <c r="L5" s="379">
        <v>195</v>
      </c>
    </row>
    <row r="6" spans="1:12" ht="15.75" thickBot="1" x14ac:dyDescent="0.3">
      <c r="A6" s="256">
        <v>4</v>
      </c>
      <c r="B6" s="258" t="s">
        <v>27</v>
      </c>
      <c r="C6" s="256" t="s">
        <v>16</v>
      </c>
      <c r="D6" s="451">
        <v>0</v>
      </c>
      <c r="E6" s="453">
        <v>0</v>
      </c>
      <c r="F6" s="453">
        <v>18</v>
      </c>
      <c r="G6" s="293">
        <v>18</v>
      </c>
      <c r="H6" s="256" t="s">
        <v>606</v>
      </c>
      <c r="I6" s="256" t="s">
        <v>28</v>
      </c>
      <c r="J6" s="452">
        <v>70.77</v>
      </c>
      <c r="K6" s="385">
        <f t="shared" si="0"/>
        <v>1273.8599999999999</v>
      </c>
      <c r="L6" s="379">
        <v>210</v>
      </c>
    </row>
    <row r="7" spans="1:12" ht="15.75" thickBot="1" x14ac:dyDescent="0.3">
      <c r="A7" s="256">
        <v>5</v>
      </c>
      <c r="B7" s="258" t="s">
        <v>30</v>
      </c>
      <c r="C7" s="256" t="s">
        <v>16</v>
      </c>
      <c r="D7" s="451">
        <v>0</v>
      </c>
      <c r="E7" s="453">
        <v>0</v>
      </c>
      <c r="F7" s="453">
        <v>18</v>
      </c>
      <c r="G7" s="293">
        <v>18</v>
      </c>
      <c r="H7" s="256" t="s">
        <v>607</v>
      </c>
      <c r="I7" s="256" t="s">
        <v>31</v>
      </c>
      <c r="J7" s="452">
        <v>66.92</v>
      </c>
      <c r="K7" s="385">
        <f t="shared" si="0"/>
        <v>1204.56</v>
      </c>
      <c r="L7" s="379">
        <v>210</v>
      </c>
    </row>
    <row r="8" spans="1:12" ht="15.75" thickBot="1" x14ac:dyDescent="0.3">
      <c r="A8" s="256">
        <v>6</v>
      </c>
      <c r="B8" s="258" t="s">
        <v>33</v>
      </c>
      <c r="C8" s="256" t="s">
        <v>16</v>
      </c>
      <c r="D8" s="451">
        <v>19</v>
      </c>
      <c r="E8" s="451">
        <v>28</v>
      </c>
      <c r="F8" s="451">
        <v>24</v>
      </c>
      <c r="G8" s="293">
        <v>134</v>
      </c>
      <c r="H8" s="256" t="s">
        <v>608</v>
      </c>
      <c r="I8" s="256" t="s">
        <v>34</v>
      </c>
      <c r="J8" s="452">
        <v>166.9</v>
      </c>
      <c r="K8" s="385">
        <f t="shared" si="0"/>
        <v>22364.600000000002</v>
      </c>
      <c r="L8" s="379">
        <v>197</v>
      </c>
    </row>
    <row r="9" spans="1:12" ht="15.75" thickBot="1" x14ac:dyDescent="0.3">
      <c r="A9" s="256">
        <v>7</v>
      </c>
      <c r="B9" s="258" t="s">
        <v>37</v>
      </c>
      <c r="C9" s="256" t="s">
        <v>16</v>
      </c>
      <c r="D9" s="451">
        <v>0</v>
      </c>
      <c r="E9" s="453">
        <v>50</v>
      </c>
      <c r="F9" s="453">
        <v>18</v>
      </c>
      <c r="G9" s="293">
        <v>94</v>
      </c>
      <c r="H9" s="256" t="s">
        <v>609</v>
      </c>
      <c r="I9" s="256">
        <v>136483</v>
      </c>
      <c r="J9" s="452">
        <v>73.89</v>
      </c>
      <c r="K9" s="385">
        <f t="shared" si="0"/>
        <v>6945.66</v>
      </c>
      <c r="L9" s="379">
        <v>65</v>
      </c>
    </row>
    <row r="10" spans="1:12" ht="15.75" thickBot="1" x14ac:dyDescent="0.3">
      <c r="A10" s="256">
        <v>8</v>
      </c>
      <c r="B10" s="258" t="s">
        <v>40</v>
      </c>
      <c r="C10" s="256" t="s">
        <v>16</v>
      </c>
      <c r="D10" s="451">
        <v>30</v>
      </c>
      <c r="E10" s="453">
        <v>4</v>
      </c>
      <c r="F10" s="453">
        <v>12</v>
      </c>
      <c r="G10" s="293">
        <v>46</v>
      </c>
      <c r="H10" s="256" t="s">
        <v>419</v>
      </c>
      <c r="I10" s="256">
        <v>143031</v>
      </c>
      <c r="J10" s="454">
        <v>2152.67</v>
      </c>
      <c r="K10" s="385">
        <f t="shared" si="0"/>
        <v>99022.82</v>
      </c>
      <c r="L10" s="379">
        <v>210</v>
      </c>
    </row>
    <row r="11" spans="1:12" ht="15.75" thickBot="1" x14ac:dyDescent="0.3">
      <c r="A11" s="256">
        <v>9</v>
      </c>
      <c r="B11" s="455" t="s">
        <v>42</v>
      </c>
      <c r="C11" s="256" t="s">
        <v>16</v>
      </c>
      <c r="D11" s="451">
        <v>0</v>
      </c>
      <c r="E11" s="453">
        <v>0</v>
      </c>
      <c r="F11" s="453">
        <v>36</v>
      </c>
      <c r="G11" s="293">
        <v>36</v>
      </c>
      <c r="H11" s="256" t="s">
        <v>610</v>
      </c>
      <c r="I11" s="256" t="s">
        <v>43</v>
      </c>
      <c r="J11" s="456">
        <v>210.75</v>
      </c>
      <c r="K11" s="385">
        <f t="shared" si="0"/>
        <v>7587</v>
      </c>
      <c r="L11" s="379">
        <v>354</v>
      </c>
    </row>
    <row r="12" spans="1:12" ht="15.75" thickBot="1" x14ac:dyDescent="0.3">
      <c r="A12" s="256">
        <v>10</v>
      </c>
      <c r="B12" s="455" t="s">
        <v>46</v>
      </c>
      <c r="C12" s="256" t="s">
        <v>16</v>
      </c>
      <c r="D12" s="451">
        <v>0</v>
      </c>
      <c r="E12" s="453">
        <v>0</v>
      </c>
      <c r="F12" s="453">
        <v>36</v>
      </c>
      <c r="G12" s="293">
        <v>36</v>
      </c>
      <c r="H12" s="256" t="s">
        <v>611</v>
      </c>
      <c r="I12" s="256" t="s">
        <v>47</v>
      </c>
      <c r="J12" s="456">
        <v>365.14</v>
      </c>
      <c r="K12" s="385">
        <f t="shared" si="0"/>
        <v>13145.039999999999</v>
      </c>
      <c r="L12" s="379">
        <v>210</v>
      </c>
    </row>
    <row r="13" spans="1:12" ht="15.75" thickBot="1" x14ac:dyDescent="0.3">
      <c r="A13" s="256">
        <v>11</v>
      </c>
      <c r="B13" s="455" t="s">
        <v>50</v>
      </c>
      <c r="C13" s="256" t="s">
        <v>16</v>
      </c>
      <c r="D13" s="451">
        <v>50</v>
      </c>
      <c r="E13" s="453">
        <v>20</v>
      </c>
      <c r="F13" s="453">
        <v>12</v>
      </c>
      <c r="G13" s="293">
        <v>120</v>
      </c>
      <c r="H13" s="256" t="s">
        <v>612</v>
      </c>
      <c r="I13" s="256" t="s">
        <v>51</v>
      </c>
      <c r="J13" s="456">
        <v>90.38</v>
      </c>
      <c r="K13" s="385">
        <f t="shared" si="0"/>
        <v>10845.599999999999</v>
      </c>
      <c r="L13" s="379">
        <v>195</v>
      </c>
    </row>
    <row r="14" spans="1:12" ht="15.75" thickBot="1" x14ac:dyDescent="0.3">
      <c r="A14" s="256">
        <v>12</v>
      </c>
      <c r="B14" s="258" t="s">
        <v>54</v>
      </c>
      <c r="C14" s="256" t="s">
        <v>16</v>
      </c>
      <c r="D14" s="451">
        <v>48</v>
      </c>
      <c r="E14" s="453">
        <v>20</v>
      </c>
      <c r="F14" s="453">
        <v>12</v>
      </c>
      <c r="G14" s="293">
        <v>120</v>
      </c>
      <c r="H14" s="256" t="s">
        <v>614</v>
      </c>
      <c r="I14" s="256" t="s">
        <v>55</v>
      </c>
      <c r="J14" s="452">
        <v>93.6</v>
      </c>
      <c r="K14" s="385">
        <f t="shared" si="0"/>
        <v>11232</v>
      </c>
      <c r="L14" s="379">
        <v>195</v>
      </c>
    </row>
    <row r="15" spans="1:12" ht="15.75" thickBot="1" x14ac:dyDescent="0.3">
      <c r="A15" s="256">
        <v>13</v>
      </c>
      <c r="B15" s="258" t="s">
        <v>56</v>
      </c>
      <c r="C15" s="256" t="s">
        <v>16</v>
      </c>
      <c r="D15" s="451">
        <v>3</v>
      </c>
      <c r="E15" s="453">
        <v>0</v>
      </c>
      <c r="F15" s="453">
        <v>0</v>
      </c>
      <c r="G15" s="293">
        <v>15</v>
      </c>
      <c r="H15" s="256" t="s">
        <v>616</v>
      </c>
      <c r="I15" s="256" t="s">
        <v>57</v>
      </c>
      <c r="J15" s="454">
        <v>1082.49</v>
      </c>
      <c r="K15" s="385">
        <f t="shared" si="0"/>
        <v>16237.35</v>
      </c>
      <c r="L15" s="379">
        <v>210</v>
      </c>
    </row>
    <row r="16" spans="1:12" ht="15.75" thickBot="1" x14ac:dyDescent="0.3">
      <c r="A16" s="256">
        <v>15</v>
      </c>
      <c r="B16" s="258" t="s">
        <v>62</v>
      </c>
      <c r="C16" s="256" t="s">
        <v>16</v>
      </c>
      <c r="D16" s="451">
        <v>0</v>
      </c>
      <c r="E16" s="453">
        <v>10</v>
      </c>
      <c r="F16" s="453">
        <v>0</v>
      </c>
      <c r="G16" s="293">
        <v>30</v>
      </c>
      <c r="H16" s="256" t="s">
        <v>619</v>
      </c>
      <c r="I16" s="256">
        <v>63361</v>
      </c>
      <c r="J16" s="452">
        <v>21.13</v>
      </c>
      <c r="K16" s="385">
        <f t="shared" si="0"/>
        <v>633.9</v>
      </c>
      <c r="L16" s="379">
        <v>210</v>
      </c>
    </row>
    <row r="17" spans="1:12" ht="15.75" thickBot="1" x14ac:dyDescent="0.3">
      <c r="A17" s="256">
        <v>16</v>
      </c>
      <c r="B17" s="258" t="s">
        <v>64</v>
      </c>
      <c r="C17" s="256" t="s">
        <v>16</v>
      </c>
      <c r="D17" s="451">
        <v>0</v>
      </c>
      <c r="E17" s="451">
        <v>0</v>
      </c>
      <c r="F17" s="451">
        <v>12</v>
      </c>
      <c r="G17" s="293">
        <v>12</v>
      </c>
      <c r="H17" s="256" t="s">
        <v>621</v>
      </c>
      <c r="I17" s="256">
        <v>216434</v>
      </c>
      <c r="J17" s="452">
        <v>490.95</v>
      </c>
      <c r="K17" s="385">
        <f t="shared" si="0"/>
        <v>5891.4</v>
      </c>
      <c r="L17" s="379">
        <v>361</v>
      </c>
    </row>
    <row r="18" spans="1:12" ht="15.75" thickBot="1" x14ac:dyDescent="0.3">
      <c r="A18" s="256">
        <v>18</v>
      </c>
      <c r="B18" s="258" t="s">
        <v>70</v>
      </c>
      <c r="C18" s="256" t="s">
        <v>16</v>
      </c>
      <c r="D18" s="451">
        <v>0</v>
      </c>
      <c r="E18" s="453">
        <v>0</v>
      </c>
      <c r="F18" s="453">
        <v>36</v>
      </c>
      <c r="G18" s="293">
        <v>36</v>
      </c>
      <c r="H18" s="256" t="s">
        <v>419</v>
      </c>
      <c r="I18" s="256" t="s">
        <v>71</v>
      </c>
      <c r="J18" s="452">
        <v>125.63</v>
      </c>
      <c r="K18" s="385">
        <f t="shared" si="0"/>
        <v>4522.68</v>
      </c>
      <c r="L18" s="379">
        <v>200</v>
      </c>
    </row>
    <row r="19" spans="1:12" ht="15.75" thickBot="1" x14ac:dyDescent="0.3">
      <c r="A19" s="256">
        <v>19</v>
      </c>
      <c r="B19" s="258" t="s">
        <v>73</v>
      </c>
      <c r="C19" s="256" t="s">
        <v>16</v>
      </c>
      <c r="D19" s="451">
        <v>0</v>
      </c>
      <c r="E19" s="453">
        <v>0</v>
      </c>
      <c r="F19" s="453">
        <v>12</v>
      </c>
      <c r="G19" s="293">
        <v>12</v>
      </c>
      <c r="H19" s="256" t="s">
        <v>623</v>
      </c>
      <c r="I19" s="256" t="s">
        <v>74</v>
      </c>
      <c r="J19" s="454">
        <v>3414.14</v>
      </c>
      <c r="K19" s="385">
        <f t="shared" si="0"/>
        <v>40969.68</v>
      </c>
      <c r="L19" s="409">
        <v>65</v>
      </c>
    </row>
    <row r="20" spans="1:12" ht="15.75" thickBot="1" x14ac:dyDescent="0.3">
      <c r="A20" s="256">
        <v>20</v>
      </c>
      <c r="B20" s="258" t="s">
        <v>76</v>
      </c>
      <c r="C20" s="256" t="s">
        <v>16</v>
      </c>
      <c r="D20" s="451">
        <v>0</v>
      </c>
      <c r="E20" s="453">
        <v>0</v>
      </c>
      <c r="F20" s="453">
        <v>12</v>
      </c>
      <c r="G20" s="293">
        <v>12</v>
      </c>
      <c r="H20" s="256" t="s">
        <v>624</v>
      </c>
      <c r="I20" s="256" t="s">
        <v>77</v>
      </c>
      <c r="J20" s="454">
        <v>5056.87</v>
      </c>
      <c r="K20" s="385">
        <f t="shared" si="0"/>
        <v>60682.44</v>
      </c>
      <c r="L20" s="410">
        <v>65</v>
      </c>
    </row>
    <row r="21" spans="1:12" ht="15.75" thickBot="1" x14ac:dyDescent="0.3">
      <c r="A21" s="256">
        <v>21</v>
      </c>
      <c r="B21" s="250" t="s">
        <v>79</v>
      </c>
      <c r="C21" s="256" t="s">
        <v>16</v>
      </c>
      <c r="D21" s="451">
        <v>10</v>
      </c>
      <c r="E21" s="453">
        <v>5</v>
      </c>
      <c r="F21" s="453">
        <v>9</v>
      </c>
      <c r="G21" s="293">
        <v>34</v>
      </c>
      <c r="H21" s="256" t="s">
        <v>625</v>
      </c>
      <c r="I21" s="256" t="s">
        <v>80</v>
      </c>
      <c r="J21" s="452">
        <v>428.37</v>
      </c>
      <c r="K21" s="385">
        <f t="shared" si="0"/>
        <v>14564.58</v>
      </c>
      <c r="L21" s="379">
        <v>65</v>
      </c>
    </row>
    <row r="22" spans="1:12" ht="15.75" thickBot="1" x14ac:dyDescent="0.3">
      <c r="A22" s="256">
        <v>22</v>
      </c>
      <c r="B22" s="258" t="s">
        <v>82</v>
      </c>
      <c r="C22" s="256" t="s">
        <v>16</v>
      </c>
      <c r="D22" s="451">
        <v>0</v>
      </c>
      <c r="E22" s="453">
        <v>0</v>
      </c>
      <c r="F22" s="453">
        <v>24</v>
      </c>
      <c r="G22" s="293">
        <v>29</v>
      </c>
      <c r="H22" s="256" t="s">
        <v>626</v>
      </c>
      <c r="I22" s="256">
        <v>110472</v>
      </c>
      <c r="J22" s="452">
        <v>220.59</v>
      </c>
      <c r="K22" s="385">
        <f t="shared" si="0"/>
        <v>6397.11</v>
      </c>
      <c r="L22" s="379">
        <v>195</v>
      </c>
    </row>
    <row r="23" spans="1:12" ht="15.75" thickBot="1" x14ac:dyDescent="0.3">
      <c r="A23" s="256">
        <v>23</v>
      </c>
      <c r="B23" s="258" t="s">
        <v>84</v>
      </c>
      <c r="C23" s="256" t="s">
        <v>16</v>
      </c>
      <c r="D23" s="451">
        <v>20</v>
      </c>
      <c r="E23" s="453">
        <v>0</v>
      </c>
      <c r="F23" s="453">
        <v>0</v>
      </c>
      <c r="G23" s="293">
        <v>30</v>
      </c>
      <c r="H23" s="256" t="s">
        <v>419</v>
      </c>
      <c r="I23" s="256" t="s">
        <v>85</v>
      </c>
      <c r="J23" s="454">
        <v>7213.09</v>
      </c>
      <c r="K23" s="385">
        <f t="shared" si="0"/>
        <v>216392.7</v>
      </c>
      <c r="L23" s="379">
        <v>65</v>
      </c>
    </row>
    <row r="24" spans="1:12" ht="15.75" thickBot="1" x14ac:dyDescent="0.3">
      <c r="A24" s="256">
        <v>24</v>
      </c>
      <c r="B24" s="258" t="s">
        <v>87</v>
      </c>
      <c r="C24" s="256" t="s">
        <v>16</v>
      </c>
      <c r="D24" s="451">
        <v>20</v>
      </c>
      <c r="E24" s="453">
        <v>0</v>
      </c>
      <c r="F24" s="453">
        <v>0</v>
      </c>
      <c r="G24" s="293">
        <v>30</v>
      </c>
      <c r="H24" s="256" t="s">
        <v>419</v>
      </c>
      <c r="I24" s="256" t="s">
        <v>88</v>
      </c>
      <c r="J24" s="454">
        <v>8898.58</v>
      </c>
      <c r="K24" s="385">
        <f t="shared" si="0"/>
        <v>266957.40000000002</v>
      </c>
      <c r="L24" s="379">
        <v>135</v>
      </c>
    </row>
    <row r="25" spans="1:12" ht="15.75" thickBot="1" x14ac:dyDescent="0.3">
      <c r="A25" s="256">
        <v>25</v>
      </c>
      <c r="B25" s="258" t="s">
        <v>89</v>
      </c>
      <c r="C25" s="256" t="s">
        <v>16</v>
      </c>
      <c r="D25" s="451">
        <v>10</v>
      </c>
      <c r="E25" s="453">
        <v>0</v>
      </c>
      <c r="F25" s="453">
        <v>16</v>
      </c>
      <c r="G25" s="293">
        <v>26</v>
      </c>
      <c r="H25" s="256" t="s">
        <v>627</v>
      </c>
      <c r="I25" s="256" t="s">
        <v>90</v>
      </c>
      <c r="J25" s="454">
        <v>2011.02</v>
      </c>
      <c r="K25" s="385">
        <f t="shared" si="0"/>
        <v>52286.52</v>
      </c>
      <c r="L25" s="379">
        <v>405</v>
      </c>
    </row>
    <row r="26" spans="1:12" ht="15.75" thickBot="1" x14ac:dyDescent="0.3">
      <c r="A26" s="256">
        <v>27</v>
      </c>
      <c r="B26" s="258" t="s">
        <v>93</v>
      </c>
      <c r="C26" s="256" t="s">
        <v>16</v>
      </c>
      <c r="D26" s="451">
        <v>72</v>
      </c>
      <c r="E26" s="453">
        <v>0</v>
      </c>
      <c r="F26" s="453">
        <v>0</v>
      </c>
      <c r="G26" s="293">
        <v>72</v>
      </c>
      <c r="H26" s="256" t="s">
        <v>629</v>
      </c>
      <c r="I26" s="256">
        <v>217482</v>
      </c>
      <c r="J26" s="454">
        <v>1626.75</v>
      </c>
      <c r="K26" s="385">
        <f t="shared" si="0"/>
        <v>117126</v>
      </c>
      <c r="L26" s="379">
        <v>389</v>
      </c>
    </row>
    <row r="27" spans="1:12" ht="15.75" thickBot="1" x14ac:dyDescent="0.3">
      <c r="A27" s="256">
        <v>28</v>
      </c>
      <c r="B27" s="258" t="s">
        <v>95</v>
      </c>
      <c r="C27" s="256" t="s">
        <v>16</v>
      </c>
      <c r="D27" s="451">
        <v>0</v>
      </c>
      <c r="E27" s="453">
        <v>0</v>
      </c>
      <c r="F27" s="453">
        <v>12</v>
      </c>
      <c r="G27" s="293">
        <v>12</v>
      </c>
      <c r="H27" s="256" t="s">
        <v>630</v>
      </c>
      <c r="I27" s="256" t="s">
        <v>96</v>
      </c>
      <c r="J27" s="452"/>
      <c r="K27" s="385">
        <f t="shared" si="0"/>
        <v>0</v>
      </c>
      <c r="L27" s="379"/>
    </row>
    <row r="28" spans="1:12" ht="15.75" thickBot="1" x14ac:dyDescent="0.3">
      <c r="A28" s="256">
        <v>30</v>
      </c>
      <c r="B28" s="258" t="s">
        <v>100</v>
      </c>
      <c r="C28" s="256" t="s">
        <v>16</v>
      </c>
      <c r="D28" s="451">
        <v>0</v>
      </c>
      <c r="E28" s="453">
        <v>10</v>
      </c>
      <c r="F28" s="453">
        <v>0</v>
      </c>
      <c r="G28" s="293">
        <v>40</v>
      </c>
      <c r="H28" s="256" t="s">
        <v>632</v>
      </c>
      <c r="I28" s="256" t="s">
        <v>101</v>
      </c>
      <c r="J28" s="452">
        <v>344.65</v>
      </c>
      <c r="K28" s="385">
        <f t="shared" si="0"/>
        <v>13786</v>
      </c>
      <c r="L28" s="379">
        <v>210</v>
      </c>
    </row>
    <row r="29" spans="1:12" ht="23.25" thickBot="1" x14ac:dyDescent="0.3">
      <c r="A29" s="256">
        <v>31</v>
      </c>
      <c r="B29" s="258" t="s">
        <v>103</v>
      </c>
      <c r="C29" s="256" t="s">
        <v>16</v>
      </c>
      <c r="D29" s="451">
        <v>0</v>
      </c>
      <c r="E29" s="453">
        <v>0</v>
      </c>
      <c r="F29" s="453">
        <v>12</v>
      </c>
      <c r="G29" s="293">
        <v>12</v>
      </c>
      <c r="H29" s="256" t="s">
        <v>419</v>
      </c>
      <c r="I29" s="256" t="s">
        <v>104</v>
      </c>
      <c r="J29" s="452">
        <v>544.78</v>
      </c>
      <c r="K29" s="385">
        <f t="shared" si="0"/>
        <v>6537.36</v>
      </c>
      <c r="L29" s="379">
        <v>345</v>
      </c>
    </row>
    <row r="30" spans="1:12" ht="15.75" thickBot="1" x14ac:dyDescent="0.3">
      <c r="A30" s="256">
        <v>32</v>
      </c>
      <c r="B30" s="258" t="s">
        <v>106</v>
      </c>
      <c r="C30" s="256" t="s">
        <v>16</v>
      </c>
      <c r="D30" s="451">
        <v>6</v>
      </c>
      <c r="E30" s="453">
        <v>10</v>
      </c>
      <c r="F30" s="453">
        <v>6</v>
      </c>
      <c r="G30" s="293">
        <v>26</v>
      </c>
      <c r="H30" s="256" t="s">
        <v>634</v>
      </c>
      <c r="I30" s="256" t="s">
        <v>107</v>
      </c>
      <c r="J30" s="454">
        <v>1250.03</v>
      </c>
      <c r="K30" s="385">
        <f t="shared" si="0"/>
        <v>32500.78</v>
      </c>
      <c r="L30" s="379">
        <v>210</v>
      </c>
    </row>
    <row r="31" spans="1:12" ht="15.75" thickBot="1" x14ac:dyDescent="0.3">
      <c r="A31" s="256">
        <v>33</v>
      </c>
      <c r="B31" s="258" t="s">
        <v>109</v>
      </c>
      <c r="C31" s="256" t="s">
        <v>16</v>
      </c>
      <c r="D31" s="451">
        <v>3</v>
      </c>
      <c r="E31" s="453">
        <v>10</v>
      </c>
      <c r="F31" s="453">
        <v>6</v>
      </c>
      <c r="G31" s="293">
        <v>26</v>
      </c>
      <c r="H31" s="256" t="s">
        <v>635</v>
      </c>
      <c r="I31" s="256" t="s">
        <v>110</v>
      </c>
      <c r="J31" s="452">
        <v>909.91</v>
      </c>
      <c r="K31" s="385">
        <f t="shared" si="0"/>
        <v>23657.66</v>
      </c>
      <c r="L31" s="379">
        <v>210</v>
      </c>
    </row>
    <row r="32" spans="1:12" ht="15.75" thickBot="1" x14ac:dyDescent="0.3">
      <c r="A32" s="256">
        <v>34</v>
      </c>
      <c r="B32" s="258" t="s">
        <v>112</v>
      </c>
      <c r="C32" s="256" t="s">
        <v>16</v>
      </c>
      <c r="D32" s="451">
        <v>3</v>
      </c>
      <c r="E32" s="453">
        <v>0</v>
      </c>
      <c r="F32" s="453">
        <v>3</v>
      </c>
      <c r="G32" s="293">
        <v>6</v>
      </c>
      <c r="H32" s="256" t="s">
        <v>636</v>
      </c>
      <c r="I32" s="256">
        <v>216190</v>
      </c>
      <c r="J32" s="452">
        <v>91.22</v>
      </c>
      <c r="K32" s="385">
        <f t="shared" si="0"/>
        <v>547.31999999999994</v>
      </c>
      <c r="L32" s="379">
        <v>195</v>
      </c>
    </row>
    <row r="33" spans="1:12" ht="23.25" thickBot="1" x14ac:dyDescent="0.3">
      <c r="A33" s="256">
        <v>35</v>
      </c>
      <c r="B33" s="258" t="s">
        <v>113</v>
      </c>
      <c r="C33" s="256" t="s">
        <v>16</v>
      </c>
      <c r="D33" s="451">
        <v>40</v>
      </c>
      <c r="E33" s="453">
        <v>0</v>
      </c>
      <c r="F33" s="453">
        <v>24</v>
      </c>
      <c r="G33" s="293">
        <v>80</v>
      </c>
      <c r="H33" s="256" t="s">
        <v>637</v>
      </c>
      <c r="I33" s="256" t="s">
        <v>114</v>
      </c>
      <c r="J33" s="452">
        <v>25.64</v>
      </c>
      <c r="K33" s="385">
        <f t="shared" si="0"/>
        <v>2051.1999999999998</v>
      </c>
      <c r="L33" s="379">
        <v>210</v>
      </c>
    </row>
    <row r="34" spans="1:12" ht="15.75" thickBot="1" x14ac:dyDescent="0.3">
      <c r="A34" s="256">
        <v>36</v>
      </c>
      <c r="B34" s="258" t="s">
        <v>116</v>
      </c>
      <c r="C34" s="256" t="s">
        <v>16</v>
      </c>
      <c r="D34" s="451">
        <v>0</v>
      </c>
      <c r="E34" s="453">
        <v>0</v>
      </c>
      <c r="F34" s="453">
        <v>18</v>
      </c>
      <c r="G34" s="293">
        <v>18</v>
      </c>
      <c r="H34" s="256" t="s">
        <v>639</v>
      </c>
      <c r="I34" s="256">
        <v>4170836</v>
      </c>
      <c r="J34" s="452">
        <v>501.51</v>
      </c>
      <c r="K34" s="385">
        <f t="shared" si="0"/>
        <v>9027.18</v>
      </c>
      <c r="L34" s="379">
        <v>195</v>
      </c>
    </row>
    <row r="35" spans="1:12" ht="15.75" thickBot="1" x14ac:dyDescent="0.3">
      <c r="A35" s="256">
        <v>37</v>
      </c>
      <c r="B35" s="258" t="s">
        <v>118</v>
      </c>
      <c r="C35" s="256" t="s">
        <v>16</v>
      </c>
      <c r="D35" s="451">
        <v>100</v>
      </c>
      <c r="E35" s="453">
        <v>12</v>
      </c>
      <c r="F35" s="453">
        <v>18</v>
      </c>
      <c r="G35" s="293">
        <v>132</v>
      </c>
      <c r="H35" s="256" t="s">
        <v>419</v>
      </c>
      <c r="I35" s="256" t="s">
        <v>119</v>
      </c>
      <c r="J35" s="452">
        <v>695.7</v>
      </c>
      <c r="K35" s="385">
        <f t="shared" si="0"/>
        <v>91832.400000000009</v>
      </c>
      <c r="L35" s="379">
        <v>210</v>
      </c>
    </row>
    <row r="36" spans="1:12" ht="15.75" thickBot="1" x14ac:dyDescent="0.3">
      <c r="A36" s="256">
        <v>38</v>
      </c>
      <c r="B36" s="258" t="s">
        <v>120</v>
      </c>
      <c r="C36" s="256" t="s">
        <v>16</v>
      </c>
      <c r="D36" s="451">
        <v>2</v>
      </c>
      <c r="E36" s="453">
        <v>0</v>
      </c>
      <c r="F36" s="453">
        <v>0</v>
      </c>
      <c r="G36" s="293">
        <v>2</v>
      </c>
      <c r="H36" s="256" t="s">
        <v>643</v>
      </c>
      <c r="I36" s="256">
        <v>119400</v>
      </c>
      <c r="J36" s="452">
        <v>260.48</v>
      </c>
      <c r="K36" s="385">
        <f t="shared" si="0"/>
        <v>520.96</v>
      </c>
      <c r="L36" s="379">
        <v>65</v>
      </c>
    </row>
    <row r="37" spans="1:12" ht="15.75" thickBot="1" x14ac:dyDescent="0.3">
      <c r="A37" s="256">
        <v>39</v>
      </c>
      <c r="B37" s="258" t="s">
        <v>122</v>
      </c>
      <c r="C37" s="256" t="s">
        <v>16</v>
      </c>
      <c r="D37" s="451">
        <v>20</v>
      </c>
      <c r="E37" s="453">
        <v>0</v>
      </c>
      <c r="F37" s="453">
        <v>12</v>
      </c>
      <c r="G37" s="293">
        <v>32</v>
      </c>
      <c r="H37" s="256" t="s">
        <v>644</v>
      </c>
      <c r="I37" s="256" t="s">
        <v>123</v>
      </c>
      <c r="J37" s="452">
        <v>12.29</v>
      </c>
      <c r="K37" s="385">
        <f t="shared" si="0"/>
        <v>393.28</v>
      </c>
      <c r="L37" s="379">
        <v>195</v>
      </c>
    </row>
    <row r="38" spans="1:12" ht="15.75" thickBot="1" x14ac:dyDescent="0.3">
      <c r="A38" s="256">
        <v>40</v>
      </c>
      <c r="B38" s="258" t="s">
        <v>124</v>
      </c>
      <c r="C38" s="256" t="s">
        <v>16</v>
      </c>
      <c r="D38" s="451">
        <v>20</v>
      </c>
      <c r="E38" s="453">
        <v>0</v>
      </c>
      <c r="F38" s="453">
        <v>18</v>
      </c>
      <c r="G38" s="293">
        <v>38</v>
      </c>
      <c r="H38" s="256" t="s">
        <v>646</v>
      </c>
      <c r="I38" s="256" t="s">
        <v>125</v>
      </c>
      <c r="J38" s="452">
        <v>2.3199999999999998</v>
      </c>
      <c r="K38" s="385">
        <f t="shared" si="0"/>
        <v>88.16</v>
      </c>
      <c r="L38" s="379">
        <v>65</v>
      </c>
    </row>
    <row r="39" spans="1:12" ht="15.75" thickBot="1" x14ac:dyDescent="0.3">
      <c r="A39" s="256">
        <v>41</v>
      </c>
      <c r="B39" s="258" t="s">
        <v>126</v>
      </c>
      <c r="C39" s="256" t="s">
        <v>16</v>
      </c>
      <c r="D39" s="451">
        <v>10</v>
      </c>
      <c r="E39" s="453">
        <v>0</v>
      </c>
      <c r="F39" s="453">
        <v>9</v>
      </c>
      <c r="G39" s="293">
        <v>19</v>
      </c>
      <c r="H39" s="256" t="s">
        <v>647</v>
      </c>
      <c r="I39" s="256" t="s">
        <v>127</v>
      </c>
      <c r="J39" s="454">
        <v>3328.33</v>
      </c>
      <c r="K39" s="385">
        <f t="shared" si="0"/>
        <v>63238.27</v>
      </c>
      <c r="L39" s="379">
        <v>210</v>
      </c>
    </row>
    <row r="40" spans="1:12" ht="15.75" thickBot="1" x14ac:dyDescent="0.3">
      <c r="A40" s="256">
        <v>45</v>
      </c>
      <c r="B40" s="258" t="s">
        <v>137</v>
      </c>
      <c r="C40" s="256" t="s">
        <v>16</v>
      </c>
      <c r="D40" s="451">
        <v>0</v>
      </c>
      <c r="E40" s="453">
        <v>0</v>
      </c>
      <c r="F40" s="453">
        <v>24</v>
      </c>
      <c r="G40" s="293">
        <v>24</v>
      </c>
      <c r="H40" s="256" t="s">
        <v>651</v>
      </c>
      <c r="I40" s="256" t="s">
        <v>138</v>
      </c>
      <c r="J40" s="452">
        <v>18</v>
      </c>
      <c r="K40" s="385">
        <f t="shared" si="0"/>
        <v>432</v>
      </c>
      <c r="L40" s="379">
        <v>195</v>
      </c>
    </row>
    <row r="41" spans="1:12" ht="15.75" thickBot="1" x14ac:dyDescent="0.3">
      <c r="A41" s="256">
        <v>46</v>
      </c>
      <c r="B41" s="258" t="s">
        <v>140</v>
      </c>
      <c r="C41" s="256" t="s">
        <v>16</v>
      </c>
      <c r="D41" s="451">
        <v>6</v>
      </c>
      <c r="E41" s="453">
        <v>0</v>
      </c>
      <c r="F41" s="453">
        <v>12</v>
      </c>
      <c r="G41" s="293">
        <v>18</v>
      </c>
      <c r="H41" s="256" t="s">
        <v>652</v>
      </c>
      <c r="I41" s="256" t="s">
        <v>141</v>
      </c>
      <c r="J41" s="452">
        <v>10.6</v>
      </c>
      <c r="K41" s="385">
        <f t="shared" si="0"/>
        <v>190.79999999999998</v>
      </c>
      <c r="L41" s="379">
        <v>195</v>
      </c>
    </row>
    <row r="42" spans="1:12" ht="15.75" thickBot="1" x14ac:dyDescent="0.3">
      <c r="A42" s="256">
        <v>47</v>
      </c>
      <c r="B42" s="258" t="s">
        <v>122</v>
      </c>
      <c r="C42" s="256" t="s">
        <v>16</v>
      </c>
      <c r="D42" s="451">
        <v>0</v>
      </c>
      <c r="E42" s="453">
        <v>0</v>
      </c>
      <c r="F42" s="453">
        <v>18</v>
      </c>
      <c r="G42" s="293">
        <v>18</v>
      </c>
      <c r="H42" s="256" t="s">
        <v>653</v>
      </c>
      <c r="I42" s="256" t="s">
        <v>143</v>
      </c>
      <c r="J42" s="452"/>
      <c r="K42" s="385">
        <f t="shared" si="0"/>
        <v>0</v>
      </c>
      <c r="L42" s="379"/>
    </row>
    <row r="43" spans="1:12" ht="15.75" thickBot="1" x14ac:dyDescent="0.3">
      <c r="A43" s="256">
        <v>49</v>
      </c>
      <c r="B43" s="258" t="s">
        <v>148</v>
      </c>
      <c r="C43" s="256" t="s">
        <v>16</v>
      </c>
      <c r="D43" s="451">
        <v>0</v>
      </c>
      <c r="E43" s="453">
        <v>0</v>
      </c>
      <c r="F43" s="453">
        <v>18</v>
      </c>
      <c r="G43" s="293">
        <v>18</v>
      </c>
      <c r="H43" s="256" t="s">
        <v>654</v>
      </c>
      <c r="I43" s="256">
        <v>19820</v>
      </c>
      <c r="J43" s="452">
        <v>33.49</v>
      </c>
      <c r="K43" s="385">
        <f t="shared" si="0"/>
        <v>602.82000000000005</v>
      </c>
      <c r="L43" s="379">
        <v>195</v>
      </c>
    </row>
    <row r="44" spans="1:12" ht="15.75" thickBot="1" x14ac:dyDescent="0.3">
      <c r="A44" s="256">
        <v>50</v>
      </c>
      <c r="B44" s="258" t="s">
        <v>150</v>
      </c>
      <c r="C44" s="256" t="s">
        <v>16</v>
      </c>
      <c r="D44" s="451">
        <v>0</v>
      </c>
      <c r="E44" s="453">
        <v>0</v>
      </c>
      <c r="F44" s="453">
        <v>12</v>
      </c>
      <c r="G44" s="293">
        <v>12</v>
      </c>
      <c r="H44" s="256" t="s">
        <v>655</v>
      </c>
      <c r="I44" s="256" t="s">
        <v>151</v>
      </c>
      <c r="J44" s="452"/>
      <c r="K44" s="385">
        <f t="shared" si="0"/>
        <v>0</v>
      </c>
      <c r="L44" s="379"/>
    </row>
    <row r="45" spans="1:12" ht="15.75" thickBot="1" x14ac:dyDescent="0.3">
      <c r="A45" s="256">
        <v>51</v>
      </c>
      <c r="B45" s="258" t="s">
        <v>153</v>
      </c>
      <c r="C45" s="256" t="s">
        <v>16</v>
      </c>
      <c r="D45" s="451">
        <v>0</v>
      </c>
      <c r="E45" s="453">
        <v>0</v>
      </c>
      <c r="F45" s="453">
        <v>18</v>
      </c>
      <c r="G45" s="293">
        <v>18</v>
      </c>
      <c r="H45" s="256" t="s">
        <v>656</v>
      </c>
      <c r="I45" s="256" t="s">
        <v>154</v>
      </c>
      <c r="J45" s="454">
        <v>1220</v>
      </c>
      <c r="K45" s="385">
        <f t="shared" si="0"/>
        <v>21960</v>
      </c>
      <c r="L45" s="379">
        <v>210</v>
      </c>
    </row>
    <row r="46" spans="1:12" ht="15.75" thickBot="1" x14ac:dyDescent="0.3">
      <c r="A46" s="256">
        <v>52</v>
      </c>
      <c r="B46" s="258" t="s">
        <v>156</v>
      </c>
      <c r="C46" s="256" t="s">
        <v>16</v>
      </c>
      <c r="D46" s="451">
        <v>10</v>
      </c>
      <c r="E46" s="453">
        <v>0</v>
      </c>
      <c r="F46" s="453">
        <v>9</v>
      </c>
      <c r="G46" s="293">
        <v>19</v>
      </c>
      <c r="H46" s="256" t="s">
        <v>657</v>
      </c>
      <c r="I46" s="256" t="s">
        <v>157</v>
      </c>
      <c r="J46" s="452">
        <v>9.43</v>
      </c>
      <c r="K46" s="385">
        <f t="shared" si="0"/>
        <v>179.17</v>
      </c>
      <c r="L46" s="379">
        <v>210</v>
      </c>
    </row>
    <row r="47" spans="1:12" ht="15.75" thickBot="1" x14ac:dyDescent="0.3">
      <c r="A47" s="256">
        <v>53</v>
      </c>
      <c r="B47" s="250" t="s">
        <v>158</v>
      </c>
      <c r="C47" s="256" t="s">
        <v>16</v>
      </c>
      <c r="D47" s="451">
        <v>1</v>
      </c>
      <c r="E47" s="453">
        <v>0</v>
      </c>
      <c r="F47" s="453">
        <v>0</v>
      </c>
      <c r="G47" s="293">
        <v>1</v>
      </c>
      <c r="H47" s="256" t="s">
        <v>659</v>
      </c>
      <c r="I47" s="256">
        <v>3802648</v>
      </c>
      <c r="J47" s="454">
        <v>1206.8499999999999</v>
      </c>
      <c r="K47" s="385">
        <f t="shared" si="0"/>
        <v>1206.8499999999999</v>
      </c>
      <c r="L47" s="379">
        <v>195</v>
      </c>
    </row>
    <row r="48" spans="1:12" ht="15.75" thickBot="1" x14ac:dyDescent="0.3">
      <c r="A48" s="256">
        <v>59</v>
      </c>
      <c r="B48" s="250" t="s">
        <v>168</v>
      </c>
      <c r="C48" s="256" t="s">
        <v>16</v>
      </c>
      <c r="D48" s="451">
        <v>0</v>
      </c>
      <c r="E48" s="453">
        <v>0</v>
      </c>
      <c r="F48" s="453">
        <v>18</v>
      </c>
      <c r="G48" s="293">
        <v>18</v>
      </c>
      <c r="H48" s="256" t="s">
        <v>665</v>
      </c>
      <c r="I48" s="256">
        <v>3910824</v>
      </c>
      <c r="J48" s="452">
        <v>16.309999999999999</v>
      </c>
      <c r="K48" s="385">
        <f t="shared" si="0"/>
        <v>293.58</v>
      </c>
      <c r="L48" s="379">
        <v>195</v>
      </c>
    </row>
    <row r="49" spans="1:12" ht="15.75" thickBot="1" x14ac:dyDescent="0.3">
      <c r="A49" s="256">
        <v>60</v>
      </c>
      <c r="B49" s="258" t="s">
        <v>169</v>
      </c>
      <c r="C49" s="256" t="s">
        <v>16</v>
      </c>
      <c r="D49" s="451">
        <v>6</v>
      </c>
      <c r="E49" s="451">
        <v>0</v>
      </c>
      <c r="F49" s="453">
        <v>0</v>
      </c>
      <c r="G49" s="293">
        <v>6</v>
      </c>
      <c r="H49" s="256" t="s">
        <v>667</v>
      </c>
      <c r="I49" s="256">
        <v>214315</v>
      </c>
      <c r="J49" s="452">
        <v>47.57</v>
      </c>
      <c r="K49" s="385">
        <f t="shared" si="0"/>
        <v>285.42</v>
      </c>
      <c r="L49" s="379">
        <v>195</v>
      </c>
    </row>
    <row r="50" spans="1:12" ht="15.75" thickBot="1" x14ac:dyDescent="0.3">
      <c r="A50" s="256">
        <v>61</v>
      </c>
      <c r="B50" s="258" t="s">
        <v>170</v>
      </c>
      <c r="C50" s="256" t="s">
        <v>16</v>
      </c>
      <c r="D50" s="451">
        <v>12</v>
      </c>
      <c r="E50" s="453">
        <v>0</v>
      </c>
      <c r="F50" s="453">
        <v>0</v>
      </c>
      <c r="G50" s="293">
        <v>12</v>
      </c>
      <c r="H50" s="256" t="s">
        <v>669</v>
      </c>
      <c r="I50" s="256">
        <v>214048</v>
      </c>
      <c r="J50" s="452">
        <v>39.83</v>
      </c>
      <c r="K50" s="385">
        <f t="shared" si="0"/>
        <v>477.96</v>
      </c>
      <c r="L50" s="379">
        <v>195</v>
      </c>
    </row>
    <row r="51" spans="1:12" ht="15.75" thickBot="1" x14ac:dyDescent="0.3">
      <c r="A51" s="256">
        <v>66</v>
      </c>
      <c r="B51" s="258" t="s">
        <v>176</v>
      </c>
      <c r="C51" s="256" t="s">
        <v>16</v>
      </c>
      <c r="D51" s="451">
        <v>1</v>
      </c>
      <c r="E51" s="453">
        <v>0</v>
      </c>
      <c r="F51" s="453">
        <v>0</v>
      </c>
      <c r="G51" s="293">
        <v>1</v>
      </c>
      <c r="H51" s="256" t="s">
        <v>674</v>
      </c>
      <c r="I51" s="256" t="s">
        <v>177</v>
      </c>
      <c r="J51" s="454">
        <v>3932.48</v>
      </c>
      <c r="K51" s="385">
        <f t="shared" si="0"/>
        <v>3932.48</v>
      </c>
      <c r="L51" s="379">
        <v>210</v>
      </c>
    </row>
    <row r="52" spans="1:12" ht="15.75" thickBot="1" x14ac:dyDescent="0.3">
      <c r="A52" s="256">
        <v>67</v>
      </c>
      <c r="B52" s="258" t="s">
        <v>178</v>
      </c>
      <c r="C52" s="256" t="s">
        <v>16</v>
      </c>
      <c r="D52" s="451">
        <v>0</v>
      </c>
      <c r="E52" s="453">
        <v>0</v>
      </c>
      <c r="F52" s="453">
        <v>9</v>
      </c>
      <c r="G52" s="293">
        <v>9</v>
      </c>
      <c r="H52" s="256" t="s">
        <v>675</v>
      </c>
      <c r="I52" s="256" t="s">
        <v>179</v>
      </c>
      <c r="J52" s="452">
        <v>32</v>
      </c>
      <c r="K52" s="385">
        <f t="shared" si="0"/>
        <v>288</v>
      </c>
      <c r="L52" s="379">
        <v>210</v>
      </c>
    </row>
    <row r="53" spans="1:12" ht="15.75" thickBot="1" x14ac:dyDescent="0.3">
      <c r="A53" s="256">
        <v>69</v>
      </c>
      <c r="B53" s="258" t="s">
        <v>184</v>
      </c>
      <c r="C53" s="256" t="s">
        <v>16</v>
      </c>
      <c r="D53" s="451">
        <v>5</v>
      </c>
      <c r="E53" s="453">
        <v>0</v>
      </c>
      <c r="F53" s="453">
        <v>3</v>
      </c>
      <c r="G53" s="293">
        <v>8</v>
      </c>
      <c r="H53" s="256" t="s">
        <v>677</v>
      </c>
      <c r="I53" s="256" t="s">
        <v>185</v>
      </c>
      <c r="J53" s="452">
        <v>134.32</v>
      </c>
      <c r="K53" s="385">
        <f t="shared" si="0"/>
        <v>1074.56</v>
      </c>
      <c r="L53" s="379">
        <v>65</v>
      </c>
    </row>
    <row r="54" spans="1:12" ht="15.75" thickBot="1" x14ac:dyDescent="0.3">
      <c r="A54" s="256">
        <v>70</v>
      </c>
      <c r="B54" s="258" t="s">
        <v>187</v>
      </c>
      <c r="C54" s="256" t="s">
        <v>16</v>
      </c>
      <c r="D54" s="451">
        <v>10</v>
      </c>
      <c r="E54" s="453">
        <v>0</v>
      </c>
      <c r="F54" s="453">
        <v>9</v>
      </c>
      <c r="G54" s="293">
        <v>19</v>
      </c>
      <c r="H54" s="256" t="s">
        <v>678</v>
      </c>
      <c r="I54" s="256">
        <v>3917780</v>
      </c>
      <c r="J54" s="452">
        <v>210.63</v>
      </c>
      <c r="K54" s="385">
        <f t="shared" si="0"/>
        <v>4001.97</v>
      </c>
      <c r="L54" s="379">
        <v>210</v>
      </c>
    </row>
    <row r="55" spans="1:12" ht="15.75" thickBot="1" x14ac:dyDescent="0.3">
      <c r="A55" s="256">
        <v>71</v>
      </c>
      <c r="B55" s="258" t="s">
        <v>189</v>
      </c>
      <c r="C55" s="256" t="s">
        <v>16</v>
      </c>
      <c r="D55" s="451">
        <v>10</v>
      </c>
      <c r="E55" s="453">
        <v>0</v>
      </c>
      <c r="F55" s="453">
        <v>9</v>
      </c>
      <c r="G55" s="293">
        <v>19</v>
      </c>
      <c r="H55" s="256" t="s">
        <v>679</v>
      </c>
      <c r="I55" s="256">
        <v>4025270</v>
      </c>
      <c r="J55" s="452">
        <v>114.59</v>
      </c>
      <c r="K55" s="385">
        <f t="shared" si="0"/>
        <v>2177.21</v>
      </c>
      <c r="L55" s="379">
        <v>210</v>
      </c>
    </row>
    <row r="56" spans="1:12" ht="15.75" thickBot="1" x14ac:dyDescent="0.3">
      <c r="A56" s="256">
        <v>72</v>
      </c>
      <c r="B56" s="258" t="s">
        <v>191</v>
      </c>
      <c r="C56" s="256" t="s">
        <v>16</v>
      </c>
      <c r="D56" s="451">
        <v>60</v>
      </c>
      <c r="E56" s="453">
        <v>28</v>
      </c>
      <c r="F56" s="453">
        <v>36</v>
      </c>
      <c r="G56" s="293">
        <v>133</v>
      </c>
      <c r="H56" s="256" t="s">
        <v>680</v>
      </c>
      <c r="I56" s="256">
        <v>994002</v>
      </c>
      <c r="J56" s="452">
        <v>178.54</v>
      </c>
      <c r="K56" s="385">
        <f t="shared" si="0"/>
        <v>23745.82</v>
      </c>
      <c r="L56" s="379">
        <v>195</v>
      </c>
    </row>
    <row r="57" spans="1:12" ht="15.75" thickBot="1" x14ac:dyDescent="0.3">
      <c r="A57" s="256">
        <v>74</v>
      </c>
      <c r="B57" s="258" t="s">
        <v>196</v>
      </c>
      <c r="C57" s="256" t="s">
        <v>16</v>
      </c>
      <c r="D57" s="451">
        <v>0</v>
      </c>
      <c r="E57" s="453">
        <v>0</v>
      </c>
      <c r="F57" s="453">
        <v>12</v>
      </c>
      <c r="G57" s="293">
        <v>12</v>
      </c>
      <c r="H57" s="256" t="s">
        <v>682</v>
      </c>
      <c r="I57" s="256" t="s">
        <v>197</v>
      </c>
      <c r="J57" s="452">
        <v>55.26</v>
      </c>
      <c r="K57" s="385">
        <f t="shared" si="0"/>
        <v>663.12</v>
      </c>
      <c r="L57" s="379">
        <v>195</v>
      </c>
    </row>
    <row r="58" spans="1:12" ht="15.75" thickBot="1" x14ac:dyDescent="0.3">
      <c r="A58" s="256">
        <v>75</v>
      </c>
      <c r="B58" s="258" t="s">
        <v>198</v>
      </c>
      <c r="C58" s="256" t="s">
        <v>16</v>
      </c>
      <c r="D58" s="451">
        <v>8</v>
      </c>
      <c r="E58" s="453">
        <v>0</v>
      </c>
      <c r="F58" s="453">
        <v>0</v>
      </c>
      <c r="G58" s="293">
        <v>20</v>
      </c>
      <c r="H58" s="256" t="s">
        <v>683</v>
      </c>
      <c r="I58" s="256">
        <v>218127</v>
      </c>
      <c r="J58" s="452">
        <v>723</v>
      </c>
      <c r="K58" s="385">
        <f t="shared" si="0"/>
        <v>14460</v>
      </c>
      <c r="L58" s="379">
        <v>210</v>
      </c>
    </row>
    <row r="59" spans="1:12" ht="15.75" thickBot="1" x14ac:dyDescent="0.3">
      <c r="A59" s="256">
        <v>77</v>
      </c>
      <c r="B59" s="258" t="s">
        <v>201</v>
      </c>
      <c r="C59" s="256" t="s">
        <v>16</v>
      </c>
      <c r="D59" s="451">
        <v>0</v>
      </c>
      <c r="E59" s="453">
        <v>0</v>
      </c>
      <c r="F59" s="453">
        <v>3</v>
      </c>
      <c r="G59" s="293">
        <v>3</v>
      </c>
      <c r="H59" s="256" t="s">
        <v>685</v>
      </c>
      <c r="I59" s="256">
        <v>136905</v>
      </c>
      <c r="J59" s="452">
        <v>741.54</v>
      </c>
      <c r="K59" s="385">
        <f t="shared" si="0"/>
        <v>2224.62</v>
      </c>
      <c r="L59" s="379">
        <v>210</v>
      </c>
    </row>
    <row r="60" spans="1:12" ht="15.75" thickBot="1" x14ac:dyDescent="0.3">
      <c r="A60" s="256">
        <v>78</v>
      </c>
      <c r="B60" s="258" t="s">
        <v>202</v>
      </c>
      <c r="C60" s="256" t="s">
        <v>16</v>
      </c>
      <c r="D60" s="451">
        <v>10</v>
      </c>
      <c r="E60" s="453">
        <v>0</v>
      </c>
      <c r="F60" s="453">
        <v>12</v>
      </c>
      <c r="G60" s="293">
        <v>22</v>
      </c>
      <c r="H60" s="256" t="s">
        <v>419</v>
      </c>
      <c r="I60" s="256" t="s">
        <v>203</v>
      </c>
      <c r="J60" s="452">
        <v>487.52</v>
      </c>
      <c r="K60" s="385">
        <f t="shared" si="0"/>
        <v>10725.439999999999</v>
      </c>
      <c r="L60" s="379">
        <v>195</v>
      </c>
    </row>
    <row r="61" spans="1:12" ht="15.75" thickBot="1" x14ac:dyDescent="0.3">
      <c r="A61" s="256">
        <v>79</v>
      </c>
      <c r="B61" s="258" t="s">
        <v>205</v>
      </c>
      <c r="C61" s="256" t="s">
        <v>16</v>
      </c>
      <c r="D61" s="451">
        <v>0</v>
      </c>
      <c r="E61" s="453">
        <v>0</v>
      </c>
      <c r="F61" s="453">
        <v>12</v>
      </c>
      <c r="G61" s="293">
        <v>12</v>
      </c>
      <c r="H61" s="256" t="s">
        <v>687</v>
      </c>
      <c r="I61" s="256" t="s">
        <v>206</v>
      </c>
      <c r="J61" s="454">
        <v>9805.32</v>
      </c>
      <c r="K61" s="385">
        <f t="shared" si="0"/>
        <v>117663.84</v>
      </c>
      <c r="L61" s="379">
        <v>345</v>
      </c>
    </row>
    <row r="62" spans="1:12" ht="15.75" thickBot="1" x14ac:dyDescent="0.3">
      <c r="A62" s="256">
        <v>80</v>
      </c>
      <c r="B62" s="258" t="s">
        <v>208</v>
      </c>
      <c r="C62" s="256" t="s">
        <v>16</v>
      </c>
      <c r="D62" s="451">
        <v>2</v>
      </c>
      <c r="E62" s="453">
        <v>0</v>
      </c>
      <c r="F62" s="453">
        <v>0</v>
      </c>
      <c r="G62" s="293">
        <v>2</v>
      </c>
      <c r="H62" s="256" t="s">
        <v>688</v>
      </c>
      <c r="I62" s="256">
        <v>135234</v>
      </c>
      <c r="J62" s="454">
        <v>2248.62</v>
      </c>
      <c r="K62" s="385">
        <f t="shared" si="0"/>
        <v>4497.24</v>
      </c>
      <c r="L62" s="379">
        <v>210</v>
      </c>
    </row>
    <row r="63" spans="1:12" ht="15.75" thickBot="1" x14ac:dyDescent="0.3">
      <c r="A63" s="256">
        <v>81</v>
      </c>
      <c r="B63" s="250" t="s">
        <v>210</v>
      </c>
      <c r="C63" s="256" t="s">
        <v>16</v>
      </c>
      <c r="D63" s="451">
        <v>0</v>
      </c>
      <c r="E63" s="453">
        <v>5</v>
      </c>
      <c r="F63" s="453">
        <v>18</v>
      </c>
      <c r="G63" s="293">
        <v>23</v>
      </c>
      <c r="H63" s="256" t="s">
        <v>689</v>
      </c>
      <c r="I63" s="256">
        <v>125740</v>
      </c>
      <c r="J63" s="452">
        <v>121.62</v>
      </c>
      <c r="K63" s="385">
        <f t="shared" si="0"/>
        <v>2797.26</v>
      </c>
      <c r="L63" s="379">
        <v>195</v>
      </c>
    </row>
    <row r="64" spans="1:12" ht="15.75" thickBot="1" x14ac:dyDescent="0.3">
      <c r="A64" s="256">
        <v>82</v>
      </c>
      <c r="B64" s="258" t="s">
        <v>211</v>
      </c>
      <c r="C64" s="256" t="s">
        <v>16</v>
      </c>
      <c r="D64" s="451">
        <v>1</v>
      </c>
      <c r="E64" s="453">
        <v>0</v>
      </c>
      <c r="F64" s="453">
        <v>0</v>
      </c>
      <c r="G64" s="293">
        <v>1</v>
      </c>
      <c r="H64" s="256" t="s">
        <v>419</v>
      </c>
      <c r="I64" s="256" t="s">
        <v>212</v>
      </c>
      <c r="J64" s="454">
        <v>1953.23</v>
      </c>
      <c r="K64" s="385">
        <f t="shared" si="0"/>
        <v>1953.23</v>
      </c>
      <c r="L64" s="379">
        <v>210</v>
      </c>
    </row>
    <row r="65" spans="1:12" ht="15.75" thickBot="1" x14ac:dyDescent="0.3">
      <c r="A65" s="256">
        <v>83</v>
      </c>
      <c r="B65" s="258" t="s">
        <v>214</v>
      </c>
      <c r="C65" s="256" t="s">
        <v>16</v>
      </c>
      <c r="D65" s="451">
        <v>1</v>
      </c>
      <c r="E65" s="453">
        <v>0</v>
      </c>
      <c r="F65" s="453">
        <v>0</v>
      </c>
      <c r="G65" s="293">
        <v>1</v>
      </c>
      <c r="H65" s="256" t="s">
        <v>691</v>
      </c>
      <c r="I65" s="256" t="s">
        <v>215</v>
      </c>
      <c r="J65" s="454">
        <v>1499.57</v>
      </c>
      <c r="K65" s="385">
        <f t="shared" si="0"/>
        <v>1499.57</v>
      </c>
      <c r="L65" s="379">
        <v>210</v>
      </c>
    </row>
    <row r="66" spans="1:12" ht="15.75" thickBot="1" x14ac:dyDescent="0.3">
      <c r="A66" s="256">
        <v>84</v>
      </c>
      <c r="B66" s="258" t="s">
        <v>217</v>
      </c>
      <c r="C66" s="256" t="s">
        <v>16</v>
      </c>
      <c r="D66" s="451">
        <v>1</v>
      </c>
      <c r="E66" s="453">
        <v>0</v>
      </c>
      <c r="F66" s="453">
        <v>0</v>
      </c>
      <c r="G66" s="293">
        <v>1</v>
      </c>
      <c r="H66" s="256" t="s">
        <v>692</v>
      </c>
      <c r="I66" s="256">
        <v>135235</v>
      </c>
      <c r="J66" s="454">
        <v>2013.62</v>
      </c>
      <c r="K66" s="385">
        <f t="shared" si="0"/>
        <v>2013.62</v>
      </c>
      <c r="L66" s="379">
        <v>210</v>
      </c>
    </row>
    <row r="67" spans="1:12" ht="15.75" thickBot="1" x14ac:dyDescent="0.3">
      <c r="A67" s="256">
        <v>85</v>
      </c>
      <c r="B67" s="258" t="s">
        <v>218</v>
      </c>
      <c r="C67" s="256" t="s">
        <v>16</v>
      </c>
      <c r="D67" s="451">
        <v>1</v>
      </c>
      <c r="E67" s="453">
        <v>0</v>
      </c>
      <c r="F67" s="453">
        <v>0</v>
      </c>
      <c r="G67" s="293">
        <v>1</v>
      </c>
      <c r="H67" s="256" t="s">
        <v>693</v>
      </c>
      <c r="I67" s="256" t="s">
        <v>219</v>
      </c>
      <c r="J67" s="454">
        <v>1915.63</v>
      </c>
      <c r="K67" s="385">
        <f t="shared" si="0"/>
        <v>1915.63</v>
      </c>
      <c r="L67" s="379">
        <v>210</v>
      </c>
    </row>
    <row r="68" spans="1:12" ht="15.75" thickBot="1" x14ac:dyDescent="0.3">
      <c r="A68" s="256">
        <v>86</v>
      </c>
      <c r="B68" s="258" t="s">
        <v>221</v>
      </c>
      <c r="C68" s="256" t="s">
        <v>16</v>
      </c>
      <c r="D68" s="451">
        <v>1</v>
      </c>
      <c r="E68" s="453">
        <v>0</v>
      </c>
      <c r="F68" s="453">
        <v>0</v>
      </c>
      <c r="G68" s="293">
        <v>1</v>
      </c>
      <c r="H68" s="256" t="s">
        <v>695</v>
      </c>
      <c r="I68" s="256" t="s">
        <v>222</v>
      </c>
      <c r="J68" s="454">
        <v>1915.63</v>
      </c>
      <c r="K68" s="385">
        <f t="shared" ref="K68:K131" si="1">+J68*G68</f>
        <v>1915.63</v>
      </c>
      <c r="L68" s="379">
        <v>210</v>
      </c>
    </row>
    <row r="69" spans="1:12" ht="15.75" thickBot="1" x14ac:dyDescent="0.3">
      <c r="A69" s="256">
        <v>87</v>
      </c>
      <c r="B69" s="258" t="s">
        <v>223</v>
      </c>
      <c r="C69" s="256" t="s">
        <v>16</v>
      </c>
      <c r="D69" s="451">
        <v>1</v>
      </c>
      <c r="E69" s="453">
        <v>0</v>
      </c>
      <c r="F69" s="453">
        <v>0</v>
      </c>
      <c r="G69" s="293">
        <v>1</v>
      </c>
      <c r="H69" s="256" t="s">
        <v>697</v>
      </c>
      <c r="I69" s="256" t="s">
        <v>224</v>
      </c>
      <c r="J69" s="452">
        <v>666.95</v>
      </c>
      <c r="K69" s="385">
        <f t="shared" si="1"/>
        <v>666.95</v>
      </c>
      <c r="L69" s="379">
        <v>210</v>
      </c>
    </row>
    <row r="70" spans="1:12" ht="15.75" thickBot="1" x14ac:dyDescent="0.3">
      <c r="A70" s="256">
        <v>89</v>
      </c>
      <c r="B70" s="258" t="s">
        <v>227</v>
      </c>
      <c r="C70" s="256" t="s">
        <v>16</v>
      </c>
      <c r="D70" s="451">
        <v>1</v>
      </c>
      <c r="E70" s="453">
        <v>0</v>
      </c>
      <c r="F70" s="453">
        <v>0</v>
      </c>
      <c r="G70" s="293">
        <v>1</v>
      </c>
      <c r="H70" s="256" t="s">
        <v>700</v>
      </c>
      <c r="I70" s="256" t="s">
        <v>228</v>
      </c>
      <c r="J70" s="454">
        <v>14087.54</v>
      </c>
      <c r="K70" s="385">
        <f t="shared" si="1"/>
        <v>14087.54</v>
      </c>
      <c r="L70" s="379">
        <v>375</v>
      </c>
    </row>
    <row r="71" spans="1:12" ht="15.75" thickBot="1" x14ac:dyDescent="0.3">
      <c r="A71" s="256">
        <v>90</v>
      </c>
      <c r="B71" s="258" t="s">
        <v>230</v>
      </c>
      <c r="C71" s="256" t="s">
        <v>16</v>
      </c>
      <c r="D71" s="451">
        <v>1</v>
      </c>
      <c r="E71" s="453">
        <v>0</v>
      </c>
      <c r="F71" s="453">
        <v>0</v>
      </c>
      <c r="G71" s="293">
        <v>1</v>
      </c>
      <c r="H71" s="256" t="s">
        <v>701</v>
      </c>
      <c r="I71" s="256">
        <v>135399</v>
      </c>
      <c r="J71" s="454">
        <v>23296.51</v>
      </c>
      <c r="K71" s="385">
        <f t="shared" si="1"/>
        <v>23296.51</v>
      </c>
      <c r="L71" s="379">
        <v>375</v>
      </c>
    </row>
    <row r="72" spans="1:12" ht="15.75" thickBot="1" x14ac:dyDescent="0.3">
      <c r="A72" s="256">
        <v>91</v>
      </c>
      <c r="B72" s="258" t="s">
        <v>231</v>
      </c>
      <c r="C72" s="256" t="s">
        <v>16</v>
      </c>
      <c r="D72" s="451">
        <v>1</v>
      </c>
      <c r="E72" s="453">
        <v>0</v>
      </c>
      <c r="F72" s="453">
        <v>0</v>
      </c>
      <c r="G72" s="293">
        <v>1</v>
      </c>
      <c r="H72" s="256" t="s">
        <v>703</v>
      </c>
      <c r="I72" s="256" t="s">
        <v>232</v>
      </c>
      <c r="J72" s="454">
        <v>1375.26</v>
      </c>
      <c r="K72" s="385">
        <f t="shared" si="1"/>
        <v>1375.26</v>
      </c>
      <c r="L72" s="379">
        <v>210</v>
      </c>
    </row>
    <row r="73" spans="1:12" ht="15.75" thickBot="1" x14ac:dyDescent="0.3">
      <c r="A73" s="256">
        <v>92</v>
      </c>
      <c r="B73" s="258" t="s">
        <v>233</v>
      </c>
      <c r="C73" s="256" t="s">
        <v>16</v>
      </c>
      <c r="D73" s="451">
        <v>1</v>
      </c>
      <c r="E73" s="453">
        <v>0</v>
      </c>
      <c r="F73" s="453">
        <v>0</v>
      </c>
      <c r="G73" s="293">
        <v>1</v>
      </c>
      <c r="H73" s="256" t="s">
        <v>704</v>
      </c>
      <c r="I73" s="256">
        <v>136485</v>
      </c>
      <c r="J73" s="454">
        <v>1984.76</v>
      </c>
      <c r="K73" s="385">
        <f t="shared" si="1"/>
        <v>1984.76</v>
      </c>
      <c r="L73" s="379">
        <v>210</v>
      </c>
    </row>
    <row r="74" spans="1:12" ht="15.75" thickBot="1" x14ac:dyDescent="0.3">
      <c r="A74" s="256">
        <v>93</v>
      </c>
      <c r="B74" s="258" t="s">
        <v>234</v>
      </c>
      <c r="C74" s="256" t="s">
        <v>16</v>
      </c>
      <c r="D74" s="451">
        <v>1</v>
      </c>
      <c r="E74" s="453">
        <v>0</v>
      </c>
      <c r="F74" s="453">
        <v>0</v>
      </c>
      <c r="G74" s="293">
        <v>1</v>
      </c>
      <c r="H74" s="256" t="s">
        <v>419</v>
      </c>
      <c r="I74" s="256" t="s">
        <v>235</v>
      </c>
      <c r="J74" s="452"/>
      <c r="K74" s="385">
        <f t="shared" si="1"/>
        <v>0</v>
      </c>
      <c r="L74" s="379"/>
    </row>
    <row r="75" spans="1:12" ht="15.75" thickBot="1" x14ac:dyDescent="0.3">
      <c r="A75" s="256">
        <v>94</v>
      </c>
      <c r="B75" s="258" t="s">
        <v>237</v>
      </c>
      <c r="C75" s="256" t="s">
        <v>16</v>
      </c>
      <c r="D75" s="451">
        <v>1</v>
      </c>
      <c r="E75" s="453">
        <v>0</v>
      </c>
      <c r="F75" s="453">
        <v>0</v>
      </c>
      <c r="G75" s="293">
        <v>1</v>
      </c>
      <c r="H75" s="256" t="s">
        <v>705</v>
      </c>
      <c r="I75" s="256" t="s">
        <v>238</v>
      </c>
      <c r="J75" s="452">
        <v>220.73</v>
      </c>
      <c r="K75" s="385">
        <f t="shared" si="1"/>
        <v>220.73</v>
      </c>
      <c r="L75" s="379">
        <v>210</v>
      </c>
    </row>
    <row r="76" spans="1:12" ht="15.75" thickBot="1" x14ac:dyDescent="0.3">
      <c r="A76" s="256">
        <v>95</v>
      </c>
      <c r="B76" s="258" t="s">
        <v>240</v>
      </c>
      <c r="C76" s="256" t="s">
        <v>16</v>
      </c>
      <c r="D76" s="451">
        <v>0</v>
      </c>
      <c r="E76" s="453">
        <v>5</v>
      </c>
      <c r="F76" s="453">
        <v>0</v>
      </c>
      <c r="G76" s="293">
        <v>5</v>
      </c>
      <c r="H76" s="256" t="s">
        <v>706</v>
      </c>
      <c r="I76" s="256" t="s">
        <v>241</v>
      </c>
      <c r="J76" s="452">
        <v>328.03</v>
      </c>
      <c r="K76" s="385">
        <f t="shared" si="1"/>
        <v>1640.1499999999999</v>
      </c>
      <c r="L76" s="379">
        <v>210</v>
      </c>
    </row>
    <row r="77" spans="1:12" ht="15.75" thickBot="1" x14ac:dyDescent="0.3">
      <c r="A77" s="256">
        <v>98</v>
      </c>
      <c r="B77" s="258" t="s">
        <v>247</v>
      </c>
      <c r="C77" s="256" t="s">
        <v>16</v>
      </c>
      <c r="D77" s="451">
        <v>2</v>
      </c>
      <c r="E77" s="453">
        <v>0</v>
      </c>
      <c r="F77" s="453">
        <v>0</v>
      </c>
      <c r="G77" s="293">
        <v>2</v>
      </c>
      <c r="H77" s="256" t="s">
        <v>709</v>
      </c>
      <c r="I77" s="256">
        <v>3926518</v>
      </c>
      <c r="J77" s="454">
        <v>1702.86</v>
      </c>
      <c r="K77" s="385">
        <f t="shared" si="1"/>
        <v>3405.72</v>
      </c>
      <c r="L77" s="379">
        <v>195</v>
      </c>
    </row>
    <row r="78" spans="1:12" ht="15.75" thickBot="1" x14ac:dyDescent="0.3">
      <c r="A78" s="256">
        <v>99</v>
      </c>
      <c r="B78" s="258" t="s">
        <v>248</v>
      </c>
      <c r="C78" s="256" t="s">
        <v>16</v>
      </c>
      <c r="D78" s="451">
        <v>2</v>
      </c>
      <c r="E78" s="453">
        <v>0</v>
      </c>
      <c r="F78" s="453">
        <v>0</v>
      </c>
      <c r="G78" s="293">
        <v>2</v>
      </c>
      <c r="H78" s="256" t="s">
        <v>710</v>
      </c>
      <c r="I78" s="256">
        <v>3979349</v>
      </c>
      <c r="J78" s="452">
        <v>271.27999999999997</v>
      </c>
      <c r="K78" s="385">
        <f t="shared" si="1"/>
        <v>542.55999999999995</v>
      </c>
      <c r="L78" s="379">
        <v>195</v>
      </c>
    </row>
    <row r="79" spans="1:12" ht="15.75" thickBot="1" x14ac:dyDescent="0.3">
      <c r="A79" s="256">
        <v>100</v>
      </c>
      <c r="B79" s="258" t="s">
        <v>249</v>
      </c>
      <c r="C79" s="256" t="s">
        <v>16</v>
      </c>
      <c r="D79" s="451">
        <v>1</v>
      </c>
      <c r="E79" s="453">
        <v>0</v>
      </c>
      <c r="F79" s="453">
        <v>0</v>
      </c>
      <c r="G79" s="293">
        <v>1</v>
      </c>
      <c r="H79" s="256" t="s">
        <v>712</v>
      </c>
      <c r="I79" s="256">
        <v>3926207</v>
      </c>
      <c r="J79" s="454">
        <v>4294.2700000000004</v>
      </c>
      <c r="K79" s="385">
        <f t="shared" si="1"/>
        <v>4294.2700000000004</v>
      </c>
      <c r="L79" s="379">
        <v>195</v>
      </c>
    </row>
    <row r="80" spans="1:12" ht="15.75" thickBot="1" x14ac:dyDescent="0.3">
      <c r="A80" s="256">
        <v>101</v>
      </c>
      <c r="B80" s="258" t="s">
        <v>251</v>
      </c>
      <c r="C80" s="256" t="s">
        <v>16</v>
      </c>
      <c r="D80" s="451">
        <v>1</v>
      </c>
      <c r="E80" s="453">
        <v>0</v>
      </c>
      <c r="F80" s="453">
        <v>0</v>
      </c>
      <c r="G80" s="293">
        <v>1</v>
      </c>
      <c r="H80" s="256" t="s">
        <v>713</v>
      </c>
      <c r="I80" s="256">
        <v>393595300</v>
      </c>
      <c r="J80" s="452">
        <v>60.98</v>
      </c>
      <c r="K80" s="385">
        <f t="shared" si="1"/>
        <v>60.98</v>
      </c>
      <c r="L80" s="379">
        <v>195</v>
      </c>
    </row>
    <row r="81" spans="1:12" ht="15.75" thickBot="1" x14ac:dyDescent="0.3">
      <c r="A81" s="256">
        <v>102</v>
      </c>
      <c r="B81" s="258" t="s">
        <v>252</v>
      </c>
      <c r="C81" s="256" t="s">
        <v>16</v>
      </c>
      <c r="D81" s="451">
        <v>2</v>
      </c>
      <c r="E81" s="453">
        <v>0</v>
      </c>
      <c r="F81" s="453">
        <v>3</v>
      </c>
      <c r="G81" s="293">
        <v>5</v>
      </c>
      <c r="H81" s="256" t="s">
        <v>714</v>
      </c>
      <c r="I81" s="256" t="s">
        <v>253</v>
      </c>
      <c r="J81" s="452">
        <v>920</v>
      </c>
      <c r="K81" s="385">
        <f t="shared" si="1"/>
        <v>4600</v>
      </c>
      <c r="L81" s="379">
        <v>210</v>
      </c>
    </row>
    <row r="82" spans="1:12" ht="15.75" thickBot="1" x14ac:dyDescent="0.3">
      <c r="A82" s="256">
        <v>103</v>
      </c>
      <c r="B82" s="258" t="s">
        <v>254</v>
      </c>
      <c r="C82" s="256" t="s">
        <v>16</v>
      </c>
      <c r="D82" s="451">
        <v>2</v>
      </c>
      <c r="E82" s="453">
        <v>0</v>
      </c>
      <c r="F82" s="453">
        <v>0</v>
      </c>
      <c r="G82" s="293">
        <v>2</v>
      </c>
      <c r="H82" s="256" t="s">
        <v>715</v>
      </c>
      <c r="I82" s="256" t="s">
        <v>255</v>
      </c>
      <c r="J82" s="452">
        <v>71.069999999999993</v>
      </c>
      <c r="K82" s="385">
        <f t="shared" si="1"/>
        <v>142.13999999999999</v>
      </c>
      <c r="L82" s="379">
        <v>65</v>
      </c>
    </row>
    <row r="83" spans="1:12" ht="15.75" thickBot="1" x14ac:dyDescent="0.3">
      <c r="A83" s="256">
        <v>104</v>
      </c>
      <c r="B83" s="258" t="s">
        <v>256</v>
      </c>
      <c r="C83" s="256" t="s">
        <v>16</v>
      </c>
      <c r="D83" s="451">
        <v>1</v>
      </c>
      <c r="E83" s="453">
        <v>0</v>
      </c>
      <c r="F83" s="453">
        <v>0</v>
      </c>
      <c r="G83" s="293">
        <v>1</v>
      </c>
      <c r="H83" s="256" t="s">
        <v>716</v>
      </c>
      <c r="I83" s="256">
        <v>3934486</v>
      </c>
      <c r="J83" s="452">
        <v>135.12</v>
      </c>
      <c r="K83" s="385">
        <f t="shared" si="1"/>
        <v>135.12</v>
      </c>
      <c r="L83" s="379">
        <v>195</v>
      </c>
    </row>
    <row r="84" spans="1:12" ht="15.75" thickBot="1" x14ac:dyDescent="0.3">
      <c r="A84" s="256">
        <v>105</v>
      </c>
      <c r="B84" s="258" t="s">
        <v>257</v>
      </c>
      <c r="C84" s="256" t="s">
        <v>16</v>
      </c>
      <c r="D84" s="451">
        <v>1</v>
      </c>
      <c r="E84" s="453">
        <v>0</v>
      </c>
      <c r="F84" s="453">
        <v>0</v>
      </c>
      <c r="G84" s="293">
        <v>1</v>
      </c>
      <c r="H84" s="256" t="s">
        <v>720</v>
      </c>
      <c r="I84" s="256" t="s">
        <v>258</v>
      </c>
      <c r="J84" s="454">
        <v>10144.49</v>
      </c>
      <c r="K84" s="385">
        <f t="shared" si="1"/>
        <v>10144.49</v>
      </c>
      <c r="L84" s="379">
        <v>210</v>
      </c>
    </row>
    <row r="85" spans="1:12" ht="15.75" thickBot="1" x14ac:dyDescent="0.3">
      <c r="A85" s="256">
        <v>106</v>
      </c>
      <c r="B85" s="258" t="s">
        <v>259</v>
      </c>
      <c r="C85" s="256" t="s">
        <v>16</v>
      </c>
      <c r="D85" s="451">
        <v>1</v>
      </c>
      <c r="E85" s="453">
        <v>0</v>
      </c>
      <c r="F85" s="453">
        <v>0</v>
      </c>
      <c r="G85" s="293">
        <v>1</v>
      </c>
      <c r="H85" s="256" t="s">
        <v>721</v>
      </c>
      <c r="I85" s="256" t="s">
        <v>260</v>
      </c>
      <c r="J85" s="452">
        <v>228.39</v>
      </c>
      <c r="K85" s="385">
        <f t="shared" si="1"/>
        <v>228.39</v>
      </c>
      <c r="L85" s="379">
        <v>195</v>
      </c>
    </row>
    <row r="86" spans="1:12" ht="15.75" thickBot="1" x14ac:dyDescent="0.3">
      <c r="A86" s="256">
        <v>107</v>
      </c>
      <c r="B86" s="258" t="s">
        <v>261</v>
      </c>
      <c r="C86" s="256" t="s">
        <v>16</v>
      </c>
      <c r="D86" s="451">
        <v>1</v>
      </c>
      <c r="E86" s="453">
        <v>0</v>
      </c>
      <c r="F86" s="453">
        <v>0</v>
      </c>
      <c r="G86" s="293">
        <v>3</v>
      </c>
      <c r="H86" s="256" t="s">
        <v>722</v>
      </c>
      <c r="I86" s="256" t="s">
        <v>262</v>
      </c>
      <c r="J86" s="452">
        <v>402.15</v>
      </c>
      <c r="K86" s="385">
        <f t="shared" si="1"/>
        <v>1206.4499999999998</v>
      </c>
      <c r="L86" s="379">
        <v>195</v>
      </c>
    </row>
    <row r="87" spans="1:12" ht="15.75" thickBot="1" x14ac:dyDescent="0.3">
      <c r="A87" s="256">
        <v>108</v>
      </c>
      <c r="B87" s="258" t="s">
        <v>263</v>
      </c>
      <c r="C87" s="256" t="s">
        <v>16</v>
      </c>
      <c r="D87" s="451">
        <v>1</v>
      </c>
      <c r="E87" s="453">
        <v>0</v>
      </c>
      <c r="F87" s="453">
        <v>0</v>
      </c>
      <c r="G87" s="293">
        <v>1</v>
      </c>
      <c r="H87" s="256" t="s">
        <v>723</v>
      </c>
      <c r="I87" s="256">
        <v>3912473</v>
      </c>
      <c r="J87" s="452">
        <v>29.55</v>
      </c>
      <c r="K87" s="385">
        <f t="shared" si="1"/>
        <v>29.55</v>
      </c>
      <c r="L87" s="379">
        <v>195</v>
      </c>
    </row>
    <row r="88" spans="1:12" ht="15.75" thickBot="1" x14ac:dyDescent="0.3">
      <c r="A88" s="256">
        <v>109</v>
      </c>
      <c r="B88" s="258" t="s">
        <v>265</v>
      </c>
      <c r="C88" s="256" t="s">
        <v>16</v>
      </c>
      <c r="D88" s="451">
        <v>1</v>
      </c>
      <c r="E88" s="453">
        <v>0</v>
      </c>
      <c r="F88" s="453">
        <v>3</v>
      </c>
      <c r="G88" s="293">
        <v>4</v>
      </c>
      <c r="H88" s="256" t="s">
        <v>725</v>
      </c>
      <c r="I88" s="256">
        <v>3800828</v>
      </c>
      <c r="J88" s="454">
        <v>1406.78</v>
      </c>
      <c r="K88" s="385">
        <f t="shared" si="1"/>
        <v>5627.12</v>
      </c>
      <c r="L88" s="379">
        <v>195</v>
      </c>
    </row>
    <row r="89" spans="1:12" ht="15.75" thickBot="1" x14ac:dyDescent="0.3">
      <c r="A89" s="256">
        <v>110</v>
      </c>
      <c r="B89" s="258" t="s">
        <v>267</v>
      </c>
      <c r="C89" s="256" t="s">
        <v>16</v>
      </c>
      <c r="D89" s="451">
        <v>1</v>
      </c>
      <c r="E89" s="453">
        <v>0</v>
      </c>
      <c r="F89" s="453">
        <v>0</v>
      </c>
      <c r="G89" s="293">
        <v>10</v>
      </c>
      <c r="H89" s="256" t="s">
        <v>726</v>
      </c>
      <c r="I89" s="256" t="s">
        <v>268</v>
      </c>
      <c r="J89" s="452">
        <v>192.05</v>
      </c>
      <c r="K89" s="385">
        <f t="shared" si="1"/>
        <v>1920.5</v>
      </c>
      <c r="L89" s="379">
        <v>210</v>
      </c>
    </row>
    <row r="90" spans="1:12" ht="15.75" thickBot="1" x14ac:dyDescent="0.3">
      <c r="A90" s="256">
        <v>111</v>
      </c>
      <c r="B90" s="258" t="s">
        <v>269</v>
      </c>
      <c r="C90" s="256" t="s">
        <v>16</v>
      </c>
      <c r="D90" s="451">
        <v>1</v>
      </c>
      <c r="E90" s="453">
        <v>0</v>
      </c>
      <c r="F90" s="453">
        <v>0</v>
      </c>
      <c r="G90" s="293">
        <v>1</v>
      </c>
      <c r="H90" s="256" t="s">
        <v>727</v>
      </c>
      <c r="I90" s="256">
        <v>3974291</v>
      </c>
      <c r="J90" s="452">
        <v>882.58</v>
      </c>
      <c r="K90" s="385">
        <f t="shared" si="1"/>
        <v>882.58</v>
      </c>
      <c r="L90" s="379">
        <v>210</v>
      </c>
    </row>
    <row r="91" spans="1:12" ht="15.75" thickBot="1" x14ac:dyDescent="0.3">
      <c r="A91" s="256">
        <v>112</v>
      </c>
      <c r="B91" s="258" t="s">
        <v>270</v>
      </c>
      <c r="C91" s="256" t="s">
        <v>16</v>
      </c>
      <c r="D91" s="451">
        <v>0</v>
      </c>
      <c r="E91" s="453">
        <v>0</v>
      </c>
      <c r="F91" s="453">
        <v>12</v>
      </c>
      <c r="G91" s="293">
        <v>12</v>
      </c>
      <c r="H91" s="256" t="s">
        <v>728</v>
      </c>
      <c r="I91" s="256" t="s">
        <v>271</v>
      </c>
      <c r="J91" s="452">
        <v>21.55</v>
      </c>
      <c r="K91" s="385">
        <f t="shared" si="1"/>
        <v>258.60000000000002</v>
      </c>
      <c r="L91" s="379">
        <v>195</v>
      </c>
    </row>
    <row r="92" spans="1:12" ht="15.75" thickBot="1" x14ac:dyDescent="0.3">
      <c r="A92" s="256">
        <v>113</v>
      </c>
      <c r="B92" s="258" t="s">
        <v>272</v>
      </c>
      <c r="C92" s="256" t="s">
        <v>16</v>
      </c>
      <c r="D92" s="451">
        <v>1</v>
      </c>
      <c r="E92" s="451">
        <v>0</v>
      </c>
      <c r="F92" s="453">
        <v>0</v>
      </c>
      <c r="G92" s="293">
        <v>1</v>
      </c>
      <c r="H92" s="256" t="s">
        <v>729</v>
      </c>
      <c r="I92" s="256">
        <v>143066</v>
      </c>
      <c r="J92" s="454">
        <v>1280.83</v>
      </c>
      <c r="K92" s="385">
        <f t="shared" si="1"/>
        <v>1280.83</v>
      </c>
      <c r="L92" s="379">
        <v>210</v>
      </c>
    </row>
    <row r="93" spans="1:12" ht="15.75" thickBot="1" x14ac:dyDescent="0.3">
      <c r="A93" s="256">
        <v>114</v>
      </c>
      <c r="B93" s="258" t="s">
        <v>274</v>
      </c>
      <c r="C93" s="256" t="s">
        <v>16</v>
      </c>
      <c r="D93" s="451">
        <v>0</v>
      </c>
      <c r="E93" s="451">
        <v>0</v>
      </c>
      <c r="F93" s="451">
        <v>12</v>
      </c>
      <c r="G93" s="293">
        <v>12</v>
      </c>
      <c r="H93" s="256" t="s">
        <v>730</v>
      </c>
      <c r="I93" s="256" t="s">
        <v>275</v>
      </c>
      <c r="J93" s="452">
        <v>101.87</v>
      </c>
      <c r="K93" s="385">
        <f t="shared" si="1"/>
        <v>1222.44</v>
      </c>
      <c r="L93" s="379">
        <v>195</v>
      </c>
    </row>
    <row r="94" spans="1:12" ht="15.75" thickBot="1" x14ac:dyDescent="0.3">
      <c r="A94" s="256">
        <v>115</v>
      </c>
      <c r="B94" s="258" t="s">
        <v>278</v>
      </c>
      <c r="C94" s="256" t="s">
        <v>16</v>
      </c>
      <c r="D94" s="451">
        <v>10</v>
      </c>
      <c r="E94" s="451">
        <v>0</v>
      </c>
      <c r="F94" s="451">
        <v>9</v>
      </c>
      <c r="G94" s="293">
        <v>19</v>
      </c>
      <c r="H94" s="256" t="s">
        <v>731</v>
      </c>
      <c r="I94" s="256" t="s">
        <v>279</v>
      </c>
      <c r="J94" s="454">
        <v>5202.3599999999997</v>
      </c>
      <c r="K94" s="385">
        <f t="shared" si="1"/>
        <v>98844.84</v>
      </c>
      <c r="L94" s="379">
        <v>210</v>
      </c>
    </row>
    <row r="95" spans="1:12" ht="15.75" thickBot="1" x14ac:dyDescent="0.3">
      <c r="A95" s="256">
        <v>116</v>
      </c>
      <c r="B95" s="258" t="s">
        <v>281</v>
      </c>
      <c r="C95" s="256" t="s">
        <v>16</v>
      </c>
      <c r="D95" s="451">
        <v>1</v>
      </c>
      <c r="E95" s="451">
        <v>0</v>
      </c>
      <c r="F95" s="453">
        <v>0</v>
      </c>
      <c r="G95" s="293">
        <v>1</v>
      </c>
      <c r="H95" s="256" t="s">
        <v>732</v>
      </c>
      <c r="I95" s="256" t="s">
        <v>282</v>
      </c>
      <c r="J95" s="452">
        <v>88.07</v>
      </c>
      <c r="K95" s="385">
        <f t="shared" si="1"/>
        <v>88.07</v>
      </c>
      <c r="L95" s="379">
        <v>195</v>
      </c>
    </row>
    <row r="96" spans="1:12" ht="15.75" thickBot="1" x14ac:dyDescent="0.3">
      <c r="A96" s="256">
        <v>117</v>
      </c>
      <c r="B96" s="258" t="s">
        <v>284</v>
      </c>
      <c r="C96" s="256" t="s">
        <v>16</v>
      </c>
      <c r="D96" s="451">
        <v>1</v>
      </c>
      <c r="E96" s="451">
        <v>1</v>
      </c>
      <c r="F96" s="453">
        <v>0</v>
      </c>
      <c r="G96" s="293">
        <v>2</v>
      </c>
      <c r="H96" s="256" t="s">
        <v>733</v>
      </c>
      <c r="I96" s="256">
        <v>135362</v>
      </c>
      <c r="J96" s="454">
        <v>2281.84</v>
      </c>
      <c r="K96" s="385">
        <f t="shared" si="1"/>
        <v>4563.68</v>
      </c>
      <c r="L96" s="379">
        <v>195</v>
      </c>
    </row>
    <row r="97" spans="1:12" ht="15.75" thickBot="1" x14ac:dyDescent="0.3">
      <c r="A97" s="256">
        <v>118</v>
      </c>
      <c r="B97" s="258" t="s">
        <v>286</v>
      </c>
      <c r="C97" s="256" t="s">
        <v>16</v>
      </c>
      <c r="D97" s="451">
        <v>1</v>
      </c>
      <c r="E97" s="451">
        <v>0</v>
      </c>
      <c r="F97" s="451">
        <v>3</v>
      </c>
      <c r="G97" s="293">
        <v>4</v>
      </c>
      <c r="H97" s="256" t="s">
        <v>735</v>
      </c>
      <c r="I97" s="256">
        <v>129979</v>
      </c>
      <c r="J97" s="454">
        <v>3921.18</v>
      </c>
      <c r="K97" s="385">
        <f t="shared" si="1"/>
        <v>15684.72</v>
      </c>
      <c r="L97" s="379">
        <v>210</v>
      </c>
    </row>
    <row r="98" spans="1:12" ht="15.75" thickBot="1" x14ac:dyDescent="0.3">
      <c r="A98" s="256">
        <v>119</v>
      </c>
      <c r="B98" s="258" t="s">
        <v>287</v>
      </c>
      <c r="C98" s="256" t="s">
        <v>16</v>
      </c>
      <c r="D98" s="451">
        <v>1</v>
      </c>
      <c r="E98" s="451">
        <v>0</v>
      </c>
      <c r="F98" s="453">
        <v>0</v>
      </c>
      <c r="G98" s="293">
        <v>1</v>
      </c>
      <c r="H98" s="256" t="s">
        <v>736</v>
      </c>
      <c r="I98" s="256">
        <v>3802825</v>
      </c>
      <c r="J98" s="454">
        <v>10020.879999999999</v>
      </c>
      <c r="K98" s="385">
        <f t="shared" si="1"/>
        <v>10020.879999999999</v>
      </c>
      <c r="L98" s="379">
        <v>195</v>
      </c>
    </row>
    <row r="99" spans="1:12" ht="15.75" thickBot="1" x14ac:dyDescent="0.3">
      <c r="A99" s="256">
        <v>120</v>
      </c>
      <c r="B99" s="258" t="s">
        <v>289</v>
      </c>
      <c r="C99" s="256" t="s">
        <v>16</v>
      </c>
      <c r="D99" s="451">
        <v>1</v>
      </c>
      <c r="E99" s="451">
        <v>0</v>
      </c>
      <c r="F99" s="453">
        <v>0</v>
      </c>
      <c r="G99" s="293">
        <v>20</v>
      </c>
      <c r="H99" s="256" t="s">
        <v>737</v>
      </c>
      <c r="I99" s="256">
        <v>3911941</v>
      </c>
      <c r="J99" s="452">
        <v>63.6</v>
      </c>
      <c r="K99" s="385">
        <f t="shared" si="1"/>
        <v>1272</v>
      </c>
      <c r="L99" s="379">
        <v>195</v>
      </c>
    </row>
    <row r="100" spans="1:12" ht="15.75" thickBot="1" x14ac:dyDescent="0.3">
      <c r="A100" s="256">
        <v>121</v>
      </c>
      <c r="B100" s="258" t="s">
        <v>290</v>
      </c>
      <c r="C100" s="256" t="s">
        <v>16</v>
      </c>
      <c r="D100" s="451">
        <v>0</v>
      </c>
      <c r="E100" s="451">
        <v>2</v>
      </c>
      <c r="F100" s="451">
        <v>3</v>
      </c>
      <c r="G100" s="293">
        <v>5</v>
      </c>
      <c r="H100" s="256" t="s">
        <v>740</v>
      </c>
      <c r="I100" s="256">
        <v>131501</v>
      </c>
      <c r="J100" s="454">
        <v>2575.41</v>
      </c>
      <c r="K100" s="385">
        <f t="shared" si="1"/>
        <v>12877.05</v>
      </c>
      <c r="L100" s="379">
        <v>210</v>
      </c>
    </row>
    <row r="101" spans="1:12" ht="15.75" thickBot="1" x14ac:dyDescent="0.3">
      <c r="A101" s="256">
        <v>123</v>
      </c>
      <c r="B101" s="258" t="s">
        <v>293</v>
      </c>
      <c r="C101" s="256" t="s">
        <v>16</v>
      </c>
      <c r="D101" s="451">
        <v>18</v>
      </c>
      <c r="E101" s="451">
        <v>0</v>
      </c>
      <c r="F101" s="451">
        <v>12</v>
      </c>
      <c r="G101" s="293">
        <v>30</v>
      </c>
      <c r="H101" s="256" t="s">
        <v>744</v>
      </c>
      <c r="I101" s="256">
        <v>12480726</v>
      </c>
      <c r="J101" s="452">
        <v>353.6</v>
      </c>
      <c r="K101" s="385">
        <f t="shared" si="1"/>
        <v>10608</v>
      </c>
      <c r="L101" s="379">
        <v>210</v>
      </c>
    </row>
    <row r="102" spans="1:12" ht="15.75" thickBot="1" x14ac:dyDescent="0.3">
      <c r="A102" s="256">
        <v>124</v>
      </c>
      <c r="B102" s="250" t="s">
        <v>294</v>
      </c>
      <c r="C102" s="256" t="s">
        <v>16</v>
      </c>
      <c r="D102" s="451">
        <v>18</v>
      </c>
      <c r="E102" s="451">
        <v>0</v>
      </c>
      <c r="F102" s="451">
        <v>12</v>
      </c>
      <c r="G102" s="293">
        <v>30</v>
      </c>
      <c r="H102" s="256" t="s">
        <v>745</v>
      </c>
      <c r="I102" s="256">
        <v>12480725</v>
      </c>
      <c r="J102" s="452">
        <v>351.25</v>
      </c>
      <c r="K102" s="385">
        <f t="shared" si="1"/>
        <v>10537.5</v>
      </c>
      <c r="L102" s="379">
        <v>210</v>
      </c>
    </row>
    <row r="103" spans="1:12" ht="15.75" thickBot="1" x14ac:dyDescent="0.3">
      <c r="A103" s="256">
        <v>125</v>
      </c>
      <c r="B103" s="250" t="s">
        <v>295</v>
      </c>
      <c r="C103" s="256" t="s">
        <v>16</v>
      </c>
      <c r="D103" s="451">
        <v>2</v>
      </c>
      <c r="E103" s="451">
        <v>0</v>
      </c>
      <c r="F103" s="453">
        <v>0</v>
      </c>
      <c r="G103" s="293">
        <v>2</v>
      </c>
      <c r="H103" s="256" t="s">
        <v>747</v>
      </c>
      <c r="I103" s="256">
        <v>216885</v>
      </c>
      <c r="J103" s="454">
        <v>7584.14</v>
      </c>
      <c r="K103" s="385">
        <f t="shared" si="1"/>
        <v>15168.28</v>
      </c>
      <c r="L103" s="379">
        <v>401</v>
      </c>
    </row>
    <row r="104" spans="1:12" ht="15.75" thickBot="1" x14ac:dyDescent="0.3">
      <c r="A104" s="256">
        <v>127</v>
      </c>
      <c r="B104" s="250" t="s">
        <v>297</v>
      </c>
      <c r="C104" s="256" t="s">
        <v>16</v>
      </c>
      <c r="D104" s="451">
        <v>26</v>
      </c>
      <c r="E104" s="451">
        <v>0</v>
      </c>
      <c r="F104" s="451">
        <v>24</v>
      </c>
      <c r="G104" s="293">
        <v>82</v>
      </c>
      <c r="H104" s="256" t="s">
        <v>748</v>
      </c>
      <c r="I104" s="256" t="s">
        <v>298</v>
      </c>
      <c r="J104" s="454">
        <v>2216.69</v>
      </c>
      <c r="K104" s="385">
        <f t="shared" si="1"/>
        <v>181768.58000000002</v>
      </c>
      <c r="L104" s="379">
        <v>210</v>
      </c>
    </row>
    <row r="105" spans="1:12" ht="15.75" thickBot="1" x14ac:dyDescent="0.3">
      <c r="A105" s="256">
        <v>129</v>
      </c>
      <c r="B105" s="250" t="s">
        <v>302</v>
      </c>
      <c r="C105" s="256" t="s">
        <v>16</v>
      </c>
      <c r="D105" s="453">
        <v>5</v>
      </c>
      <c r="E105" s="451">
        <v>0</v>
      </c>
      <c r="F105" s="451">
        <v>9</v>
      </c>
      <c r="G105" s="293">
        <v>14</v>
      </c>
      <c r="H105" s="256" t="s">
        <v>749</v>
      </c>
      <c r="I105" s="256">
        <v>218490</v>
      </c>
      <c r="J105" s="452">
        <v>242.73</v>
      </c>
      <c r="K105" s="385">
        <f t="shared" si="1"/>
        <v>3398.22</v>
      </c>
      <c r="L105" s="379">
        <v>210</v>
      </c>
    </row>
    <row r="106" spans="1:12" ht="15.75" thickBot="1" x14ac:dyDescent="0.3">
      <c r="A106" s="256">
        <v>130</v>
      </c>
      <c r="B106" s="250" t="s">
        <v>304</v>
      </c>
      <c r="C106" s="256" t="s">
        <v>16</v>
      </c>
      <c r="D106" s="453">
        <v>0</v>
      </c>
      <c r="E106" s="451">
        <v>0</v>
      </c>
      <c r="F106" s="451">
        <v>18</v>
      </c>
      <c r="G106" s="293">
        <v>18</v>
      </c>
      <c r="H106" s="256" t="s">
        <v>750</v>
      </c>
      <c r="I106" s="256" t="s">
        <v>305</v>
      </c>
      <c r="J106" s="452">
        <v>38.36</v>
      </c>
      <c r="K106" s="385">
        <f t="shared" si="1"/>
        <v>690.48</v>
      </c>
      <c r="L106" s="379">
        <v>195</v>
      </c>
    </row>
    <row r="107" spans="1:12" ht="15.75" thickBot="1" x14ac:dyDescent="0.3">
      <c r="A107" s="256">
        <v>131</v>
      </c>
      <c r="B107" s="250" t="s">
        <v>306</v>
      </c>
      <c r="C107" s="256" t="s">
        <v>16</v>
      </c>
      <c r="D107" s="453">
        <v>10</v>
      </c>
      <c r="E107" s="451">
        <v>4</v>
      </c>
      <c r="F107" s="451">
        <v>18</v>
      </c>
      <c r="G107" s="293">
        <v>48</v>
      </c>
      <c r="H107" s="256" t="s">
        <v>751</v>
      </c>
      <c r="I107" s="256">
        <v>136670</v>
      </c>
      <c r="J107" s="452">
        <v>448.39</v>
      </c>
      <c r="K107" s="385">
        <f t="shared" si="1"/>
        <v>21522.720000000001</v>
      </c>
      <c r="L107" s="379">
        <v>65</v>
      </c>
    </row>
    <row r="108" spans="1:12" ht="15.75" thickBot="1" x14ac:dyDescent="0.3">
      <c r="A108" s="256">
        <v>132</v>
      </c>
      <c r="B108" s="250" t="s">
        <v>307</v>
      </c>
      <c r="C108" s="256" t="s">
        <v>16</v>
      </c>
      <c r="D108" s="453">
        <v>10</v>
      </c>
      <c r="E108" s="451">
        <v>4</v>
      </c>
      <c r="F108" s="451">
        <v>18</v>
      </c>
      <c r="G108" s="293">
        <v>48</v>
      </c>
      <c r="H108" s="256" t="s">
        <v>752</v>
      </c>
      <c r="I108" s="256">
        <v>136671</v>
      </c>
      <c r="J108" s="452">
        <v>394.87</v>
      </c>
      <c r="K108" s="385">
        <f t="shared" si="1"/>
        <v>18953.760000000002</v>
      </c>
      <c r="L108" s="379">
        <v>65</v>
      </c>
    </row>
    <row r="109" spans="1:12" ht="23.25" thickBot="1" x14ac:dyDescent="0.3">
      <c r="A109" s="256">
        <v>133</v>
      </c>
      <c r="B109" s="250" t="s">
        <v>308</v>
      </c>
      <c r="C109" s="256" t="s">
        <v>16</v>
      </c>
      <c r="D109" s="453">
        <v>0</v>
      </c>
      <c r="E109" s="451">
        <v>8</v>
      </c>
      <c r="F109" s="451">
        <v>36</v>
      </c>
      <c r="G109" s="293">
        <v>64</v>
      </c>
      <c r="H109" s="256" t="s">
        <v>753</v>
      </c>
      <c r="I109" s="256" t="s">
        <v>309</v>
      </c>
      <c r="J109" s="452">
        <v>67.52</v>
      </c>
      <c r="K109" s="385">
        <f t="shared" si="1"/>
        <v>4321.28</v>
      </c>
      <c r="L109" s="379">
        <v>210</v>
      </c>
    </row>
    <row r="110" spans="1:12" ht="23.25" thickBot="1" x14ac:dyDescent="0.3">
      <c r="A110" s="256">
        <v>134</v>
      </c>
      <c r="B110" s="250" t="s">
        <v>311</v>
      </c>
      <c r="C110" s="256" t="s">
        <v>16</v>
      </c>
      <c r="D110" s="453">
        <v>0</v>
      </c>
      <c r="E110" s="451">
        <v>10</v>
      </c>
      <c r="F110" s="451">
        <v>36</v>
      </c>
      <c r="G110" s="293">
        <v>64</v>
      </c>
      <c r="H110" s="256" t="s">
        <v>755</v>
      </c>
      <c r="I110" s="256">
        <v>1741</v>
      </c>
      <c r="J110" s="452">
        <v>245.94</v>
      </c>
      <c r="K110" s="385">
        <f t="shared" si="1"/>
        <v>15740.16</v>
      </c>
      <c r="L110" s="379">
        <v>195</v>
      </c>
    </row>
    <row r="111" spans="1:12" ht="23.25" thickBot="1" x14ac:dyDescent="0.3">
      <c r="A111" s="256">
        <v>135</v>
      </c>
      <c r="B111" s="250" t="s">
        <v>312</v>
      </c>
      <c r="C111" s="256" t="s">
        <v>16</v>
      </c>
      <c r="D111" s="453">
        <v>200</v>
      </c>
      <c r="E111" s="451">
        <v>0</v>
      </c>
      <c r="F111" s="451">
        <v>36</v>
      </c>
      <c r="G111" s="293">
        <v>236</v>
      </c>
      <c r="H111" s="256" t="s">
        <v>756</v>
      </c>
      <c r="I111" s="256" t="s">
        <v>313</v>
      </c>
      <c r="J111" s="452">
        <v>107.43</v>
      </c>
      <c r="K111" s="385">
        <f t="shared" si="1"/>
        <v>25353.480000000003</v>
      </c>
      <c r="L111" s="379">
        <v>210</v>
      </c>
    </row>
    <row r="112" spans="1:12" ht="15.75" thickBot="1" x14ac:dyDescent="0.3">
      <c r="A112" s="256">
        <v>136</v>
      </c>
      <c r="B112" s="250" t="s">
        <v>314</v>
      </c>
      <c r="C112" s="256" t="s">
        <v>16</v>
      </c>
      <c r="D112" s="453">
        <v>150</v>
      </c>
      <c r="E112" s="451">
        <v>0</v>
      </c>
      <c r="F112" s="451">
        <v>24</v>
      </c>
      <c r="G112" s="293">
        <v>174</v>
      </c>
      <c r="H112" s="256" t="s">
        <v>757</v>
      </c>
      <c r="I112" s="256">
        <v>208950</v>
      </c>
      <c r="J112" s="452">
        <v>56.3</v>
      </c>
      <c r="K112" s="385">
        <f t="shared" si="1"/>
        <v>9796.1999999999989</v>
      </c>
      <c r="L112" s="379">
        <v>210</v>
      </c>
    </row>
    <row r="113" spans="1:12" ht="15.75" thickBot="1" x14ac:dyDescent="0.3">
      <c r="A113" s="256">
        <v>137</v>
      </c>
      <c r="B113" s="250" t="s">
        <v>316</v>
      </c>
      <c r="C113" s="256" t="s">
        <v>16</v>
      </c>
      <c r="D113" s="453">
        <v>80</v>
      </c>
      <c r="E113" s="451">
        <v>0</v>
      </c>
      <c r="F113" s="451">
        <v>16</v>
      </c>
      <c r="G113" s="293">
        <v>96</v>
      </c>
      <c r="H113" s="256" t="s">
        <v>758</v>
      </c>
      <c r="I113" s="256">
        <v>479729</v>
      </c>
      <c r="J113" s="452">
        <v>25.05</v>
      </c>
      <c r="K113" s="385">
        <f t="shared" si="1"/>
        <v>2404.8000000000002</v>
      </c>
      <c r="L113" s="379">
        <v>210</v>
      </c>
    </row>
    <row r="114" spans="1:12" ht="15.75" thickBot="1" x14ac:dyDescent="0.3">
      <c r="A114" s="256">
        <v>138</v>
      </c>
      <c r="B114" s="250" t="s">
        <v>318</v>
      </c>
      <c r="C114" s="256" t="s">
        <v>16</v>
      </c>
      <c r="D114" s="453">
        <v>50</v>
      </c>
      <c r="E114" s="451">
        <v>0</v>
      </c>
      <c r="F114" s="451">
        <v>16</v>
      </c>
      <c r="G114" s="293">
        <v>66</v>
      </c>
      <c r="H114" s="256" t="s">
        <v>759</v>
      </c>
      <c r="I114" s="256" t="s">
        <v>319</v>
      </c>
      <c r="J114" s="452">
        <v>107.9</v>
      </c>
      <c r="K114" s="385">
        <f t="shared" si="1"/>
        <v>7121.4000000000005</v>
      </c>
      <c r="L114" s="379">
        <v>195</v>
      </c>
    </row>
    <row r="115" spans="1:12" ht="15.75" thickBot="1" x14ac:dyDescent="0.3">
      <c r="A115" s="256">
        <v>139</v>
      </c>
      <c r="B115" s="250" t="s">
        <v>321</v>
      </c>
      <c r="C115" s="256" t="s">
        <v>16</v>
      </c>
      <c r="D115" s="453">
        <v>100</v>
      </c>
      <c r="E115" s="451">
        <v>0</v>
      </c>
      <c r="F115" s="451">
        <v>36</v>
      </c>
      <c r="G115" s="293">
        <v>156</v>
      </c>
      <c r="H115" s="256" t="s">
        <v>761</v>
      </c>
      <c r="I115" s="256" t="s">
        <v>322</v>
      </c>
      <c r="J115" s="452"/>
      <c r="K115" s="385">
        <f t="shared" si="1"/>
        <v>0</v>
      </c>
      <c r="L115" s="379"/>
    </row>
    <row r="116" spans="1:12" ht="15.75" thickBot="1" x14ac:dyDescent="0.3">
      <c r="A116" s="256">
        <v>140</v>
      </c>
      <c r="B116" s="250" t="s">
        <v>325</v>
      </c>
      <c r="C116" s="256" t="s">
        <v>16</v>
      </c>
      <c r="D116" s="453">
        <v>6</v>
      </c>
      <c r="E116" s="451">
        <v>1</v>
      </c>
      <c r="F116" s="453">
        <v>0</v>
      </c>
      <c r="G116" s="293">
        <v>7</v>
      </c>
      <c r="H116" s="256" t="s">
        <v>763</v>
      </c>
      <c r="I116" s="256">
        <v>216202</v>
      </c>
      <c r="J116" s="454">
        <v>8368.84</v>
      </c>
      <c r="K116" s="385">
        <f t="shared" si="1"/>
        <v>58581.880000000005</v>
      </c>
      <c r="L116" s="379">
        <v>345</v>
      </c>
    </row>
    <row r="117" spans="1:12" ht="23.25" thickBot="1" x14ac:dyDescent="0.3">
      <c r="A117" s="256">
        <v>141</v>
      </c>
      <c r="B117" s="250" t="s">
        <v>326</v>
      </c>
      <c r="C117" s="256" t="s">
        <v>16</v>
      </c>
      <c r="D117" s="451">
        <v>20</v>
      </c>
      <c r="E117" s="451">
        <v>2</v>
      </c>
      <c r="F117" s="451">
        <v>36</v>
      </c>
      <c r="G117" s="293">
        <v>84</v>
      </c>
      <c r="H117" s="256" t="s">
        <v>768</v>
      </c>
      <c r="I117" s="256" t="s">
        <v>327</v>
      </c>
      <c r="J117" s="452">
        <v>51.35</v>
      </c>
      <c r="K117" s="385">
        <f t="shared" si="1"/>
        <v>4313.4000000000005</v>
      </c>
      <c r="L117" s="379">
        <v>210</v>
      </c>
    </row>
    <row r="118" spans="1:12" ht="23.25" thickBot="1" x14ac:dyDescent="0.3">
      <c r="A118" s="256">
        <v>142</v>
      </c>
      <c r="B118" s="250" t="s">
        <v>329</v>
      </c>
      <c r="C118" s="256" t="s">
        <v>16</v>
      </c>
      <c r="D118" s="451">
        <v>20</v>
      </c>
      <c r="E118" s="451">
        <v>8</v>
      </c>
      <c r="F118" s="451">
        <v>36</v>
      </c>
      <c r="G118" s="293">
        <v>84</v>
      </c>
      <c r="H118" s="256" t="s">
        <v>769</v>
      </c>
      <c r="I118" s="256" t="s">
        <v>330</v>
      </c>
      <c r="J118" s="452">
        <v>49.46</v>
      </c>
      <c r="K118" s="385">
        <f t="shared" si="1"/>
        <v>4154.6400000000003</v>
      </c>
      <c r="L118" s="379">
        <v>210</v>
      </c>
    </row>
    <row r="119" spans="1:12" ht="23.25" thickBot="1" x14ac:dyDescent="0.3">
      <c r="A119" s="256">
        <v>143</v>
      </c>
      <c r="B119" s="250" t="s">
        <v>332</v>
      </c>
      <c r="C119" s="256" t="s">
        <v>16</v>
      </c>
      <c r="D119" s="451">
        <v>10</v>
      </c>
      <c r="E119" s="451">
        <v>22</v>
      </c>
      <c r="F119" s="451">
        <v>36</v>
      </c>
      <c r="G119" s="293">
        <v>68</v>
      </c>
      <c r="H119" s="256" t="s">
        <v>771</v>
      </c>
      <c r="I119" s="256" t="s">
        <v>333</v>
      </c>
      <c r="J119" s="452">
        <v>190.74</v>
      </c>
      <c r="K119" s="385">
        <f t="shared" si="1"/>
        <v>12970.32</v>
      </c>
      <c r="L119" s="379">
        <v>65</v>
      </c>
    </row>
    <row r="120" spans="1:12" ht="23.25" thickBot="1" x14ac:dyDescent="0.3">
      <c r="A120" s="256">
        <v>144</v>
      </c>
      <c r="B120" s="250" t="s">
        <v>312</v>
      </c>
      <c r="C120" s="256" t="s">
        <v>16</v>
      </c>
      <c r="D120" s="451">
        <v>20</v>
      </c>
      <c r="E120" s="451">
        <v>27</v>
      </c>
      <c r="F120" s="451">
        <v>36</v>
      </c>
      <c r="G120" s="293">
        <v>83</v>
      </c>
      <c r="H120" s="256" t="s">
        <v>772</v>
      </c>
      <c r="I120" s="256" t="s">
        <v>335</v>
      </c>
      <c r="J120" s="452">
        <v>146.04</v>
      </c>
      <c r="K120" s="385">
        <f t="shared" si="1"/>
        <v>12121.32</v>
      </c>
      <c r="L120" s="379">
        <v>210</v>
      </c>
    </row>
    <row r="121" spans="1:12" ht="23.25" thickBot="1" x14ac:dyDescent="0.3">
      <c r="A121" s="256">
        <v>145</v>
      </c>
      <c r="B121" s="250" t="s">
        <v>337</v>
      </c>
      <c r="C121" s="256" t="s">
        <v>16</v>
      </c>
      <c r="D121" s="451">
        <v>20</v>
      </c>
      <c r="E121" s="451">
        <v>28</v>
      </c>
      <c r="F121" s="451">
        <v>36</v>
      </c>
      <c r="G121" s="293">
        <v>88</v>
      </c>
      <c r="H121" s="256" t="s">
        <v>774</v>
      </c>
      <c r="I121" s="256" t="s">
        <v>338</v>
      </c>
      <c r="J121" s="452">
        <v>537.05999999999995</v>
      </c>
      <c r="K121" s="385">
        <f t="shared" si="1"/>
        <v>47261.279999999999</v>
      </c>
      <c r="L121" s="379">
        <v>195</v>
      </c>
    </row>
    <row r="122" spans="1:12" ht="15.75" thickBot="1" x14ac:dyDescent="0.3">
      <c r="A122" s="256">
        <v>146</v>
      </c>
      <c r="B122" s="250" t="s">
        <v>340</v>
      </c>
      <c r="C122" s="256" t="s">
        <v>16</v>
      </c>
      <c r="D122" s="451">
        <v>20</v>
      </c>
      <c r="E122" s="451">
        <v>28</v>
      </c>
      <c r="F122" s="451">
        <v>18</v>
      </c>
      <c r="G122" s="293">
        <v>80</v>
      </c>
      <c r="H122" s="256" t="s">
        <v>775</v>
      </c>
      <c r="I122" s="256">
        <v>29548988</v>
      </c>
      <c r="J122" s="452">
        <v>341.17</v>
      </c>
      <c r="K122" s="385">
        <f t="shared" si="1"/>
        <v>27293.600000000002</v>
      </c>
      <c r="L122" s="379">
        <v>195</v>
      </c>
    </row>
    <row r="123" spans="1:12" ht="23.25" thickBot="1" x14ac:dyDescent="0.3">
      <c r="A123" s="256">
        <v>147</v>
      </c>
      <c r="B123" s="250" t="s">
        <v>341</v>
      </c>
      <c r="C123" s="256" t="s">
        <v>16</v>
      </c>
      <c r="D123" s="451">
        <v>20</v>
      </c>
      <c r="E123" s="451">
        <v>23</v>
      </c>
      <c r="F123" s="451">
        <v>36</v>
      </c>
      <c r="G123" s="293">
        <v>99</v>
      </c>
      <c r="H123" s="256" t="s">
        <v>776</v>
      </c>
      <c r="I123" s="256" t="s">
        <v>342</v>
      </c>
      <c r="J123" s="452">
        <v>126.35</v>
      </c>
      <c r="K123" s="385">
        <f t="shared" si="1"/>
        <v>12508.65</v>
      </c>
      <c r="L123" s="379">
        <v>210</v>
      </c>
    </row>
    <row r="124" spans="1:12" ht="23.25" thickBot="1" x14ac:dyDescent="0.3">
      <c r="A124" s="256">
        <v>148</v>
      </c>
      <c r="B124" s="250" t="s">
        <v>344</v>
      </c>
      <c r="C124" s="256" t="s">
        <v>16</v>
      </c>
      <c r="D124" s="451">
        <v>20</v>
      </c>
      <c r="E124" s="451">
        <v>56</v>
      </c>
      <c r="F124" s="451">
        <v>18</v>
      </c>
      <c r="G124" s="293">
        <v>154</v>
      </c>
      <c r="H124" s="256" t="s">
        <v>778</v>
      </c>
      <c r="I124" s="256">
        <v>218102</v>
      </c>
      <c r="J124" s="452">
        <v>222.63</v>
      </c>
      <c r="K124" s="385">
        <f t="shared" si="1"/>
        <v>34285.019999999997</v>
      </c>
      <c r="L124" s="379">
        <v>210</v>
      </c>
    </row>
    <row r="125" spans="1:12" ht="15.75" thickBot="1" x14ac:dyDescent="0.3">
      <c r="A125" s="256">
        <v>149</v>
      </c>
      <c r="B125" s="250" t="s">
        <v>346</v>
      </c>
      <c r="C125" s="256" t="s">
        <v>16</v>
      </c>
      <c r="D125" s="451">
        <v>20</v>
      </c>
      <c r="E125" s="451">
        <v>28</v>
      </c>
      <c r="F125" s="451">
        <v>12</v>
      </c>
      <c r="G125" s="293">
        <v>60</v>
      </c>
      <c r="H125" s="256" t="s">
        <v>779</v>
      </c>
      <c r="I125" s="256" t="s">
        <v>347</v>
      </c>
      <c r="J125" s="452">
        <v>29.88</v>
      </c>
      <c r="K125" s="385">
        <f t="shared" si="1"/>
        <v>1792.8</v>
      </c>
      <c r="L125" s="379">
        <v>65</v>
      </c>
    </row>
    <row r="126" spans="1:12" ht="15.75" thickBot="1" x14ac:dyDescent="0.3">
      <c r="A126" s="256">
        <v>150</v>
      </c>
      <c r="B126" s="250" t="s">
        <v>349</v>
      </c>
      <c r="C126" s="256" t="s">
        <v>16</v>
      </c>
      <c r="D126" s="451">
        <v>0</v>
      </c>
      <c r="E126" s="451">
        <v>25</v>
      </c>
      <c r="F126" s="453">
        <v>0</v>
      </c>
      <c r="G126" s="293">
        <v>25</v>
      </c>
      <c r="H126" s="256" t="s">
        <v>780</v>
      </c>
      <c r="I126" s="256" t="s">
        <v>350</v>
      </c>
      <c r="J126" s="452">
        <v>8.6999999999999993</v>
      </c>
      <c r="K126" s="385">
        <f t="shared" si="1"/>
        <v>217.49999999999997</v>
      </c>
      <c r="L126" s="379">
        <v>195</v>
      </c>
    </row>
    <row r="127" spans="1:12" ht="23.25" thickBot="1" x14ac:dyDescent="0.3">
      <c r="A127" s="256">
        <v>151</v>
      </c>
      <c r="B127" s="250" t="s">
        <v>352</v>
      </c>
      <c r="C127" s="256" t="s">
        <v>16</v>
      </c>
      <c r="D127" s="451">
        <v>20</v>
      </c>
      <c r="E127" s="451">
        <v>4</v>
      </c>
      <c r="F127" s="451">
        <v>9</v>
      </c>
      <c r="G127" s="293">
        <v>33</v>
      </c>
      <c r="H127" s="256" t="s">
        <v>781</v>
      </c>
      <c r="I127" s="256">
        <v>217158</v>
      </c>
      <c r="J127" s="454">
        <v>16311.22</v>
      </c>
      <c r="K127" s="385">
        <f t="shared" si="1"/>
        <v>538270.26</v>
      </c>
      <c r="L127" s="379">
        <v>210</v>
      </c>
    </row>
    <row r="128" spans="1:12" ht="15.75" thickBot="1" x14ac:dyDescent="0.3">
      <c r="A128" s="256">
        <v>152</v>
      </c>
      <c r="B128" s="250" t="s">
        <v>354</v>
      </c>
      <c r="C128" s="256" t="s">
        <v>16</v>
      </c>
      <c r="D128" s="451">
        <v>10</v>
      </c>
      <c r="E128" s="451">
        <v>2</v>
      </c>
      <c r="F128" s="451">
        <v>9</v>
      </c>
      <c r="G128" s="293">
        <v>21</v>
      </c>
      <c r="H128" s="256" t="s">
        <v>783</v>
      </c>
      <c r="I128" s="256">
        <v>131107</v>
      </c>
      <c r="J128" s="454">
        <v>4923.1099999999997</v>
      </c>
      <c r="K128" s="385">
        <f t="shared" si="1"/>
        <v>103385.31</v>
      </c>
      <c r="L128" s="379">
        <v>210</v>
      </c>
    </row>
    <row r="129" spans="1:12" ht="15.75" thickBot="1" x14ac:dyDescent="0.3">
      <c r="A129" s="256">
        <v>153</v>
      </c>
      <c r="B129" s="250" t="s">
        <v>356</v>
      </c>
      <c r="C129" s="256" t="s">
        <v>16</v>
      </c>
      <c r="D129" s="451">
        <v>5</v>
      </c>
      <c r="E129" s="451">
        <v>20</v>
      </c>
      <c r="F129" s="451">
        <v>18</v>
      </c>
      <c r="G129" s="293">
        <v>43</v>
      </c>
      <c r="H129" s="256" t="s">
        <v>785</v>
      </c>
      <c r="I129" s="256">
        <v>12338611</v>
      </c>
      <c r="J129" s="452">
        <v>594.74</v>
      </c>
      <c r="K129" s="385">
        <f t="shared" si="1"/>
        <v>25573.82</v>
      </c>
      <c r="L129" s="379">
        <v>210</v>
      </c>
    </row>
    <row r="130" spans="1:12" ht="34.5" thickBot="1" x14ac:dyDescent="0.3">
      <c r="A130" s="256">
        <v>154</v>
      </c>
      <c r="B130" s="250" t="s">
        <v>357</v>
      </c>
      <c r="C130" s="256" t="s">
        <v>16</v>
      </c>
      <c r="D130" s="451">
        <v>5</v>
      </c>
      <c r="E130" s="451">
        <v>14</v>
      </c>
      <c r="F130" s="451">
        <v>24</v>
      </c>
      <c r="G130" s="293">
        <v>78</v>
      </c>
      <c r="H130" s="256" t="s">
        <v>786</v>
      </c>
      <c r="I130" s="256">
        <v>8741491</v>
      </c>
      <c r="J130" s="452">
        <v>572.30999999999995</v>
      </c>
      <c r="K130" s="385">
        <f t="shared" si="1"/>
        <v>44640.179999999993</v>
      </c>
      <c r="L130" s="379">
        <v>195</v>
      </c>
    </row>
    <row r="131" spans="1:12" ht="15.75" thickBot="1" x14ac:dyDescent="0.3">
      <c r="A131" s="256">
        <v>155</v>
      </c>
      <c r="B131" s="250" t="s">
        <v>359</v>
      </c>
      <c r="C131" s="256" t="s">
        <v>16</v>
      </c>
      <c r="D131" s="451">
        <v>1</v>
      </c>
      <c r="E131" s="451">
        <v>2</v>
      </c>
      <c r="F131" s="451">
        <v>3</v>
      </c>
      <c r="G131" s="293">
        <v>7</v>
      </c>
      <c r="H131" s="256" t="s">
        <v>787</v>
      </c>
      <c r="I131" s="256" t="s">
        <v>360</v>
      </c>
      <c r="J131" s="454">
        <v>14299.37</v>
      </c>
      <c r="K131" s="385">
        <f t="shared" si="1"/>
        <v>100095.59000000001</v>
      </c>
      <c r="L131" s="379">
        <v>65</v>
      </c>
    </row>
    <row r="132" spans="1:12" ht="15.75" thickBot="1" x14ac:dyDescent="0.3">
      <c r="A132" s="256">
        <v>156</v>
      </c>
      <c r="B132" s="250" t="s">
        <v>361</v>
      </c>
      <c r="C132" s="256" t="s">
        <v>16</v>
      </c>
      <c r="D132" s="451">
        <v>5</v>
      </c>
      <c r="E132" s="451">
        <v>2</v>
      </c>
      <c r="F132" s="451">
        <v>18</v>
      </c>
      <c r="G132" s="293">
        <v>25</v>
      </c>
      <c r="H132" s="256" t="s">
        <v>789</v>
      </c>
      <c r="I132" s="256" t="s">
        <v>362</v>
      </c>
      <c r="J132" s="452">
        <v>336.47</v>
      </c>
      <c r="K132" s="385">
        <f t="shared" ref="K132:K172" si="2">+J132*G132</f>
        <v>8411.75</v>
      </c>
      <c r="L132" s="379">
        <v>210</v>
      </c>
    </row>
    <row r="133" spans="1:12" ht="15.75" thickBot="1" x14ac:dyDescent="0.3">
      <c r="A133" s="256">
        <v>157</v>
      </c>
      <c r="B133" s="250" t="s">
        <v>363</v>
      </c>
      <c r="C133" s="256" t="s">
        <v>16</v>
      </c>
      <c r="D133" s="451">
        <v>5</v>
      </c>
      <c r="E133" s="451">
        <v>20</v>
      </c>
      <c r="F133" s="451">
        <v>27</v>
      </c>
      <c r="G133" s="293">
        <v>52</v>
      </c>
      <c r="H133" s="256" t="s">
        <v>791</v>
      </c>
      <c r="I133" s="256" t="s">
        <v>364</v>
      </c>
      <c r="J133" s="452">
        <v>4.78</v>
      </c>
      <c r="K133" s="385">
        <f t="shared" si="2"/>
        <v>248.56</v>
      </c>
      <c r="L133" s="379">
        <v>65</v>
      </c>
    </row>
    <row r="134" spans="1:12" ht="15.75" thickBot="1" x14ac:dyDescent="0.3">
      <c r="A134" s="256">
        <v>158</v>
      </c>
      <c r="B134" s="250" t="s">
        <v>366</v>
      </c>
      <c r="C134" s="256" t="s">
        <v>16</v>
      </c>
      <c r="D134" s="451">
        <v>2</v>
      </c>
      <c r="E134" s="451">
        <v>10</v>
      </c>
      <c r="F134" s="453">
        <v>0</v>
      </c>
      <c r="G134" s="293">
        <v>12</v>
      </c>
      <c r="H134" s="256" t="s">
        <v>794</v>
      </c>
      <c r="I134" s="256">
        <v>82014700</v>
      </c>
      <c r="J134" s="452">
        <v>41.69</v>
      </c>
      <c r="K134" s="385">
        <f t="shared" si="2"/>
        <v>500.28</v>
      </c>
      <c r="L134" s="379">
        <v>207</v>
      </c>
    </row>
    <row r="135" spans="1:12" ht="15.75" thickBot="1" x14ac:dyDescent="0.3">
      <c r="A135" s="256">
        <v>159</v>
      </c>
      <c r="B135" s="250" t="s">
        <v>368</v>
      </c>
      <c r="C135" s="256" t="s">
        <v>16</v>
      </c>
      <c r="D135" s="451">
        <v>0</v>
      </c>
      <c r="E135" s="451">
        <v>5</v>
      </c>
      <c r="F135" s="453">
        <v>0</v>
      </c>
      <c r="G135" s="293">
        <v>11</v>
      </c>
      <c r="H135" s="256" t="s">
        <v>795</v>
      </c>
      <c r="I135" s="256">
        <v>676693</v>
      </c>
      <c r="J135" s="454">
        <v>1019.6</v>
      </c>
      <c r="K135" s="385">
        <f t="shared" si="2"/>
        <v>11215.6</v>
      </c>
      <c r="L135" s="379">
        <v>210</v>
      </c>
    </row>
    <row r="136" spans="1:12" ht="15.75" thickBot="1" x14ac:dyDescent="0.3">
      <c r="A136" s="256">
        <v>160</v>
      </c>
      <c r="B136" s="250" t="s">
        <v>369</v>
      </c>
      <c r="C136" s="256" t="s">
        <v>16</v>
      </c>
      <c r="D136" s="451">
        <v>2</v>
      </c>
      <c r="E136" s="451">
        <v>5</v>
      </c>
      <c r="F136" s="453">
        <v>0</v>
      </c>
      <c r="G136" s="293">
        <v>7</v>
      </c>
      <c r="H136" s="256" t="s">
        <v>796</v>
      </c>
      <c r="I136" s="256">
        <v>136825</v>
      </c>
      <c r="J136" s="454">
        <v>1030</v>
      </c>
      <c r="K136" s="385">
        <f t="shared" si="2"/>
        <v>7210</v>
      </c>
      <c r="L136" s="379">
        <v>210</v>
      </c>
    </row>
    <row r="137" spans="1:12" ht="23.25" thickBot="1" x14ac:dyDescent="0.3">
      <c r="A137" s="256">
        <v>161</v>
      </c>
      <c r="B137" s="250" t="s">
        <v>370</v>
      </c>
      <c r="C137" s="256" t="s">
        <v>16</v>
      </c>
      <c r="D137" s="451">
        <v>6</v>
      </c>
      <c r="E137" s="451">
        <v>10</v>
      </c>
      <c r="F137" s="451">
        <v>18</v>
      </c>
      <c r="G137" s="293">
        <v>34</v>
      </c>
      <c r="H137" s="256" t="s">
        <v>797</v>
      </c>
      <c r="I137" s="256" t="s">
        <v>371</v>
      </c>
      <c r="J137" s="452">
        <v>22.36</v>
      </c>
      <c r="K137" s="385">
        <f t="shared" si="2"/>
        <v>760.24</v>
      </c>
      <c r="L137" s="379">
        <v>65</v>
      </c>
    </row>
    <row r="138" spans="1:12" ht="23.25" thickBot="1" x14ac:dyDescent="0.3">
      <c r="A138" s="256">
        <v>162</v>
      </c>
      <c r="B138" s="250" t="s">
        <v>372</v>
      </c>
      <c r="C138" s="256" t="s">
        <v>16</v>
      </c>
      <c r="D138" s="451">
        <v>10</v>
      </c>
      <c r="E138" s="451">
        <v>10</v>
      </c>
      <c r="F138" s="453">
        <v>0</v>
      </c>
      <c r="G138" s="293">
        <v>20</v>
      </c>
      <c r="H138" s="256" t="s">
        <v>792</v>
      </c>
      <c r="I138" s="256" t="s">
        <v>373</v>
      </c>
      <c r="J138" s="452">
        <v>70.13</v>
      </c>
      <c r="K138" s="385">
        <f t="shared" si="2"/>
        <v>1402.6</v>
      </c>
      <c r="L138" s="379">
        <v>65</v>
      </c>
    </row>
    <row r="139" spans="1:12" ht="23.25" thickBot="1" x14ac:dyDescent="0.3">
      <c r="A139" s="256">
        <v>163</v>
      </c>
      <c r="B139" s="250" t="s">
        <v>374</v>
      </c>
      <c r="C139" s="256" t="s">
        <v>16</v>
      </c>
      <c r="D139" s="451">
        <v>2</v>
      </c>
      <c r="E139" s="451">
        <v>10</v>
      </c>
      <c r="F139" s="451">
        <v>12</v>
      </c>
      <c r="G139" s="293">
        <v>42</v>
      </c>
      <c r="H139" s="256" t="s">
        <v>799</v>
      </c>
      <c r="I139" s="256">
        <v>131546</v>
      </c>
      <c r="J139" s="452">
        <v>299.43</v>
      </c>
      <c r="K139" s="385">
        <f t="shared" si="2"/>
        <v>12576.06</v>
      </c>
      <c r="L139" s="379">
        <v>210</v>
      </c>
    </row>
    <row r="140" spans="1:12" ht="23.25" thickBot="1" x14ac:dyDescent="0.3">
      <c r="A140" s="256">
        <v>164</v>
      </c>
      <c r="B140" s="250" t="s">
        <v>376</v>
      </c>
      <c r="C140" s="256" t="s">
        <v>16</v>
      </c>
      <c r="D140" s="451">
        <v>2</v>
      </c>
      <c r="E140" s="451">
        <v>10</v>
      </c>
      <c r="F140" s="453">
        <v>0</v>
      </c>
      <c r="G140" s="293">
        <v>30</v>
      </c>
      <c r="H140" s="256" t="s">
        <v>801</v>
      </c>
      <c r="I140" s="256">
        <v>217066</v>
      </c>
      <c r="J140" s="452">
        <v>17.350000000000001</v>
      </c>
      <c r="K140" s="385">
        <f t="shared" si="2"/>
        <v>520.5</v>
      </c>
      <c r="L140" s="379">
        <v>195</v>
      </c>
    </row>
    <row r="141" spans="1:12" ht="23.25" thickBot="1" x14ac:dyDescent="0.3">
      <c r="A141" s="256">
        <v>165</v>
      </c>
      <c r="B141" s="250" t="s">
        <v>377</v>
      </c>
      <c r="C141" s="256" t="s">
        <v>16</v>
      </c>
      <c r="D141" s="451">
        <v>2</v>
      </c>
      <c r="E141" s="451">
        <v>10</v>
      </c>
      <c r="F141" s="453">
        <v>0</v>
      </c>
      <c r="G141" s="293">
        <v>30</v>
      </c>
      <c r="H141" s="256" t="s">
        <v>802</v>
      </c>
      <c r="I141" s="256">
        <v>217029</v>
      </c>
      <c r="J141" s="452">
        <v>1.96</v>
      </c>
      <c r="K141" s="385">
        <f t="shared" si="2"/>
        <v>58.8</v>
      </c>
      <c r="L141" s="379">
        <v>65</v>
      </c>
    </row>
    <row r="142" spans="1:12" ht="23.25" thickBot="1" x14ac:dyDescent="0.3">
      <c r="A142" s="256">
        <v>166</v>
      </c>
      <c r="B142" s="250" t="s">
        <v>378</v>
      </c>
      <c r="C142" s="256" t="s">
        <v>16</v>
      </c>
      <c r="D142" s="451">
        <v>2</v>
      </c>
      <c r="E142" s="451">
        <v>10</v>
      </c>
      <c r="F142" s="453">
        <v>0</v>
      </c>
      <c r="G142" s="293">
        <v>12</v>
      </c>
      <c r="H142" s="256" t="s">
        <v>803</v>
      </c>
      <c r="I142" s="256">
        <v>131592</v>
      </c>
      <c r="J142" s="452">
        <v>49.73</v>
      </c>
      <c r="K142" s="385">
        <f t="shared" si="2"/>
        <v>596.76</v>
      </c>
      <c r="L142" s="379">
        <v>207</v>
      </c>
    </row>
    <row r="143" spans="1:12" ht="23.25" thickBot="1" x14ac:dyDescent="0.3">
      <c r="A143" s="256">
        <v>167</v>
      </c>
      <c r="B143" s="250" t="s">
        <v>379</v>
      </c>
      <c r="C143" s="256" t="s">
        <v>16</v>
      </c>
      <c r="D143" s="451">
        <v>2</v>
      </c>
      <c r="E143" s="451">
        <v>5</v>
      </c>
      <c r="F143" s="453">
        <v>0</v>
      </c>
      <c r="G143" s="293">
        <v>30</v>
      </c>
      <c r="H143" s="256" t="s">
        <v>805</v>
      </c>
      <c r="I143" s="256" t="s">
        <v>380</v>
      </c>
      <c r="J143" s="452">
        <v>9.0399999999999991</v>
      </c>
      <c r="K143" s="385">
        <f t="shared" si="2"/>
        <v>271.2</v>
      </c>
      <c r="L143" s="379">
        <v>195</v>
      </c>
    </row>
    <row r="144" spans="1:12" ht="23.25" thickBot="1" x14ac:dyDescent="0.3">
      <c r="A144" s="256">
        <v>168</v>
      </c>
      <c r="B144" s="250" t="s">
        <v>381</v>
      </c>
      <c r="C144" s="256" t="s">
        <v>16</v>
      </c>
      <c r="D144" s="451">
        <v>12</v>
      </c>
      <c r="E144" s="451">
        <v>10</v>
      </c>
      <c r="F144" s="451">
        <v>16</v>
      </c>
      <c r="G144" s="293">
        <v>56</v>
      </c>
      <c r="H144" s="256" t="s">
        <v>806</v>
      </c>
      <c r="I144" s="256" t="s">
        <v>382</v>
      </c>
      <c r="J144" s="454">
        <v>1425.29</v>
      </c>
      <c r="K144" s="385">
        <f t="shared" si="2"/>
        <v>79816.239999999991</v>
      </c>
      <c r="L144" s="379">
        <v>210</v>
      </c>
    </row>
    <row r="145" spans="1:12" ht="15.75" thickBot="1" x14ac:dyDescent="0.3">
      <c r="A145" s="256">
        <v>169</v>
      </c>
      <c r="B145" s="250" t="s">
        <v>385</v>
      </c>
      <c r="C145" s="256" t="s">
        <v>16</v>
      </c>
      <c r="D145" s="451">
        <v>5</v>
      </c>
      <c r="E145" s="451">
        <v>15</v>
      </c>
      <c r="F145" s="451">
        <v>12</v>
      </c>
      <c r="G145" s="293">
        <v>65</v>
      </c>
      <c r="H145" s="256" t="s">
        <v>807</v>
      </c>
      <c r="I145" s="256" t="s">
        <v>386</v>
      </c>
      <c r="J145" s="452">
        <v>93.61</v>
      </c>
      <c r="K145" s="385">
        <f t="shared" si="2"/>
        <v>6084.65</v>
      </c>
      <c r="L145" s="379">
        <v>210</v>
      </c>
    </row>
    <row r="146" spans="1:12" ht="15.75" thickBot="1" x14ac:dyDescent="0.3">
      <c r="A146" s="256">
        <v>170</v>
      </c>
      <c r="B146" s="258" t="s">
        <v>387</v>
      </c>
      <c r="C146" s="256" t="s">
        <v>16</v>
      </c>
      <c r="D146" s="451">
        <v>5</v>
      </c>
      <c r="E146" s="451">
        <v>0</v>
      </c>
      <c r="F146" s="453">
        <v>0</v>
      </c>
      <c r="G146" s="293">
        <v>5</v>
      </c>
      <c r="H146" s="256" t="s">
        <v>419</v>
      </c>
      <c r="I146" s="256" t="s">
        <v>388</v>
      </c>
      <c r="J146" s="452">
        <v>827.41</v>
      </c>
      <c r="K146" s="385">
        <f t="shared" si="2"/>
        <v>4137.05</v>
      </c>
      <c r="L146" s="379">
        <v>375</v>
      </c>
    </row>
    <row r="147" spans="1:12" ht="15.75" thickBot="1" x14ac:dyDescent="0.3">
      <c r="A147" s="256">
        <v>171</v>
      </c>
      <c r="B147" s="258" t="s">
        <v>389</v>
      </c>
      <c r="C147" s="256" t="s">
        <v>16</v>
      </c>
      <c r="D147" s="451">
        <v>12</v>
      </c>
      <c r="E147" s="451">
        <v>0</v>
      </c>
      <c r="F147" s="451">
        <v>18</v>
      </c>
      <c r="G147" s="293">
        <v>70</v>
      </c>
      <c r="H147" s="256" t="s">
        <v>808</v>
      </c>
      <c r="I147" s="256" t="s">
        <v>390</v>
      </c>
      <c r="J147" s="452">
        <v>43.32</v>
      </c>
      <c r="K147" s="385">
        <f t="shared" si="2"/>
        <v>3032.4</v>
      </c>
      <c r="L147" s="379">
        <v>389</v>
      </c>
    </row>
    <row r="148" spans="1:12" ht="15.75" thickBot="1" x14ac:dyDescent="0.3">
      <c r="A148" s="256">
        <v>172</v>
      </c>
      <c r="B148" s="455" t="s">
        <v>391</v>
      </c>
      <c r="C148" s="256" t="s">
        <v>16</v>
      </c>
      <c r="D148" s="451">
        <v>5</v>
      </c>
      <c r="E148" s="451">
        <v>0</v>
      </c>
      <c r="F148" s="453">
        <v>0</v>
      </c>
      <c r="G148" s="293">
        <v>5</v>
      </c>
      <c r="H148" s="256" t="s">
        <v>809</v>
      </c>
      <c r="I148" s="256" t="s">
        <v>392</v>
      </c>
      <c r="J148" s="456">
        <v>30.05</v>
      </c>
      <c r="K148" s="385">
        <f t="shared" si="2"/>
        <v>150.25</v>
      </c>
      <c r="L148" s="379">
        <v>65</v>
      </c>
    </row>
    <row r="149" spans="1:12" ht="15.75" thickBot="1" x14ac:dyDescent="0.3">
      <c r="A149" s="256">
        <v>173</v>
      </c>
      <c r="B149" s="457" t="s">
        <v>394</v>
      </c>
      <c r="C149" s="256" t="s">
        <v>16</v>
      </c>
      <c r="D149" s="451">
        <v>12</v>
      </c>
      <c r="E149" s="451">
        <v>0</v>
      </c>
      <c r="F149" s="453">
        <v>0</v>
      </c>
      <c r="G149" s="293">
        <v>29</v>
      </c>
      <c r="H149" s="256" t="s">
        <v>811</v>
      </c>
      <c r="I149" s="256" t="s">
        <v>395</v>
      </c>
      <c r="J149" s="456">
        <v>13.04</v>
      </c>
      <c r="K149" s="385">
        <f t="shared" si="2"/>
        <v>378.15999999999997</v>
      </c>
      <c r="L149" s="379">
        <v>65</v>
      </c>
    </row>
    <row r="150" spans="1:12" ht="15.75" thickBot="1" x14ac:dyDescent="0.3">
      <c r="A150" s="256">
        <v>174</v>
      </c>
      <c r="B150" s="455" t="s">
        <v>391</v>
      </c>
      <c r="C150" s="256" t="s">
        <v>16</v>
      </c>
      <c r="D150" s="451">
        <v>5</v>
      </c>
      <c r="E150" s="451">
        <v>0</v>
      </c>
      <c r="F150" s="453">
        <v>0</v>
      </c>
      <c r="G150" s="293">
        <v>5</v>
      </c>
      <c r="H150" s="256" t="s">
        <v>419</v>
      </c>
      <c r="I150" s="256" t="s">
        <v>396</v>
      </c>
      <c r="J150" s="456">
        <v>28.04</v>
      </c>
      <c r="K150" s="385">
        <f t="shared" si="2"/>
        <v>140.19999999999999</v>
      </c>
      <c r="L150" s="379">
        <v>65</v>
      </c>
    </row>
    <row r="151" spans="1:12" ht="15.75" thickBot="1" x14ac:dyDescent="0.3">
      <c r="A151" s="256">
        <v>175</v>
      </c>
      <c r="B151" s="455" t="s">
        <v>397</v>
      </c>
      <c r="C151" s="256" t="s">
        <v>16</v>
      </c>
      <c r="D151" s="451">
        <v>50</v>
      </c>
      <c r="E151" s="451">
        <v>15</v>
      </c>
      <c r="F151" s="451">
        <v>12</v>
      </c>
      <c r="G151" s="293">
        <v>82</v>
      </c>
      <c r="H151" s="256" t="s">
        <v>767</v>
      </c>
      <c r="I151" s="256">
        <v>132270</v>
      </c>
      <c r="J151" s="458">
        <v>7382.19</v>
      </c>
      <c r="K151" s="385">
        <f t="shared" si="2"/>
        <v>605339.57999999996</v>
      </c>
      <c r="L151" s="379">
        <v>210</v>
      </c>
    </row>
    <row r="152" spans="1:12" ht="15.75" thickBot="1" x14ac:dyDescent="0.3">
      <c r="A152" s="256">
        <v>176</v>
      </c>
      <c r="B152" s="455" t="s">
        <v>398</v>
      </c>
      <c r="C152" s="256" t="s">
        <v>16</v>
      </c>
      <c r="D152" s="451">
        <v>5</v>
      </c>
      <c r="E152" s="451">
        <v>0</v>
      </c>
      <c r="F152" s="453">
        <v>0</v>
      </c>
      <c r="G152" s="293">
        <v>5</v>
      </c>
      <c r="H152" s="256" t="s">
        <v>764</v>
      </c>
      <c r="I152" s="256">
        <v>136821</v>
      </c>
      <c r="J152" s="458">
        <v>2764.52</v>
      </c>
      <c r="K152" s="385">
        <f t="shared" si="2"/>
        <v>13822.6</v>
      </c>
      <c r="L152" s="379">
        <v>210</v>
      </c>
    </row>
    <row r="153" spans="1:12" ht="15.75" thickBot="1" x14ac:dyDescent="0.3">
      <c r="A153" s="256">
        <v>177</v>
      </c>
      <c r="B153" s="250" t="s">
        <v>399</v>
      </c>
      <c r="C153" s="256" t="s">
        <v>16</v>
      </c>
      <c r="D153" s="451">
        <v>12</v>
      </c>
      <c r="E153" s="451">
        <v>15</v>
      </c>
      <c r="F153" s="453">
        <v>0</v>
      </c>
      <c r="G153" s="293">
        <v>51</v>
      </c>
      <c r="H153" s="256" t="s">
        <v>814</v>
      </c>
      <c r="I153" s="256" t="s">
        <v>400</v>
      </c>
      <c r="J153" s="452">
        <v>69.25</v>
      </c>
      <c r="K153" s="385">
        <f t="shared" si="2"/>
        <v>3531.75</v>
      </c>
      <c r="L153" s="379">
        <v>210</v>
      </c>
    </row>
    <row r="154" spans="1:12" ht="15.75" thickBot="1" x14ac:dyDescent="0.3">
      <c r="A154" s="256">
        <v>178</v>
      </c>
      <c r="B154" s="250" t="s">
        <v>401</v>
      </c>
      <c r="C154" s="256" t="s">
        <v>16</v>
      </c>
      <c r="D154" s="451">
        <v>12</v>
      </c>
      <c r="E154" s="451">
        <v>10</v>
      </c>
      <c r="F154" s="453">
        <v>0</v>
      </c>
      <c r="G154" s="293">
        <v>22</v>
      </c>
      <c r="H154" s="256" t="s">
        <v>419</v>
      </c>
      <c r="I154" s="256" t="s">
        <v>402</v>
      </c>
      <c r="J154" s="452">
        <v>130.6</v>
      </c>
      <c r="K154" s="385">
        <f t="shared" si="2"/>
        <v>2873.2</v>
      </c>
      <c r="L154" s="379">
        <v>210</v>
      </c>
    </row>
    <row r="155" spans="1:12" ht="15.75" thickBot="1" x14ac:dyDescent="0.3">
      <c r="A155" s="256">
        <v>179</v>
      </c>
      <c r="B155" s="258" t="s">
        <v>405</v>
      </c>
      <c r="C155" s="256" t="s">
        <v>16</v>
      </c>
      <c r="D155" s="451">
        <v>12</v>
      </c>
      <c r="E155" s="451">
        <v>0</v>
      </c>
      <c r="F155" s="453">
        <v>0</v>
      </c>
      <c r="G155" s="293">
        <v>24</v>
      </c>
      <c r="H155" s="256" t="s">
        <v>815</v>
      </c>
      <c r="I155" s="256" t="s">
        <v>406</v>
      </c>
      <c r="J155" s="452">
        <v>414.19</v>
      </c>
      <c r="K155" s="385">
        <f t="shared" si="2"/>
        <v>9940.56</v>
      </c>
      <c r="L155" s="379">
        <v>207</v>
      </c>
    </row>
    <row r="156" spans="1:12" ht="15.75" thickBot="1" x14ac:dyDescent="0.3">
      <c r="A156" s="256">
        <v>180</v>
      </c>
      <c r="B156" s="250" t="s">
        <v>407</v>
      </c>
      <c r="C156" s="256" t="s">
        <v>16</v>
      </c>
      <c r="D156" s="451">
        <v>12</v>
      </c>
      <c r="E156" s="451">
        <v>0</v>
      </c>
      <c r="F156" s="453">
        <v>0</v>
      </c>
      <c r="G156" s="293">
        <v>12</v>
      </c>
      <c r="H156" s="256" t="s">
        <v>419</v>
      </c>
      <c r="I156" s="256" t="s">
        <v>408</v>
      </c>
      <c r="J156" s="452">
        <v>123.11</v>
      </c>
      <c r="K156" s="385">
        <f t="shared" si="2"/>
        <v>1477.32</v>
      </c>
      <c r="L156" s="379">
        <v>65</v>
      </c>
    </row>
    <row r="157" spans="1:12" ht="15.75" thickBot="1" x14ac:dyDescent="0.3">
      <c r="A157" s="256">
        <v>181</v>
      </c>
      <c r="B157" s="250" t="s">
        <v>409</v>
      </c>
      <c r="C157" s="256" t="s">
        <v>16</v>
      </c>
      <c r="D157" s="451">
        <v>12</v>
      </c>
      <c r="E157" s="451">
        <v>0</v>
      </c>
      <c r="F157" s="453">
        <v>0</v>
      </c>
      <c r="G157" s="293">
        <v>12</v>
      </c>
      <c r="H157" s="256" t="s">
        <v>816</v>
      </c>
      <c r="I157" s="256">
        <v>135183</v>
      </c>
      <c r="J157" s="454">
        <v>99367.22</v>
      </c>
      <c r="K157" s="385">
        <f t="shared" si="2"/>
        <v>1192406.6400000001</v>
      </c>
      <c r="L157" s="379">
        <v>387</v>
      </c>
    </row>
    <row r="158" spans="1:12" ht="15.75" thickBot="1" x14ac:dyDescent="0.3">
      <c r="A158" s="256">
        <v>182</v>
      </c>
      <c r="B158" s="250" t="s">
        <v>410</v>
      </c>
      <c r="C158" s="256" t="s">
        <v>16</v>
      </c>
      <c r="D158" s="451">
        <v>12</v>
      </c>
      <c r="E158" s="451">
        <v>0</v>
      </c>
      <c r="F158" s="453">
        <v>0</v>
      </c>
      <c r="G158" s="293">
        <v>78</v>
      </c>
      <c r="H158" s="256" t="s">
        <v>739</v>
      </c>
      <c r="I158" s="256">
        <v>3903475</v>
      </c>
      <c r="J158" s="452">
        <v>19.16</v>
      </c>
      <c r="K158" s="385">
        <f t="shared" si="2"/>
        <v>1494.48</v>
      </c>
      <c r="L158" s="379">
        <v>195</v>
      </c>
    </row>
    <row r="159" spans="1:12" ht="15.75" thickBot="1" x14ac:dyDescent="0.3">
      <c r="A159" s="256">
        <v>183</v>
      </c>
      <c r="B159" s="250" t="s">
        <v>410</v>
      </c>
      <c r="C159" s="256" t="s">
        <v>16</v>
      </c>
      <c r="D159" s="451">
        <v>12</v>
      </c>
      <c r="E159" s="451">
        <v>0</v>
      </c>
      <c r="F159" s="451">
        <v>6</v>
      </c>
      <c r="G159" s="293">
        <v>19</v>
      </c>
      <c r="H159" s="256" t="s">
        <v>818</v>
      </c>
      <c r="I159" s="256">
        <v>3973509</v>
      </c>
      <c r="J159" s="452">
        <v>350.7</v>
      </c>
      <c r="K159" s="385">
        <f t="shared" si="2"/>
        <v>6663.3</v>
      </c>
      <c r="L159" s="379">
        <v>195</v>
      </c>
    </row>
    <row r="160" spans="1:12" ht="15.75" thickBot="1" x14ac:dyDescent="0.3">
      <c r="A160" s="256">
        <v>184</v>
      </c>
      <c r="B160" s="250" t="s">
        <v>412</v>
      </c>
      <c r="C160" s="256" t="s">
        <v>16</v>
      </c>
      <c r="D160" s="451">
        <v>12</v>
      </c>
      <c r="E160" s="451">
        <v>0</v>
      </c>
      <c r="F160" s="453">
        <v>0</v>
      </c>
      <c r="G160" s="293">
        <v>12</v>
      </c>
      <c r="H160" s="256" t="s">
        <v>419</v>
      </c>
      <c r="I160" s="256">
        <v>401650</v>
      </c>
      <c r="J160" s="452"/>
      <c r="K160" s="385"/>
      <c r="L160" s="379"/>
    </row>
    <row r="161" spans="1:12" ht="15.75" thickBot="1" x14ac:dyDescent="0.3">
      <c r="A161" s="256">
        <v>185</v>
      </c>
      <c r="B161" s="250" t="s">
        <v>412</v>
      </c>
      <c r="C161" s="256" t="s">
        <v>16</v>
      </c>
      <c r="D161" s="451">
        <v>12</v>
      </c>
      <c r="E161" s="451">
        <v>0</v>
      </c>
      <c r="F161" s="453">
        <v>0</v>
      </c>
      <c r="G161" s="293">
        <v>12</v>
      </c>
      <c r="H161" s="256" t="s">
        <v>419</v>
      </c>
      <c r="I161" s="256">
        <v>401685</v>
      </c>
      <c r="J161" s="452"/>
      <c r="K161" s="385"/>
      <c r="L161" s="379"/>
    </row>
    <row r="162" spans="1:12" ht="15.75" thickBot="1" x14ac:dyDescent="0.3">
      <c r="A162" s="256">
        <v>186</v>
      </c>
      <c r="B162" s="250" t="s">
        <v>414</v>
      </c>
      <c r="C162" s="256" t="s">
        <v>16</v>
      </c>
      <c r="D162" s="451">
        <v>12</v>
      </c>
      <c r="E162" s="451">
        <v>0</v>
      </c>
      <c r="F162" s="453">
        <v>0</v>
      </c>
      <c r="G162" s="293">
        <v>12</v>
      </c>
      <c r="H162" s="256" t="s">
        <v>419</v>
      </c>
      <c r="I162" s="256">
        <v>71033</v>
      </c>
      <c r="J162" s="452"/>
      <c r="K162" s="385"/>
      <c r="L162" s="379"/>
    </row>
    <row r="163" spans="1:12" ht="15.75" thickBot="1" x14ac:dyDescent="0.3">
      <c r="A163" s="256">
        <v>187</v>
      </c>
      <c r="B163" s="250" t="s">
        <v>414</v>
      </c>
      <c r="C163" s="256" t="s">
        <v>16</v>
      </c>
      <c r="D163" s="451">
        <v>12</v>
      </c>
      <c r="E163" s="451">
        <v>0</v>
      </c>
      <c r="F163" s="453">
        <v>0</v>
      </c>
      <c r="G163" s="293">
        <v>12</v>
      </c>
      <c r="H163" s="256" t="s">
        <v>419</v>
      </c>
      <c r="I163" s="256">
        <v>72004</v>
      </c>
      <c r="J163" s="452"/>
      <c r="K163" s="385"/>
      <c r="L163" s="379"/>
    </row>
    <row r="164" spans="1:12" ht="15.75" thickBot="1" x14ac:dyDescent="0.3">
      <c r="A164" s="256">
        <v>188</v>
      </c>
      <c r="B164" s="250" t="s">
        <v>415</v>
      </c>
      <c r="C164" s="256" t="s">
        <v>16</v>
      </c>
      <c r="D164" s="451">
        <v>12</v>
      </c>
      <c r="E164" s="451">
        <v>0</v>
      </c>
      <c r="F164" s="453">
        <v>0</v>
      </c>
      <c r="G164" s="293">
        <v>12</v>
      </c>
      <c r="H164" s="256" t="s">
        <v>419</v>
      </c>
      <c r="I164" s="256">
        <v>478041</v>
      </c>
      <c r="J164" s="452"/>
      <c r="K164" s="385"/>
      <c r="L164" s="379"/>
    </row>
    <row r="165" spans="1:12" ht="15.75" thickBot="1" x14ac:dyDescent="0.3">
      <c r="A165" s="256">
        <v>189</v>
      </c>
      <c r="B165" s="250" t="s">
        <v>415</v>
      </c>
      <c r="C165" s="256" t="s">
        <v>16</v>
      </c>
      <c r="D165" s="451">
        <v>12</v>
      </c>
      <c r="E165" s="451">
        <v>0</v>
      </c>
      <c r="F165" s="453">
        <v>0</v>
      </c>
      <c r="G165" s="293">
        <v>12</v>
      </c>
      <c r="H165" s="256" t="s">
        <v>419</v>
      </c>
      <c r="I165" s="256">
        <v>478057</v>
      </c>
      <c r="J165" s="452"/>
      <c r="K165" s="385"/>
      <c r="L165" s="379"/>
    </row>
    <row r="166" spans="1:12" ht="23.25" thickBot="1" x14ac:dyDescent="0.3">
      <c r="A166" s="256">
        <v>190</v>
      </c>
      <c r="B166" s="250" t="s">
        <v>416</v>
      </c>
      <c r="C166" s="256" t="s">
        <v>16</v>
      </c>
      <c r="D166" s="451">
        <v>12</v>
      </c>
      <c r="E166" s="451">
        <v>0</v>
      </c>
      <c r="F166" s="453">
        <v>0</v>
      </c>
      <c r="G166" s="293">
        <v>12</v>
      </c>
      <c r="H166" s="256" t="s">
        <v>419</v>
      </c>
      <c r="I166" s="256">
        <v>478045</v>
      </c>
      <c r="J166" s="452"/>
      <c r="K166" s="385"/>
      <c r="L166" s="379"/>
    </row>
    <row r="167" spans="1:12" ht="23.25" thickBot="1" x14ac:dyDescent="0.3">
      <c r="A167" s="256">
        <v>191</v>
      </c>
      <c r="B167" s="250" t="s">
        <v>416</v>
      </c>
      <c r="C167" s="256" t="s">
        <v>16</v>
      </c>
      <c r="D167" s="451">
        <v>12</v>
      </c>
      <c r="E167" s="451">
        <v>0</v>
      </c>
      <c r="F167" s="453">
        <v>0</v>
      </c>
      <c r="G167" s="293">
        <v>12</v>
      </c>
      <c r="H167" s="256" t="s">
        <v>419</v>
      </c>
      <c r="I167" s="256">
        <v>478059</v>
      </c>
      <c r="J167" s="452"/>
      <c r="K167" s="385"/>
      <c r="L167" s="379"/>
    </row>
    <row r="168" spans="1:12" ht="23.25" thickBot="1" x14ac:dyDescent="0.3">
      <c r="A168" s="256">
        <v>192</v>
      </c>
      <c r="B168" s="250" t="s">
        <v>417</v>
      </c>
      <c r="C168" s="256" t="s">
        <v>16</v>
      </c>
      <c r="D168" s="451">
        <v>12</v>
      </c>
      <c r="E168" s="451">
        <v>0</v>
      </c>
      <c r="F168" s="453">
        <v>0</v>
      </c>
      <c r="G168" s="293">
        <v>12</v>
      </c>
      <c r="H168" s="256" t="s">
        <v>419</v>
      </c>
      <c r="I168" s="256" t="s">
        <v>418</v>
      </c>
      <c r="J168" s="452"/>
      <c r="K168" s="385"/>
      <c r="L168" s="379"/>
    </row>
    <row r="169" spans="1:12" ht="15.75" thickBot="1" x14ac:dyDescent="0.3">
      <c r="A169" s="256">
        <v>193</v>
      </c>
      <c r="B169" s="250" t="s">
        <v>420</v>
      </c>
      <c r="C169" s="256" t="s">
        <v>16</v>
      </c>
      <c r="D169" s="451">
        <v>12</v>
      </c>
      <c r="E169" s="451">
        <v>0</v>
      </c>
      <c r="F169" s="451">
        <v>12</v>
      </c>
      <c r="G169" s="293">
        <v>24</v>
      </c>
      <c r="H169" s="256" t="s">
        <v>419</v>
      </c>
      <c r="I169" s="256" t="s">
        <v>421</v>
      </c>
      <c r="J169" s="452">
        <v>350.4</v>
      </c>
      <c r="K169" s="385">
        <f t="shared" si="2"/>
        <v>8409.5999999999985</v>
      </c>
      <c r="L169" s="379">
        <v>65</v>
      </c>
    </row>
    <row r="170" spans="1:12" ht="15.75" thickBot="1" x14ac:dyDescent="0.3">
      <c r="A170" s="256">
        <v>194</v>
      </c>
      <c r="B170" s="250" t="s">
        <v>422</v>
      </c>
      <c r="C170" s="256" t="s">
        <v>16</v>
      </c>
      <c r="D170" s="451">
        <v>12</v>
      </c>
      <c r="E170" s="451">
        <v>0</v>
      </c>
      <c r="F170" s="451">
        <v>12</v>
      </c>
      <c r="G170" s="293">
        <v>24</v>
      </c>
      <c r="H170" s="256" t="s">
        <v>419</v>
      </c>
      <c r="I170" s="256" t="s">
        <v>423</v>
      </c>
      <c r="J170" s="452"/>
      <c r="K170" s="385"/>
      <c r="L170" s="379"/>
    </row>
    <row r="171" spans="1:12" ht="15.75" thickBot="1" x14ac:dyDescent="0.3">
      <c r="A171" s="256">
        <v>195</v>
      </c>
      <c r="B171" s="250" t="s">
        <v>424</v>
      </c>
      <c r="C171" s="256" t="s">
        <v>16</v>
      </c>
      <c r="D171" s="451">
        <v>12</v>
      </c>
      <c r="E171" s="451">
        <v>0</v>
      </c>
      <c r="F171" s="453">
        <v>0</v>
      </c>
      <c r="G171" s="293">
        <v>12</v>
      </c>
      <c r="H171" s="256" t="s">
        <v>819</v>
      </c>
      <c r="I171" s="256" t="s">
        <v>425</v>
      </c>
      <c r="J171" s="454">
        <v>3244.21</v>
      </c>
      <c r="K171" s="385">
        <f t="shared" si="2"/>
        <v>38930.520000000004</v>
      </c>
      <c r="L171" s="379">
        <v>564</v>
      </c>
    </row>
    <row r="172" spans="1:12" x14ac:dyDescent="0.25">
      <c r="A172" s="256">
        <v>196</v>
      </c>
      <c r="B172" s="250" t="s">
        <v>427</v>
      </c>
      <c r="C172" s="256" t="s">
        <v>16</v>
      </c>
      <c r="D172" s="451">
        <v>12</v>
      </c>
      <c r="E172" s="451">
        <v>0</v>
      </c>
      <c r="F172" s="451">
        <v>9</v>
      </c>
      <c r="G172" s="293">
        <v>21</v>
      </c>
      <c r="H172" s="256" t="s">
        <v>820</v>
      </c>
      <c r="I172" s="256">
        <v>147029</v>
      </c>
      <c r="J172" s="454">
        <v>107457.99</v>
      </c>
      <c r="K172" s="385">
        <f t="shared" si="2"/>
        <v>2256617.79</v>
      </c>
      <c r="L172" s="411">
        <v>210</v>
      </c>
    </row>
    <row r="173" spans="1:12" ht="18.75" x14ac:dyDescent="0.25">
      <c r="A173" s="412"/>
      <c r="B173" s="413"/>
      <c r="C173" s="412"/>
      <c r="D173" s="412"/>
      <c r="E173" s="412"/>
      <c r="F173" s="412"/>
      <c r="G173" s="383"/>
      <c r="H173" s="412"/>
      <c r="I173" s="412"/>
      <c r="J173" s="384" t="s">
        <v>924</v>
      </c>
      <c r="K173" s="449">
        <f>SUM(K3:K172)</f>
        <v>7380028.5299999993</v>
      </c>
      <c r="L173" s="388"/>
    </row>
    <row r="174" spans="1:12" s="447" customFormat="1" x14ac:dyDescent="0.25">
      <c r="A174" s="443"/>
      <c r="B174" s="444"/>
      <c r="C174" s="443"/>
      <c r="D174" s="443"/>
      <c r="E174" s="443"/>
      <c r="F174" s="443"/>
      <c r="G174" s="443"/>
      <c r="H174" s="443"/>
      <c r="I174" s="443"/>
      <c r="J174" s="445"/>
      <c r="K174" s="396"/>
      <c r="L174" s="446"/>
    </row>
    <row r="175" spans="1:12" s="447" customFormat="1" ht="33.75" x14ac:dyDescent="0.25">
      <c r="A175" s="443"/>
      <c r="B175" s="444"/>
      <c r="C175" s="443"/>
      <c r="D175" s="443"/>
      <c r="E175" s="443"/>
      <c r="F175" s="443"/>
      <c r="G175" s="443"/>
      <c r="H175" s="443"/>
      <c r="I175" s="443"/>
      <c r="J175" s="445"/>
      <c r="K175" s="448"/>
      <c r="L175" s="446" t="s">
        <v>890</v>
      </c>
    </row>
    <row r="176" spans="1:12" x14ac:dyDescent="0.25">
      <c r="A176" s="412"/>
      <c r="B176" s="413"/>
      <c r="C176" s="412"/>
      <c r="D176" s="412"/>
      <c r="E176" s="412"/>
      <c r="F176" s="412"/>
      <c r="G176" s="412"/>
      <c r="H176" s="412"/>
      <c r="I176" s="412"/>
      <c r="J176" s="384"/>
      <c r="K176" s="388"/>
      <c r="L176" s="388"/>
    </row>
    <row r="177" spans="1:12" x14ac:dyDescent="0.25">
      <c r="A177" s="412"/>
      <c r="B177" s="413"/>
      <c r="C177" s="412"/>
      <c r="D177" s="412"/>
      <c r="E177" s="412"/>
      <c r="F177" s="412"/>
      <c r="G177" s="412"/>
      <c r="H177" s="412"/>
      <c r="I177" s="412"/>
      <c r="J177" s="384"/>
      <c r="K177" s="388"/>
      <c r="L177" s="388"/>
    </row>
    <row r="178" spans="1:12" ht="15.75" thickBot="1" x14ac:dyDescent="0.3">
      <c r="A178" s="412"/>
      <c r="B178" s="413"/>
      <c r="C178" s="412"/>
      <c r="D178" s="412"/>
      <c r="E178" s="412"/>
      <c r="F178" s="412"/>
      <c r="G178" s="412"/>
      <c r="H178" s="412"/>
      <c r="I178" s="412"/>
      <c r="J178" s="384"/>
      <c r="K178" s="388"/>
      <c r="L178" s="388"/>
    </row>
    <row r="179" spans="1:12" ht="57" customHeight="1" x14ac:dyDescent="0.25">
      <c r="A179" s="460" t="s">
        <v>891</v>
      </c>
      <c r="B179" s="461"/>
      <c r="C179" s="461"/>
      <c r="D179" s="461"/>
      <c r="E179" s="461"/>
      <c r="F179" s="461"/>
      <c r="G179" s="461"/>
      <c r="H179" s="462"/>
      <c r="I179" s="414"/>
      <c r="J179" s="415"/>
      <c r="K179" s="416"/>
      <c r="L179" s="416"/>
    </row>
    <row r="180" spans="1:12" ht="15.75" thickBot="1" x14ac:dyDescent="0.3">
      <c r="A180" s="417" t="s">
        <v>892</v>
      </c>
      <c r="B180" s="459"/>
      <c r="C180" s="417"/>
      <c r="D180" s="417"/>
      <c r="E180" s="417"/>
      <c r="F180" s="417"/>
      <c r="G180" s="417"/>
      <c r="H180" s="417"/>
      <c r="I180" s="418"/>
      <c r="J180" s="415"/>
      <c r="K180" s="416"/>
      <c r="L180" s="416"/>
    </row>
    <row r="181" spans="1:12" ht="15.75" thickBot="1" x14ac:dyDescent="0.3">
      <c r="A181" s="419" t="s">
        <v>822</v>
      </c>
      <c r="B181" s="440"/>
      <c r="C181" s="420"/>
      <c r="D181" s="421"/>
      <c r="E181" s="421"/>
      <c r="F181" s="421"/>
      <c r="G181" s="421"/>
      <c r="H181" s="421"/>
      <c r="I181" s="421"/>
      <c r="J181" s="384"/>
      <c r="K181" s="388"/>
      <c r="L181" s="388"/>
    </row>
    <row r="182" spans="1:12" ht="45.75" thickBot="1" x14ac:dyDescent="0.3">
      <c r="A182" s="422" t="s">
        <v>824</v>
      </c>
      <c r="B182" s="441"/>
      <c r="C182" s="423"/>
      <c r="D182" s="424"/>
      <c r="E182" s="424"/>
      <c r="F182" s="424"/>
      <c r="G182" s="424"/>
      <c r="H182" s="424"/>
      <c r="I182" s="424"/>
      <c r="J182" s="384"/>
      <c r="K182" s="388"/>
      <c r="L182" s="388"/>
    </row>
    <row r="183" spans="1:12" ht="34.5" thickBot="1" x14ac:dyDescent="0.3">
      <c r="A183" s="425" t="s">
        <v>0</v>
      </c>
      <c r="B183" s="442" t="s">
        <v>1</v>
      </c>
      <c r="C183" s="426" t="s">
        <v>3</v>
      </c>
      <c r="D183" s="426" t="s">
        <v>571</v>
      </c>
      <c r="E183" s="426" t="s">
        <v>572</v>
      </c>
      <c r="F183" s="426" t="s">
        <v>829</v>
      </c>
      <c r="G183" s="426" t="s">
        <v>830</v>
      </c>
      <c r="H183" s="426" t="s">
        <v>431</v>
      </c>
      <c r="I183" s="426" t="s">
        <v>4</v>
      </c>
      <c r="J183" s="364" t="s">
        <v>886</v>
      </c>
      <c r="K183" s="364" t="s">
        <v>893</v>
      </c>
      <c r="L183" s="364" t="s">
        <v>887</v>
      </c>
    </row>
    <row r="184" spans="1:12" ht="23.25" thickBot="1" x14ac:dyDescent="0.3">
      <c r="A184" s="365">
        <v>1</v>
      </c>
      <c r="B184" s="438" t="s">
        <v>432</v>
      </c>
      <c r="C184" s="373" t="s">
        <v>16</v>
      </c>
      <c r="D184" s="368">
        <v>21</v>
      </c>
      <c r="E184" s="368">
        <v>0</v>
      </c>
      <c r="F184" s="368">
        <v>0</v>
      </c>
      <c r="G184" s="368">
        <v>21</v>
      </c>
      <c r="H184" s="367" t="s">
        <v>433</v>
      </c>
      <c r="I184" s="367" t="s">
        <v>434</v>
      </c>
      <c r="J184" s="371">
        <v>8589.89</v>
      </c>
      <c r="K184" s="427">
        <f>+J184*G184</f>
        <v>180387.69</v>
      </c>
      <c r="L184" s="377">
        <v>300</v>
      </c>
    </row>
    <row r="185" spans="1:12" ht="23.25" thickBot="1" x14ac:dyDescent="0.3">
      <c r="A185" s="365">
        <v>2</v>
      </c>
      <c r="B185" s="438" t="s">
        <v>436</v>
      </c>
      <c r="C185" s="373" t="s">
        <v>16</v>
      </c>
      <c r="D185" s="368">
        <v>18</v>
      </c>
      <c r="E185" s="368">
        <v>0</v>
      </c>
      <c r="F185" s="368">
        <v>0</v>
      </c>
      <c r="G185" s="368">
        <v>18</v>
      </c>
      <c r="H185" s="373" t="s">
        <v>437</v>
      </c>
      <c r="I185" s="373" t="s">
        <v>438</v>
      </c>
      <c r="J185" s="371">
        <v>13123.43</v>
      </c>
      <c r="K185" s="427">
        <f t="shared" ref="K185:K224" si="3">+J185*G185</f>
        <v>236221.74</v>
      </c>
      <c r="L185" s="377">
        <v>300</v>
      </c>
    </row>
    <row r="186" spans="1:12" ht="23.25" thickBot="1" x14ac:dyDescent="0.3">
      <c r="A186" s="365">
        <v>3</v>
      </c>
      <c r="B186" s="438" t="s">
        <v>439</v>
      </c>
      <c r="C186" s="373" t="s">
        <v>16</v>
      </c>
      <c r="D186" s="368">
        <v>21</v>
      </c>
      <c r="E186" s="368">
        <v>0</v>
      </c>
      <c r="F186" s="368">
        <v>0</v>
      </c>
      <c r="G186" s="368">
        <v>21</v>
      </c>
      <c r="H186" s="367" t="s">
        <v>440</v>
      </c>
      <c r="I186" s="367" t="s">
        <v>441</v>
      </c>
      <c r="J186" s="371">
        <v>9326.57</v>
      </c>
      <c r="K186" s="427">
        <f t="shared" si="3"/>
        <v>195857.97</v>
      </c>
      <c r="L186" s="377">
        <v>300</v>
      </c>
    </row>
    <row r="187" spans="1:12" ht="15.75" thickBot="1" x14ac:dyDescent="0.3">
      <c r="A187" s="365">
        <v>4</v>
      </c>
      <c r="B187" s="438" t="s">
        <v>442</v>
      </c>
      <c r="C187" s="373" t="s">
        <v>16</v>
      </c>
      <c r="D187" s="368">
        <v>10</v>
      </c>
      <c r="E187" s="368">
        <v>0</v>
      </c>
      <c r="F187" s="368">
        <v>0</v>
      </c>
      <c r="G187" s="368">
        <v>10</v>
      </c>
      <c r="H187" s="367" t="s">
        <v>419</v>
      </c>
      <c r="I187" s="367" t="s">
        <v>443</v>
      </c>
      <c r="J187" s="371">
        <v>18733.79</v>
      </c>
      <c r="K187" s="427">
        <f t="shared" si="3"/>
        <v>187337.90000000002</v>
      </c>
      <c r="L187" s="377">
        <v>300</v>
      </c>
    </row>
    <row r="188" spans="1:12" ht="23.25" thickBot="1" x14ac:dyDescent="0.3">
      <c r="A188" s="365">
        <v>5</v>
      </c>
      <c r="B188" s="438" t="s">
        <v>444</v>
      </c>
      <c r="C188" s="373" t="s">
        <v>16</v>
      </c>
      <c r="D188" s="368">
        <v>21</v>
      </c>
      <c r="E188" s="368">
        <v>0</v>
      </c>
      <c r="F188" s="368">
        <v>0</v>
      </c>
      <c r="G188" s="368">
        <v>21</v>
      </c>
      <c r="H188" s="367" t="s">
        <v>445</v>
      </c>
      <c r="I188" s="367" t="s">
        <v>446</v>
      </c>
      <c r="J188" s="371">
        <v>2543.11</v>
      </c>
      <c r="K188" s="427">
        <f t="shared" si="3"/>
        <v>53405.310000000005</v>
      </c>
      <c r="L188" s="377">
        <v>300</v>
      </c>
    </row>
    <row r="189" spans="1:12" ht="23.25" thickBot="1" x14ac:dyDescent="0.3">
      <c r="A189" s="365">
        <v>6</v>
      </c>
      <c r="B189" s="438" t="s">
        <v>448</v>
      </c>
      <c r="C189" s="373" t="s">
        <v>16</v>
      </c>
      <c r="D189" s="368">
        <v>22</v>
      </c>
      <c r="E189" s="368">
        <v>0</v>
      </c>
      <c r="F189" s="368">
        <v>0</v>
      </c>
      <c r="G189" s="368">
        <v>22</v>
      </c>
      <c r="H189" s="367" t="s">
        <v>449</v>
      </c>
      <c r="I189" s="367" t="s">
        <v>450</v>
      </c>
      <c r="J189" s="371">
        <v>10582.14</v>
      </c>
      <c r="K189" s="427">
        <f t="shared" si="3"/>
        <v>232807.08</v>
      </c>
      <c r="L189" s="377">
        <v>300</v>
      </c>
    </row>
    <row r="190" spans="1:12" ht="15.75" thickBot="1" x14ac:dyDescent="0.3">
      <c r="A190" s="365">
        <v>7</v>
      </c>
      <c r="B190" s="438" t="s">
        <v>451</v>
      </c>
      <c r="C190" s="373" t="s">
        <v>16</v>
      </c>
      <c r="D190" s="368">
        <v>6</v>
      </c>
      <c r="E190" s="368">
        <v>0</v>
      </c>
      <c r="F190" s="368">
        <v>0</v>
      </c>
      <c r="G190" s="368">
        <v>6</v>
      </c>
      <c r="H190" s="367" t="s">
        <v>419</v>
      </c>
      <c r="I190" s="367" t="s">
        <v>452</v>
      </c>
      <c r="J190" s="371">
        <v>17609.830000000002</v>
      </c>
      <c r="K190" s="427">
        <f t="shared" si="3"/>
        <v>105658.98000000001</v>
      </c>
      <c r="L190" s="377">
        <v>300</v>
      </c>
    </row>
    <row r="191" spans="1:12" ht="15.75" thickBot="1" x14ac:dyDescent="0.3">
      <c r="A191" s="365">
        <v>8</v>
      </c>
      <c r="B191" s="438" t="s">
        <v>453</v>
      </c>
      <c r="C191" s="373" t="s">
        <v>16</v>
      </c>
      <c r="D191" s="368">
        <v>10</v>
      </c>
      <c r="E191" s="368">
        <v>0</v>
      </c>
      <c r="F191" s="368">
        <v>0</v>
      </c>
      <c r="G191" s="368">
        <v>10</v>
      </c>
      <c r="H191" s="367" t="s">
        <v>419</v>
      </c>
      <c r="I191" s="367" t="s">
        <v>454</v>
      </c>
      <c r="J191" s="371">
        <v>12519.48</v>
      </c>
      <c r="K191" s="427">
        <f t="shared" si="3"/>
        <v>125194.79999999999</v>
      </c>
      <c r="L191" s="377">
        <v>300</v>
      </c>
    </row>
    <row r="192" spans="1:12" ht="15.75" thickBot="1" x14ac:dyDescent="0.3">
      <c r="A192" s="365">
        <v>9</v>
      </c>
      <c r="B192" s="438" t="s">
        <v>455</v>
      </c>
      <c r="C192" s="373" t="s">
        <v>16</v>
      </c>
      <c r="D192" s="368">
        <v>10</v>
      </c>
      <c r="E192" s="368">
        <v>0</v>
      </c>
      <c r="F192" s="368">
        <v>0</v>
      </c>
      <c r="G192" s="368">
        <v>10</v>
      </c>
      <c r="H192" s="367" t="s">
        <v>419</v>
      </c>
      <c r="I192" s="367" t="s">
        <v>456</v>
      </c>
      <c r="J192" s="371">
        <v>13160.41</v>
      </c>
      <c r="K192" s="427">
        <f t="shared" si="3"/>
        <v>131604.1</v>
      </c>
      <c r="L192" s="377">
        <v>300</v>
      </c>
    </row>
    <row r="193" spans="1:12" ht="23.25" thickBot="1" x14ac:dyDescent="0.3">
      <c r="A193" s="365">
        <v>10</v>
      </c>
      <c r="B193" s="438" t="s">
        <v>458</v>
      </c>
      <c r="C193" s="373" t="s">
        <v>16</v>
      </c>
      <c r="D193" s="368">
        <v>23</v>
      </c>
      <c r="E193" s="368">
        <v>0</v>
      </c>
      <c r="F193" s="368">
        <v>0</v>
      </c>
      <c r="G193" s="368">
        <v>23</v>
      </c>
      <c r="H193" s="367" t="s">
        <v>459</v>
      </c>
      <c r="I193" s="367" t="s">
        <v>460</v>
      </c>
      <c r="J193" s="371">
        <v>20221.23</v>
      </c>
      <c r="K193" s="427">
        <f t="shared" si="3"/>
        <v>465088.29</v>
      </c>
      <c r="L193" s="377">
        <v>300</v>
      </c>
    </row>
    <row r="194" spans="1:12" ht="15.75" thickBot="1" x14ac:dyDescent="0.3">
      <c r="A194" s="365">
        <v>11</v>
      </c>
      <c r="B194" s="438" t="s">
        <v>461</v>
      </c>
      <c r="C194" s="373" t="s">
        <v>16</v>
      </c>
      <c r="D194" s="368">
        <v>10</v>
      </c>
      <c r="E194" s="368">
        <v>0</v>
      </c>
      <c r="F194" s="368">
        <v>0</v>
      </c>
      <c r="G194" s="368">
        <v>10</v>
      </c>
      <c r="H194" s="367" t="s">
        <v>419</v>
      </c>
      <c r="I194" s="367" t="s">
        <v>462</v>
      </c>
      <c r="J194" s="371">
        <v>18393.43</v>
      </c>
      <c r="K194" s="427">
        <f t="shared" si="3"/>
        <v>183934.3</v>
      </c>
      <c r="L194" s="377">
        <v>300</v>
      </c>
    </row>
    <row r="195" spans="1:12" ht="15.75" thickBot="1" x14ac:dyDescent="0.3">
      <c r="A195" s="365">
        <v>12</v>
      </c>
      <c r="B195" s="438" t="s">
        <v>463</v>
      </c>
      <c r="C195" s="373" t="s">
        <v>16</v>
      </c>
      <c r="D195" s="368">
        <v>10</v>
      </c>
      <c r="E195" s="368">
        <v>0</v>
      </c>
      <c r="F195" s="368">
        <v>0</v>
      </c>
      <c r="G195" s="368">
        <v>10</v>
      </c>
      <c r="H195" s="367" t="s">
        <v>419</v>
      </c>
      <c r="I195" s="367" t="s">
        <v>464</v>
      </c>
      <c r="J195" s="371">
        <v>15384.02</v>
      </c>
      <c r="K195" s="427">
        <f t="shared" si="3"/>
        <v>153840.20000000001</v>
      </c>
      <c r="L195" s="377">
        <v>300</v>
      </c>
    </row>
    <row r="196" spans="1:12" ht="23.25" thickBot="1" x14ac:dyDescent="0.3">
      <c r="A196" s="365">
        <v>13</v>
      </c>
      <c r="B196" s="438" t="s">
        <v>465</v>
      </c>
      <c r="C196" s="373" t="s">
        <v>16</v>
      </c>
      <c r="D196" s="368">
        <v>22</v>
      </c>
      <c r="E196" s="368">
        <v>0</v>
      </c>
      <c r="F196" s="368">
        <v>0</v>
      </c>
      <c r="G196" s="368">
        <v>22</v>
      </c>
      <c r="H196" s="367" t="s">
        <v>466</v>
      </c>
      <c r="I196" s="367" t="s">
        <v>467</v>
      </c>
      <c r="J196" s="371">
        <v>10835.6</v>
      </c>
      <c r="K196" s="427">
        <f t="shared" si="3"/>
        <v>238383.2</v>
      </c>
      <c r="L196" s="377">
        <v>300</v>
      </c>
    </row>
    <row r="197" spans="1:12" ht="23.25" thickBot="1" x14ac:dyDescent="0.3">
      <c r="A197" s="365">
        <v>14</v>
      </c>
      <c r="B197" s="438" t="s">
        <v>468</v>
      </c>
      <c r="C197" s="373" t="s">
        <v>16</v>
      </c>
      <c r="D197" s="368">
        <v>19</v>
      </c>
      <c r="E197" s="368">
        <v>0</v>
      </c>
      <c r="F197" s="368">
        <v>0</v>
      </c>
      <c r="G197" s="368">
        <v>19</v>
      </c>
      <c r="H197" s="367" t="s">
        <v>469</v>
      </c>
      <c r="I197" s="367" t="s">
        <v>470</v>
      </c>
      <c r="J197" s="371">
        <v>16342.29</v>
      </c>
      <c r="K197" s="427">
        <f t="shared" si="3"/>
        <v>310503.51</v>
      </c>
      <c r="L197" s="377">
        <v>300</v>
      </c>
    </row>
    <row r="198" spans="1:12" ht="23.25" thickBot="1" x14ac:dyDescent="0.3">
      <c r="A198" s="365">
        <v>15</v>
      </c>
      <c r="B198" s="438" t="s">
        <v>471</v>
      </c>
      <c r="C198" s="373" t="s">
        <v>16</v>
      </c>
      <c r="D198" s="368">
        <v>20</v>
      </c>
      <c r="E198" s="368">
        <v>0</v>
      </c>
      <c r="F198" s="368">
        <v>0</v>
      </c>
      <c r="G198" s="368">
        <v>20</v>
      </c>
      <c r="H198" s="367" t="s">
        <v>472</v>
      </c>
      <c r="I198" s="367" t="s">
        <v>473</v>
      </c>
      <c r="J198" s="371">
        <v>11709.71</v>
      </c>
      <c r="K198" s="427">
        <f t="shared" si="3"/>
        <v>234194.19999999998</v>
      </c>
      <c r="L198" s="377">
        <v>300</v>
      </c>
    </row>
    <row r="199" spans="1:12" ht="15.75" thickBot="1" x14ac:dyDescent="0.3">
      <c r="A199" s="365">
        <v>16</v>
      </c>
      <c r="B199" s="438" t="s">
        <v>474</v>
      </c>
      <c r="C199" s="373" t="s">
        <v>16</v>
      </c>
      <c r="D199" s="368">
        <v>10</v>
      </c>
      <c r="E199" s="368">
        <v>0</v>
      </c>
      <c r="F199" s="368">
        <v>0</v>
      </c>
      <c r="G199" s="368">
        <v>10</v>
      </c>
      <c r="H199" s="367" t="s">
        <v>419</v>
      </c>
      <c r="I199" s="367" t="s">
        <v>475</v>
      </c>
      <c r="J199" s="371">
        <v>13216.14</v>
      </c>
      <c r="K199" s="427">
        <f t="shared" si="3"/>
        <v>132161.4</v>
      </c>
      <c r="L199" s="377">
        <v>300</v>
      </c>
    </row>
    <row r="200" spans="1:12" ht="15.75" thickBot="1" x14ac:dyDescent="0.3">
      <c r="A200" s="365">
        <v>17</v>
      </c>
      <c r="B200" s="438" t="s">
        <v>476</v>
      </c>
      <c r="C200" s="373" t="s">
        <v>16</v>
      </c>
      <c r="D200" s="368">
        <v>10</v>
      </c>
      <c r="E200" s="368">
        <v>0</v>
      </c>
      <c r="F200" s="368">
        <v>0</v>
      </c>
      <c r="G200" s="368">
        <v>10</v>
      </c>
      <c r="H200" s="367" t="s">
        <v>419</v>
      </c>
      <c r="I200" s="367" t="s">
        <v>477</v>
      </c>
      <c r="J200" s="371">
        <v>12519.48</v>
      </c>
      <c r="K200" s="427">
        <f t="shared" si="3"/>
        <v>125194.79999999999</v>
      </c>
      <c r="L200" s="377">
        <v>300</v>
      </c>
    </row>
    <row r="201" spans="1:12" ht="15.75" thickBot="1" x14ac:dyDescent="0.3">
      <c r="A201" s="365">
        <v>18</v>
      </c>
      <c r="B201" s="438" t="s">
        <v>478</v>
      </c>
      <c r="C201" s="373" t="s">
        <v>16</v>
      </c>
      <c r="D201" s="368">
        <v>10</v>
      </c>
      <c r="E201" s="368">
        <v>0</v>
      </c>
      <c r="F201" s="368">
        <v>0</v>
      </c>
      <c r="G201" s="368">
        <v>10</v>
      </c>
      <c r="H201" s="367" t="s">
        <v>419</v>
      </c>
      <c r="I201" s="367" t="s">
        <v>479</v>
      </c>
      <c r="J201" s="371">
        <v>17609.830000000002</v>
      </c>
      <c r="K201" s="427">
        <f t="shared" si="3"/>
        <v>176098.30000000002</v>
      </c>
      <c r="L201" s="377">
        <v>300</v>
      </c>
    </row>
    <row r="202" spans="1:12" ht="23.25" thickBot="1" x14ac:dyDescent="0.3">
      <c r="A202" s="365">
        <v>19</v>
      </c>
      <c r="B202" s="438" t="s">
        <v>480</v>
      </c>
      <c r="C202" s="373" t="s">
        <v>16</v>
      </c>
      <c r="D202" s="368">
        <v>21</v>
      </c>
      <c r="E202" s="368">
        <v>0</v>
      </c>
      <c r="F202" s="368">
        <v>0</v>
      </c>
      <c r="G202" s="368">
        <v>21</v>
      </c>
      <c r="H202" s="367" t="s">
        <v>481</v>
      </c>
      <c r="I202" s="367" t="s">
        <v>482</v>
      </c>
      <c r="J202" s="371">
        <v>10596.08</v>
      </c>
      <c r="K202" s="427">
        <f t="shared" si="3"/>
        <v>222517.68</v>
      </c>
      <c r="L202" s="377">
        <v>300</v>
      </c>
    </row>
    <row r="203" spans="1:12" ht="15.75" thickBot="1" x14ac:dyDescent="0.3">
      <c r="A203" s="365">
        <v>20</v>
      </c>
      <c r="B203" s="438" t="s">
        <v>483</v>
      </c>
      <c r="C203" s="373" t="s">
        <v>16</v>
      </c>
      <c r="D203" s="368">
        <v>10</v>
      </c>
      <c r="E203" s="368">
        <v>0</v>
      </c>
      <c r="F203" s="368">
        <v>0</v>
      </c>
      <c r="G203" s="368">
        <v>10</v>
      </c>
      <c r="H203" s="367" t="s">
        <v>419</v>
      </c>
      <c r="I203" s="367" t="s">
        <v>484</v>
      </c>
      <c r="J203" s="371">
        <v>18882.41</v>
      </c>
      <c r="K203" s="427">
        <f t="shared" si="3"/>
        <v>188824.1</v>
      </c>
      <c r="L203" s="377">
        <v>300</v>
      </c>
    </row>
    <row r="204" spans="1:12" ht="23.25" thickBot="1" x14ac:dyDescent="0.3">
      <c r="A204" s="365">
        <v>21</v>
      </c>
      <c r="B204" s="438" t="s">
        <v>485</v>
      </c>
      <c r="C204" s="373" t="s">
        <v>16</v>
      </c>
      <c r="D204" s="368">
        <v>20</v>
      </c>
      <c r="E204" s="368">
        <v>0</v>
      </c>
      <c r="F204" s="368">
        <v>0</v>
      </c>
      <c r="G204" s="368">
        <v>20</v>
      </c>
      <c r="H204" s="367" t="s">
        <v>486</v>
      </c>
      <c r="I204" s="367" t="s">
        <v>487</v>
      </c>
      <c r="J204" s="371">
        <v>9616.3799999999992</v>
      </c>
      <c r="K204" s="427">
        <f t="shared" si="3"/>
        <v>192327.59999999998</v>
      </c>
      <c r="L204" s="377">
        <v>300</v>
      </c>
    </row>
    <row r="205" spans="1:12" ht="23.25" thickBot="1" x14ac:dyDescent="0.3">
      <c r="A205" s="365">
        <v>22</v>
      </c>
      <c r="B205" s="438" t="s">
        <v>488</v>
      </c>
      <c r="C205" s="373" t="s">
        <v>16</v>
      </c>
      <c r="D205" s="368">
        <v>21</v>
      </c>
      <c r="E205" s="368">
        <v>0</v>
      </c>
      <c r="F205" s="368">
        <v>0</v>
      </c>
      <c r="G205" s="368">
        <v>21</v>
      </c>
      <c r="H205" s="367" t="s">
        <v>489</v>
      </c>
      <c r="I205" s="367" t="s">
        <v>490</v>
      </c>
      <c r="J205" s="371">
        <v>10454.67</v>
      </c>
      <c r="K205" s="427">
        <f t="shared" si="3"/>
        <v>219548.07</v>
      </c>
      <c r="L205" s="377">
        <v>300</v>
      </c>
    </row>
    <row r="206" spans="1:12" ht="23.25" thickBot="1" x14ac:dyDescent="0.3">
      <c r="A206" s="365">
        <v>23</v>
      </c>
      <c r="B206" s="438" t="s">
        <v>491</v>
      </c>
      <c r="C206" s="373" t="s">
        <v>16</v>
      </c>
      <c r="D206" s="368">
        <v>19</v>
      </c>
      <c r="E206" s="368">
        <v>0</v>
      </c>
      <c r="F206" s="368">
        <v>0</v>
      </c>
      <c r="G206" s="368">
        <v>19</v>
      </c>
      <c r="H206" s="367" t="s">
        <v>492</v>
      </c>
      <c r="I206" s="367" t="s">
        <v>493</v>
      </c>
      <c r="J206" s="371">
        <v>8357.7099999999991</v>
      </c>
      <c r="K206" s="427">
        <f t="shared" si="3"/>
        <v>158796.49</v>
      </c>
      <c r="L206" s="377">
        <v>300</v>
      </c>
    </row>
    <row r="207" spans="1:12" ht="23.25" thickBot="1" x14ac:dyDescent="0.3">
      <c r="A207" s="365">
        <v>24</v>
      </c>
      <c r="B207" s="438" t="s">
        <v>494</v>
      </c>
      <c r="C207" s="373" t="s">
        <v>16</v>
      </c>
      <c r="D207" s="368">
        <v>21</v>
      </c>
      <c r="E207" s="368">
        <v>0</v>
      </c>
      <c r="F207" s="368">
        <v>0</v>
      </c>
      <c r="G207" s="368">
        <v>21</v>
      </c>
      <c r="H207" s="367" t="s">
        <v>495</v>
      </c>
      <c r="I207" s="367" t="s">
        <v>496</v>
      </c>
      <c r="J207" s="371">
        <v>11836.27</v>
      </c>
      <c r="K207" s="427">
        <f t="shared" si="3"/>
        <v>248561.67</v>
      </c>
      <c r="L207" s="377">
        <v>300</v>
      </c>
    </row>
    <row r="208" spans="1:12" ht="23.25" thickBot="1" x14ac:dyDescent="0.3">
      <c r="A208" s="365">
        <v>25</v>
      </c>
      <c r="B208" s="438" t="s">
        <v>497</v>
      </c>
      <c r="C208" s="373" t="s">
        <v>16</v>
      </c>
      <c r="D208" s="368">
        <v>19</v>
      </c>
      <c r="E208" s="368">
        <v>0</v>
      </c>
      <c r="F208" s="368">
        <v>0</v>
      </c>
      <c r="G208" s="368">
        <v>19</v>
      </c>
      <c r="H208" s="367" t="s">
        <v>498</v>
      </c>
      <c r="I208" s="367" t="s">
        <v>499</v>
      </c>
      <c r="J208" s="371">
        <v>7536.89</v>
      </c>
      <c r="K208" s="427">
        <f t="shared" si="3"/>
        <v>143200.91</v>
      </c>
      <c r="L208" s="377">
        <v>300</v>
      </c>
    </row>
    <row r="209" spans="1:12" ht="23.25" thickBot="1" x14ac:dyDescent="0.3">
      <c r="A209" s="365">
        <v>26</v>
      </c>
      <c r="B209" s="438" t="s">
        <v>500</v>
      </c>
      <c r="C209" s="373" t="s">
        <v>16</v>
      </c>
      <c r="D209" s="368">
        <v>19</v>
      </c>
      <c r="E209" s="368">
        <v>0</v>
      </c>
      <c r="F209" s="368">
        <v>0</v>
      </c>
      <c r="G209" s="368">
        <v>19</v>
      </c>
      <c r="H209" s="367" t="s">
        <v>501</v>
      </c>
      <c r="I209" s="367" t="s">
        <v>502</v>
      </c>
      <c r="J209" s="371">
        <v>16245.24</v>
      </c>
      <c r="K209" s="427">
        <f t="shared" si="3"/>
        <v>308659.56</v>
      </c>
      <c r="L209" s="377">
        <v>300</v>
      </c>
    </row>
    <row r="210" spans="1:12" ht="15.75" thickBot="1" x14ac:dyDescent="0.3">
      <c r="A210" s="365">
        <v>27</v>
      </c>
      <c r="B210" s="438" t="s">
        <v>503</v>
      </c>
      <c r="C210" s="373" t="s">
        <v>504</v>
      </c>
      <c r="D210" s="368">
        <v>8</v>
      </c>
      <c r="E210" s="368">
        <v>0</v>
      </c>
      <c r="F210" s="368">
        <v>0</v>
      </c>
      <c r="G210" s="368">
        <v>8</v>
      </c>
      <c r="H210" s="367" t="s">
        <v>419</v>
      </c>
      <c r="I210" s="367" t="s">
        <v>505</v>
      </c>
      <c r="J210" s="371">
        <v>15305.06</v>
      </c>
      <c r="K210" s="427">
        <f t="shared" si="3"/>
        <v>122440.48</v>
      </c>
      <c r="L210" s="377">
        <v>300</v>
      </c>
    </row>
    <row r="211" spans="1:12" ht="23.25" thickBot="1" x14ac:dyDescent="0.3">
      <c r="A211" s="365">
        <v>28</v>
      </c>
      <c r="B211" s="438" t="s">
        <v>506</v>
      </c>
      <c r="C211" s="373" t="s">
        <v>16</v>
      </c>
      <c r="D211" s="368">
        <v>19</v>
      </c>
      <c r="E211" s="368">
        <v>0</v>
      </c>
      <c r="F211" s="368">
        <v>0</v>
      </c>
      <c r="G211" s="368">
        <v>19</v>
      </c>
      <c r="H211" s="367" t="s">
        <v>507</v>
      </c>
      <c r="I211" s="367" t="s">
        <v>508</v>
      </c>
      <c r="J211" s="371">
        <v>12618.94</v>
      </c>
      <c r="K211" s="427">
        <f t="shared" si="3"/>
        <v>239759.86000000002</v>
      </c>
      <c r="L211" s="377">
        <v>300</v>
      </c>
    </row>
    <row r="212" spans="1:12" ht="23.25" thickBot="1" x14ac:dyDescent="0.3">
      <c r="A212" s="365">
        <v>29</v>
      </c>
      <c r="B212" s="438" t="s">
        <v>509</v>
      </c>
      <c r="C212" s="373" t="s">
        <v>16</v>
      </c>
      <c r="D212" s="368">
        <v>22</v>
      </c>
      <c r="E212" s="368">
        <v>0</v>
      </c>
      <c r="F212" s="368">
        <v>0</v>
      </c>
      <c r="G212" s="368">
        <v>22</v>
      </c>
      <c r="H212" s="367" t="s">
        <v>510</v>
      </c>
      <c r="I212" s="367" t="s">
        <v>511</v>
      </c>
      <c r="J212" s="371">
        <v>2496.2600000000002</v>
      </c>
      <c r="K212" s="427">
        <f t="shared" si="3"/>
        <v>54917.72</v>
      </c>
      <c r="L212" s="377">
        <v>300</v>
      </c>
    </row>
    <row r="213" spans="1:12" ht="15.75" thickBot="1" x14ac:dyDescent="0.3">
      <c r="A213" s="365">
        <v>30</v>
      </c>
      <c r="B213" s="438" t="s">
        <v>512</v>
      </c>
      <c r="C213" s="373" t="s">
        <v>16</v>
      </c>
      <c r="D213" s="368">
        <v>6</v>
      </c>
      <c r="E213" s="368">
        <v>0</v>
      </c>
      <c r="F213" s="368">
        <v>0</v>
      </c>
      <c r="G213" s="368">
        <v>6</v>
      </c>
      <c r="H213" s="367" t="s">
        <v>419</v>
      </c>
      <c r="I213" s="367" t="s">
        <v>513</v>
      </c>
      <c r="J213" s="371">
        <v>16727.38</v>
      </c>
      <c r="K213" s="427">
        <f t="shared" si="3"/>
        <v>100364.28</v>
      </c>
      <c r="L213" s="377">
        <v>300</v>
      </c>
    </row>
    <row r="214" spans="1:12" ht="23.25" thickBot="1" x14ac:dyDescent="0.3">
      <c r="A214" s="365">
        <v>31</v>
      </c>
      <c r="B214" s="438" t="s">
        <v>514</v>
      </c>
      <c r="C214" s="373" t="s">
        <v>16</v>
      </c>
      <c r="D214" s="368">
        <v>17</v>
      </c>
      <c r="E214" s="368">
        <v>0</v>
      </c>
      <c r="F214" s="368">
        <v>0</v>
      </c>
      <c r="G214" s="368">
        <v>17</v>
      </c>
      <c r="H214" s="367" t="s">
        <v>515</v>
      </c>
      <c r="I214" s="367" t="s">
        <v>516</v>
      </c>
      <c r="J214" s="371">
        <v>20426.3</v>
      </c>
      <c r="K214" s="427">
        <f t="shared" si="3"/>
        <v>347247.1</v>
      </c>
      <c r="L214" s="377">
        <v>300</v>
      </c>
    </row>
    <row r="215" spans="1:12" ht="23.25" thickBot="1" x14ac:dyDescent="0.3">
      <c r="A215" s="365">
        <v>32</v>
      </c>
      <c r="B215" s="438" t="s">
        <v>517</v>
      </c>
      <c r="C215" s="373" t="s">
        <v>16</v>
      </c>
      <c r="D215" s="368">
        <v>19</v>
      </c>
      <c r="E215" s="368">
        <v>0</v>
      </c>
      <c r="F215" s="368">
        <v>0</v>
      </c>
      <c r="G215" s="368">
        <v>19</v>
      </c>
      <c r="H215" s="367" t="s">
        <v>518</v>
      </c>
      <c r="I215" s="367" t="s">
        <v>519</v>
      </c>
      <c r="J215" s="371">
        <v>15355.33</v>
      </c>
      <c r="K215" s="427">
        <f t="shared" si="3"/>
        <v>291751.27</v>
      </c>
      <c r="L215" s="377">
        <v>300</v>
      </c>
    </row>
    <row r="216" spans="1:12" ht="23.25" thickBot="1" x14ac:dyDescent="0.3">
      <c r="A216" s="365">
        <v>33</v>
      </c>
      <c r="B216" s="438" t="s">
        <v>520</v>
      </c>
      <c r="C216" s="373" t="s">
        <v>16</v>
      </c>
      <c r="D216" s="368">
        <v>18</v>
      </c>
      <c r="E216" s="368">
        <v>0</v>
      </c>
      <c r="F216" s="368">
        <v>0</v>
      </c>
      <c r="G216" s="368">
        <v>18</v>
      </c>
      <c r="H216" s="367" t="s">
        <v>521</v>
      </c>
      <c r="I216" s="367" t="s">
        <v>522</v>
      </c>
      <c r="J216" s="371">
        <v>17456.46</v>
      </c>
      <c r="K216" s="427">
        <f t="shared" si="3"/>
        <v>314216.27999999997</v>
      </c>
      <c r="L216" s="377">
        <v>300</v>
      </c>
    </row>
    <row r="217" spans="1:12" ht="23.25" thickBot="1" x14ac:dyDescent="0.3">
      <c r="A217" s="365">
        <v>34</v>
      </c>
      <c r="B217" s="438" t="s">
        <v>523</v>
      </c>
      <c r="C217" s="373" t="s">
        <v>16</v>
      </c>
      <c r="D217" s="368">
        <v>21</v>
      </c>
      <c r="E217" s="368">
        <v>0</v>
      </c>
      <c r="F217" s="368">
        <v>0</v>
      </c>
      <c r="G217" s="368">
        <v>21</v>
      </c>
      <c r="H217" s="367" t="s">
        <v>524</v>
      </c>
      <c r="I217" s="367" t="s">
        <v>525</v>
      </c>
      <c r="J217" s="371">
        <v>8035.65</v>
      </c>
      <c r="K217" s="427">
        <f t="shared" si="3"/>
        <v>168748.65</v>
      </c>
      <c r="L217" s="377">
        <v>300</v>
      </c>
    </row>
    <row r="218" spans="1:12" ht="15.75" thickBot="1" x14ac:dyDescent="0.3">
      <c r="A218" s="365">
        <v>35</v>
      </c>
      <c r="B218" s="439" t="s">
        <v>526</v>
      </c>
      <c r="C218" s="373" t="s">
        <v>16</v>
      </c>
      <c r="D218" s="368">
        <v>22</v>
      </c>
      <c r="E218" s="368">
        <v>0</v>
      </c>
      <c r="F218" s="368">
        <v>0</v>
      </c>
      <c r="G218" s="368">
        <v>22</v>
      </c>
      <c r="H218" s="368" t="s">
        <v>527</v>
      </c>
      <c r="I218" s="368" t="s">
        <v>528</v>
      </c>
      <c r="J218" s="371">
        <v>5362.22</v>
      </c>
      <c r="K218" s="427">
        <f t="shared" si="3"/>
        <v>117968.84000000001</v>
      </c>
      <c r="L218" s="377">
        <v>300</v>
      </c>
    </row>
    <row r="219" spans="1:12" ht="15.75" thickBot="1" x14ac:dyDescent="0.3">
      <c r="A219" s="365">
        <v>36</v>
      </c>
      <c r="B219" s="439" t="s">
        <v>529</v>
      </c>
      <c r="C219" s="373" t="s">
        <v>16</v>
      </c>
      <c r="D219" s="368">
        <v>21</v>
      </c>
      <c r="E219" s="368">
        <v>0</v>
      </c>
      <c r="F219" s="368">
        <v>0</v>
      </c>
      <c r="G219" s="368">
        <v>21</v>
      </c>
      <c r="H219" s="368" t="s">
        <v>530</v>
      </c>
      <c r="I219" s="368" t="s">
        <v>531</v>
      </c>
      <c r="J219" s="371">
        <v>10364.620000000001</v>
      </c>
      <c r="K219" s="427">
        <f t="shared" si="3"/>
        <v>217657.02000000002</v>
      </c>
      <c r="L219" s="377">
        <v>300</v>
      </c>
    </row>
    <row r="220" spans="1:12" ht="15.75" thickBot="1" x14ac:dyDescent="0.3">
      <c r="A220" s="365">
        <v>37</v>
      </c>
      <c r="B220" s="439" t="s">
        <v>532</v>
      </c>
      <c r="C220" s="373" t="s">
        <v>16</v>
      </c>
      <c r="D220" s="368">
        <v>22</v>
      </c>
      <c r="E220" s="368">
        <v>0</v>
      </c>
      <c r="F220" s="368">
        <v>0</v>
      </c>
      <c r="G220" s="368">
        <v>22</v>
      </c>
      <c r="H220" s="368" t="s">
        <v>533</v>
      </c>
      <c r="I220" s="368" t="s">
        <v>534</v>
      </c>
      <c r="J220" s="371">
        <v>8074.84</v>
      </c>
      <c r="K220" s="427">
        <f t="shared" si="3"/>
        <v>177646.48</v>
      </c>
      <c r="L220" s="377">
        <v>300</v>
      </c>
    </row>
    <row r="221" spans="1:12" ht="15.75" thickBot="1" x14ac:dyDescent="0.3">
      <c r="A221" s="365">
        <v>38</v>
      </c>
      <c r="B221" s="439" t="s">
        <v>535</v>
      </c>
      <c r="C221" s="373" t="s">
        <v>16</v>
      </c>
      <c r="D221" s="368">
        <v>18</v>
      </c>
      <c r="E221" s="368">
        <v>0</v>
      </c>
      <c r="F221" s="368">
        <v>0</v>
      </c>
      <c r="G221" s="368">
        <v>18</v>
      </c>
      <c r="H221" s="368" t="s">
        <v>536</v>
      </c>
      <c r="I221" s="368" t="s">
        <v>537</v>
      </c>
      <c r="J221" s="371">
        <v>4679.6000000000004</v>
      </c>
      <c r="K221" s="427">
        <f t="shared" si="3"/>
        <v>84232.8</v>
      </c>
      <c r="L221" s="377">
        <v>300</v>
      </c>
    </row>
    <row r="222" spans="1:12" ht="15.75" thickBot="1" x14ac:dyDescent="0.3">
      <c r="A222" s="365">
        <v>39</v>
      </c>
      <c r="B222" s="439" t="s">
        <v>538</v>
      </c>
      <c r="C222" s="373" t="s">
        <v>16</v>
      </c>
      <c r="D222" s="368">
        <v>18</v>
      </c>
      <c r="E222" s="368">
        <v>0</v>
      </c>
      <c r="F222" s="368">
        <v>0</v>
      </c>
      <c r="G222" s="368">
        <v>18</v>
      </c>
      <c r="H222" s="368" t="s">
        <v>539</v>
      </c>
      <c r="I222" s="368" t="s">
        <v>540</v>
      </c>
      <c r="J222" s="371">
        <v>3363.4</v>
      </c>
      <c r="K222" s="427">
        <f t="shared" si="3"/>
        <v>60541.200000000004</v>
      </c>
      <c r="L222" s="377">
        <v>300</v>
      </c>
    </row>
    <row r="223" spans="1:12" ht="15.75" thickBot="1" x14ac:dyDescent="0.3">
      <c r="A223" s="365">
        <v>40</v>
      </c>
      <c r="B223" s="439" t="s">
        <v>541</v>
      </c>
      <c r="C223" s="373" t="s">
        <v>16</v>
      </c>
      <c r="D223" s="368">
        <v>21</v>
      </c>
      <c r="E223" s="368">
        <v>0</v>
      </c>
      <c r="F223" s="368">
        <v>0</v>
      </c>
      <c r="G223" s="368">
        <v>21</v>
      </c>
      <c r="H223" s="368" t="s">
        <v>542</v>
      </c>
      <c r="I223" s="368" t="s">
        <v>543</v>
      </c>
      <c r="J223" s="371">
        <v>6493.33</v>
      </c>
      <c r="K223" s="427">
        <f t="shared" si="3"/>
        <v>136359.93</v>
      </c>
      <c r="L223" s="377">
        <v>300</v>
      </c>
    </row>
    <row r="224" spans="1:12" ht="15.75" thickBot="1" x14ac:dyDescent="0.3">
      <c r="A224" s="365">
        <v>41</v>
      </c>
      <c r="B224" s="439" t="s">
        <v>544</v>
      </c>
      <c r="C224" s="373" t="s">
        <v>16</v>
      </c>
      <c r="D224" s="368">
        <v>20</v>
      </c>
      <c r="E224" s="368">
        <v>0</v>
      </c>
      <c r="F224" s="368">
        <v>0</v>
      </c>
      <c r="G224" s="368">
        <v>20</v>
      </c>
      <c r="H224" s="368" t="s">
        <v>545</v>
      </c>
      <c r="I224" s="368" t="s">
        <v>546</v>
      </c>
      <c r="J224" s="371">
        <v>10827.44</v>
      </c>
      <c r="K224" s="427">
        <f t="shared" si="3"/>
        <v>216548.80000000002</v>
      </c>
      <c r="L224" s="377">
        <v>300</v>
      </c>
    </row>
    <row r="225" spans="1:15" ht="15.75" x14ac:dyDescent="0.25">
      <c r="A225" s="412"/>
      <c r="B225" s="413"/>
      <c r="C225" s="412"/>
      <c r="D225" s="412"/>
      <c r="E225" s="412"/>
      <c r="F225" s="412"/>
      <c r="G225" s="383"/>
      <c r="H225" s="412"/>
      <c r="I225" s="412"/>
      <c r="J225" s="384" t="s">
        <v>923</v>
      </c>
      <c r="K225" s="463">
        <f>SUM(K184:K224)</f>
        <v>7800710.5600000015</v>
      </c>
      <c r="L225" s="384"/>
    </row>
    <row r="226" spans="1:15" ht="15.75" x14ac:dyDescent="0.25">
      <c r="A226" s="412"/>
      <c r="B226" s="413"/>
      <c r="C226" s="412"/>
      <c r="D226" s="412"/>
      <c r="E226" s="412"/>
      <c r="F226" s="412"/>
      <c r="G226" s="383"/>
      <c r="H226" s="412"/>
      <c r="I226" s="412"/>
      <c r="J226" s="384"/>
      <c r="K226" s="463"/>
      <c r="L226" s="384"/>
    </row>
    <row r="227" spans="1:15" ht="15.75" x14ac:dyDescent="0.25">
      <c r="A227" s="412"/>
      <c r="B227" s="413"/>
      <c r="C227" s="412"/>
      <c r="D227" s="412"/>
      <c r="E227" s="412"/>
      <c r="F227" s="412"/>
      <c r="G227" s="412"/>
      <c r="H227" s="412"/>
      <c r="I227" s="412"/>
      <c r="J227" s="383"/>
      <c r="K227" s="466" t="s">
        <v>604</v>
      </c>
      <c r="L227" s="466"/>
      <c r="M227" s="467" t="s">
        <v>927</v>
      </c>
    </row>
    <row r="228" spans="1:15" ht="18.75" x14ac:dyDescent="0.25">
      <c r="A228" s="412"/>
      <c r="B228" s="413"/>
      <c r="C228" s="412"/>
      <c r="D228" s="412"/>
      <c r="E228" s="412"/>
      <c r="F228" s="412"/>
      <c r="G228" s="412"/>
      <c r="H228" s="465" t="s">
        <v>926</v>
      </c>
      <c r="I228" s="465"/>
      <c r="J228" s="465"/>
      <c r="K228" s="428">
        <f>+K225+K173</f>
        <v>15180739.09</v>
      </c>
      <c r="L228" s="429">
        <f>+K228*4350</f>
        <v>66036215041.5</v>
      </c>
      <c r="M228" s="429"/>
      <c r="N228" s="430"/>
      <c r="O228" s="430"/>
    </row>
    <row r="229" spans="1:15" ht="15" customHeight="1" x14ac:dyDescent="0.25">
      <c r="H229" s="465" t="s">
        <v>894</v>
      </c>
      <c r="I229" s="465"/>
      <c r="J229" s="465"/>
      <c r="K229" s="432">
        <v>5383687.6537931031</v>
      </c>
      <c r="L229" s="429">
        <f>+K229*4350</f>
        <v>23419041294</v>
      </c>
      <c r="M229" s="429"/>
      <c r="N229" s="433" t="s">
        <v>895</v>
      </c>
      <c r="O229" s="433"/>
    </row>
    <row r="230" spans="1:15" x14ac:dyDescent="0.25">
      <c r="J230" s="431"/>
      <c r="K230" s="431"/>
      <c r="L230" s="431"/>
      <c r="M230" s="431"/>
    </row>
    <row r="231" spans="1:15" ht="21" x14ac:dyDescent="0.35">
      <c r="J231" s="408" t="s">
        <v>896</v>
      </c>
      <c r="K231" s="434">
        <f>+K229-K228</f>
        <v>-9797051.4362068959</v>
      </c>
      <c r="L231" s="435">
        <f>+L229-L228</f>
        <v>-42617173747.5</v>
      </c>
      <c r="M231" s="436"/>
    </row>
    <row r="232" spans="1:15" x14ac:dyDescent="0.25">
      <c r="J232" s="408" t="s">
        <v>928</v>
      </c>
    </row>
  </sheetData>
  <sheetProtection algorithmName="SHA-512" hashValue="B0y8D6YtP74HHWRH19JMwEXAbZbuLRf3ymVDzjo29+JYufJgGMmaj2xq7MAEy4hgmt6LwYAUclp+doLE2HuE7g==" saltValue="MZNksN+kySZgtMCV6o292w==" spinCount="100000" sheet="1" objects="1" scenarios="1" selectLockedCells="1" selectUnlockedCells="1"/>
  <mergeCells count="13">
    <mergeCell ref="N228:O228"/>
    <mergeCell ref="L229:M229"/>
    <mergeCell ref="N229:O229"/>
    <mergeCell ref="L231:M231"/>
    <mergeCell ref="A179:H179"/>
    <mergeCell ref="J1:K1"/>
    <mergeCell ref="H228:J228"/>
    <mergeCell ref="H229:J229"/>
    <mergeCell ref="I179:I180"/>
    <mergeCell ref="J179:J180"/>
    <mergeCell ref="K179:K180"/>
    <mergeCell ref="L179:L180"/>
    <mergeCell ref="L228:M22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AB0E5-83C5-4732-A516-CD3395437BAA}">
  <dimension ref="A1:V178"/>
  <sheetViews>
    <sheetView zoomScaleNormal="100" workbookViewId="0">
      <selection sqref="A1:XFD1048576"/>
    </sheetView>
  </sheetViews>
  <sheetFormatPr baseColWidth="10" defaultRowHeight="11.25" x14ac:dyDescent="0.2"/>
  <cols>
    <col min="1" max="1" width="11.42578125" style="389"/>
    <col min="2" max="2" width="19.85546875" style="389" customWidth="1"/>
    <col min="3" max="3" width="11.42578125" style="389"/>
    <col min="4" max="6" width="0" style="389" hidden="1" customWidth="1"/>
    <col min="7" max="7" width="13.140625" style="389" customWidth="1"/>
    <col min="8" max="10" width="11.42578125" style="389" customWidth="1"/>
    <col min="11" max="11" width="18.7109375" style="389" customWidth="1"/>
    <col min="12" max="12" width="14.7109375" style="9" hidden="1" customWidth="1"/>
    <col min="13" max="13" width="10.5703125" style="171" customWidth="1"/>
    <col min="14" max="14" width="10.5703125" style="171" hidden="1" customWidth="1"/>
    <col min="15" max="15" width="14.28515625" style="172" customWidth="1"/>
    <col min="16" max="19" width="14" style="172" customWidth="1"/>
    <col min="20" max="20" width="14.5703125" style="172" customWidth="1"/>
    <col min="21" max="21" width="14.85546875" style="172" customWidth="1"/>
    <col min="22" max="22" width="17" style="116" customWidth="1"/>
    <col min="23" max="16384" width="11.42578125" style="9"/>
  </cols>
  <sheetData>
    <row r="1" spans="1:22" ht="12" thickBot="1" x14ac:dyDescent="0.25"/>
    <row r="2" spans="1:22" ht="45.75" thickBot="1" x14ac:dyDescent="0.25">
      <c r="A2" s="362" t="s">
        <v>0</v>
      </c>
      <c r="B2" s="363" t="s">
        <v>1</v>
      </c>
      <c r="C2" s="364" t="s">
        <v>3</v>
      </c>
      <c r="D2" s="364" t="s">
        <v>571</v>
      </c>
      <c r="E2" s="364" t="s">
        <v>572</v>
      </c>
      <c r="F2" s="364" t="s">
        <v>829</v>
      </c>
      <c r="G2" s="364" t="s">
        <v>904</v>
      </c>
      <c r="H2" s="364" t="s">
        <v>431</v>
      </c>
      <c r="I2" s="364" t="s">
        <v>4</v>
      </c>
      <c r="J2" s="364" t="s">
        <v>886</v>
      </c>
      <c r="K2" s="364" t="s">
        <v>898</v>
      </c>
      <c r="L2" s="150" t="s">
        <v>887</v>
      </c>
      <c r="M2" s="151" t="s">
        <v>899</v>
      </c>
      <c r="N2" s="151" t="s">
        <v>900</v>
      </c>
      <c r="O2" s="152" t="s">
        <v>901</v>
      </c>
      <c r="P2" s="152" t="s">
        <v>902</v>
      </c>
      <c r="Q2" s="153" t="s">
        <v>903</v>
      </c>
      <c r="R2" s="154" t="s">
        <v>907</v>
      </c>
      <c r="S2" s="154" t="s">
        <v>917</v>
      </c>
      <c r="T2" s="153" t="s">
        <v>903</v>
      </c>
      <c r="U2" s="154" t="s">
        <v>905</v>
      </c>
      <c r="V2" s="154" t="s">
        <v>906</v>
      </c>
    </row>
    <row r="3" spans="1:22" ht="23.25" thickBot="1" x14ac:dyDescent="0.25">
      <c r="A3" s="365">
        <v>1</v>
      </c>
      <c r="B3" s="366" t="s">
        <v>15</v>
      </c>
      <c r="C3" s="367" t="s">
        <v>16</v>
      </c>
      <c r="D3" s="368">
        <v>140</v>
      </c>
      <c r="E3" s="368">
        <v>0</v>
      </c>
      <c r="F3" s="368">
        <v>48</v>
      </c>
      <c r="G3" s="369">
        <v>188</v>
      </c>
      <c r="H3" s="367" t="s">
        <v>588</v>
      </c>
      <c r="I3" s="367">
        <v>213598</v>
      </c>
      <c r="J3" s="370">
        <v>382.42</v>
      </c>
      <c r="K3" s="371">
        <f>+J3*G3</f>
        <v>71894.960000000006</v>
      </c>
      <c r="L3" s="145">
        <v>195</v>
      </c>
      <c r="M3" s="155">
        <f>+G3</f>
        <v>188</v>
      </c>
      <c r="N3" s="155">
        <f>+L3</f>
        <v>195</v>
      </c>
      <c r="O3" s="156">
        <f>+J3</f>
        <v>382.42</v>
      </c>
      <c r="P3" s="156">
        <f>+O3*M3</f>
        <v>71894.960000000006</v>
      </c>
      <c r="Q3" s="156">
        <f>+O3*1%</f>
        <v>3.8242000000000003</v>
      </c>
      <c r="R3" s="156">
        <f>+O3-Q3</f>
        <v>378.5958</v>
      </c>
      <c r="S3" s="156">
        <f>+R3*G3</f>
        <v>71176.010399999999</v>
      </c>
      <c r="T3" s="157">
        <f>+O3*3%</f>
        <v>11.4726</v>
      </c>
      <c r="U3" s="157">
        <f>O3-T3</f>
        <v>370.94740000000002</v>
      </c>
      <c r="V3" s="158">
        <f>+U3*M3</f>
        <v>69738.111199999999</v>
      </c>
    </row>
    <row r="4" spans="1:22" ht="23.25" thickBot="1" x14ac:dyDescent="0.25">
      <c r="A4" s="256">
        <v>2</v>
      </c>
      <c r="B4" s="372" t="s">
        <v>20</v>
      </c>
      <c r="C4" s="367" t="s">
        <v>16</v>
      </c>
      <c r="D4" s="368">
        <v>15</v>
      </c>
      <c r="E4" s="373">
        <v>0</v>
      </c>
      <c r="F4" s="373">
        <v>18</v>
      </c>
      <c r="G4" s="369">
        <v>33</v>
      </c>
      <c r="H4" s="367" t="s">
        <v>600</v>
      </c>
      <c r="I4" s="367">
        <v>217980</v>
      </c>
      <c r="J4" s="370">
        <v>157.37</v>
      </c>
      <c r="K4" s="371">
        <f t="shared" ref="K4:K67" si="0">+J4*G4</f>
        <v>5193.21</v>
      </c>
      <c r="L4" s="145">
        <v>195</v>
      </c>
      <c r="M4" s="155">
        <f t="shared" ref="M4:M18" si="1">+G4</f>
        <v>33</v>
      </c>
      <c r="N4" s="155">
        <f t="shared" ref="N4:N5" si="2">+L4</f>
        <v>195</v>
      </c>
      <c r="O4" s="156">
        <f t="shared" ref="O4:O24" si="3">+J4</f>
        <v>157.37</v>
      </c>
      <c r="P4" s="156">
        <f>+O4*M4</f>
        <v>5193.21</v>
      </c>
      <c r="Q4" s="156">
        <f t="shared" ref="Q4:Q67" si="4">+O4*1%</f>
        <v>1.5737000000000001</v>
      </c>
      <c r="R4" s="156">
        <f t="shared" ref="R4:R67" si="5">+O4-Q4</f>
        <v>155.7963</v>
      </c>
      <c r="S4" s="156">
        <f t="shared" ref="S4:S67" si="6">+R4*G4</f>
        <v>5141.2779</v>
      </c>
      <c r="T4" s="159">
        <f t="shared" ref="T4:T10" si="7">+O4*3%</f>
        <v>4.7210999999999999</v>
      </c>
      <c r="U4" s="157">
        <f t="shared" ref="U4:U67" si="8">O4-T4</f>
        <v>152.6489</v>
      </c>
      <c r="V4" s="158">
        <f t="shared" ref="V4:V67" si="9">+U4*M4</f>
        <v>5037.4137000000001</v>
      </c>
    </row>
    <row r="5" spans="1:22" ht="23.25" thickBot="1" x14ac:dyDescent="0.25">
      <c r="A5" s="256">
        <v>3</v>
      </c>
      <c r="B5" s="372" t="s">
        <v>24</v>
      </c>
      <c r="C5" s="367" t="s">
        <v>16</v>
      </c>
      <c r="D5" s="368">
        <v>0</v>
      </c>
      <c r="E5" s="373">
        <v>0</v>
      </c>
      <c r="F5" s="373">
        <v>18</v>
      </c>
      <c r="G5" s="369">
        <v>18</v>
      </c>
      <c r="H5" s="367" t="s">
        <v>605</v>
      </c>
      <c r="I5" s="367">
        <v>217979</v>
      </c>
      <c r="J5" s="370">
        <v>156.94999999999999</v>
      </c>
      <c r="K5" s="371">
        <f t="shared" si="0"/>
        <v>2825.1</v>
      </c>
      <c r="L5" s="145">
        <v>195</v>
      </c>
      <c r="M5" s="155">
        <f t="shared" si="1"/>
        <v>18</v>
      </c>
      <c r="N5" s="155">
        <f t="shared" si="2"/>
        <v>195</v>
      </c>
      <c r="O5" s="156">
        <f t="shared" si="3"/>
        <v>156.94999999999999</v>
      </c>
      <c r="P5" s="156">
        <f t="shared" ref="P5:P68" si="10">+O5*M5</f>
        <v>2825.1</v>
      </c>
      <c r="Q5" s="156">
        <f t="shared" si="4"/>
        <v>1.5694999999999999</v>
      </c>
      <c r="R5" s="156">
        <f t="shared" si="5"/>
        <v>155.38049999999998</v>
      </c>
      <c r="S5" s="156">
        <f t="shared" si="6"/>
        <v>2796.8489999999997</v>
      </c>
      <c r="T5" s="159">
        <f t="shared" si="7"/>
        <v>4.7084999999999999</v>
      </c>
      <c r="U5" s="157">
        <f t="shared" si="8"/>
        <v>152.2415</v>
      </c>
      <c r="V5" s="158">
        <f t="shared" si="9"/>
        <v>2740.3470000000002</v>
      </c>
    </row>
    <row r="6" spans="1:22" ht="23.25" thickBot="1" x14ac:dyDescent="0.25">
      <c r="A6" s="365">
        <v>4</v>
      </c>
      <c r="B6" s="366" t="s">
        <v>27</v>
      </c>
      <c r="C6" s="367" t="s">
        <v>16</v>
      </c>
      <c r="D6" s="368">
        <v>0</v>
      </c>
      <c r="E6" s="373">
        <v>0</v>
      </c>
      <c r="F6" s="373">
        <v>18</v>
      </c>
      <c r="G6" s="369">
        <v>18</v>
      </c>
      <c r="H6" s="367" t="s">
        <v>606</v>
      </c>
      <c r="I6" s="367" t="s">
        <v>28</v>
      </c>
      <c r="J6" s="370">
        <v>70.77</v>
      </c>
      <c r="K6" s="371">
        <f t="shared" si="0"/>
        <v>1273.8599999999999</v>
      </c>
      <c r="L6" s="145">
        <v>210</v>
      </c>
      <c r="M6" s="155">
        <f t="shared" si="1"/>
        <v>18</v>
      </c>
      <c r="N6" s="155">
        <v>200</v>
      </c>
      <c r="O6" s="156">
        <f t="shared" si="3"/>
        <v>70.77</v>
      </c>
      <c r="P6" s="156">
        <f t="shared" si="10"/>
        <v>1273.8599999999999</v>
      </c>
      <c r="Q6" s="156">
        <f t="shared" si="4"/>
        <v>0.7077</v>
      </c>
      <c r="R6" s="156">
        <f t="shared" si="5"/>
        <v>70.062299999999993</v>
      </c>
      <c r="S6" s="156">
        <f t="shared" si="6"/>
        <v>1261.1214</v>
      </c>
      <c r="T6" s="157">
        <f t="shared" si="7"/>
        <v>2.1231</v>
      </c>
      <c r="U6" s="157">
        <f t="shared" si="8"/>
        <v>68.646900000000002</v>
      </c>
      <c r="V6" s="158">
        <f t="shared" si="9"/>
        <v>1235.6442</v>
      </c>
    </row>
    <row r="7" spans="1:22" ht="23.25" thickBot="1" x14ac:dyDescent="0.25">
      <c r="A7" s="365">
        <v>5</v>
      </c>
      <c r="B7" s="366" t="s">
        <v>30</v>
      </c>
      <c r="C7" s="367" t="s">
        <v>16</v>
      </c>
      <c r="D7" s="368">
        <v>0</v>
      </c>
      <c r="E7" s="373">
        <v>0</v>
      </c>
      <c r="F7" s="373">
        <v>18</v>
      </c>
      <c r="G7" s="369">
        <v>18</v>
      </c>
      <c r="H7" s="367" t="s">
        <v>607</v>
      </c>
      <c r="I7" s="367" t="s">
        <v>31</v>
      </c>
      <c r="J7" s="370">
        <v>66.92</v>
      </c>
      <c r="K7" s="371">
        <f t="shared" si="0"/>
        <v>1204.56</v>
      </c>
      <c r="L7" s="145">
        <v>210</v>
      </c>
      <c r="M7" s="155">
        <f t="shared" si="1"/>
        <v>18</v>
      </c>
      <c r="N7" s="155">
        <v>200</v>
      </c>
      <c r="O7" s="156">
        <f t="shared" si="3"/>
        <v>66.92</v>
      </c>
      <c r="P7" s="156">
        <f t="shared" si="10"/>
        <v>1204.56</v>
      </c>
      <c r="Q7" s="156">
        <f t="shared" si="4"/>
        <v>0.66920000000000002</v>
      </c>
      <c r="R7" s="156">
        <f t="shared" si="5"/>
        <v>66.250799999999998</v>
      </c>
      <c r="S7" s="156">
        <f t="shared" si="6"/>
        <v>1192.5144</v>
      </c>
      <c r="T7" s="157">
        <f t="shared" si="7"/>
        <v>2.0076000000000001</v>
      </c>
      <c r="U7" s="157">
        <f t="shared" si="8"/>
        <v>64.912400000000005</v>
      </c>
      <c r="V7" s="158">
        <f t="shared" si="9"/>
        <v>1168.4232000000002</v>
      </c>
    </row>
    <row r="8" spans="1:22" ht="23.25" thickBot="1" x14ac:dyDescent="0.25">
      <c r="A8" s="256">
        <v>6</v>
      </c>
      <c r="B8" s="374" t="s">
        <v>33</v>
      </c>
      <c r="C8" s="367" t="s">
        <v>16</v>
      </c>
      <c r="D8" s="368">
        <v>80</v>
      </c>
      <c r="E8" s="368">
        <v>30</v>
      </c>
      <c r="F8" s="368">
        <v>24</v>
      </c>
      <c r="G8" s="369">
        <v>134</v>
      </c>
      <c r="H8" s="367" t="s">
        <v>608</v>
      </c>
      <c r="I8" s="367" t="s">
        <v>34</v>
      </c>
      <c r="J8" s="370">
        <v>166.9</v>
      </c>
      <c r="K8" s="371">
        <f t="shared" si="0"/>
        <v>22364.600000000002</v>
      </c>
      <c r="L8" s="145">
        <v>197</v>
      </c>
      <c r="M8" s="155">
        <f t="shared" si="1"/>
        <v>134</v>
      </c>
      <c r="N8" s="155">
        <f t="shared" ref="N8:N9" si="11">+L8</f>
        <v>197</v>
      </c>
      <c r="O8" s="156">
        <f t="shared" si="3"/>
        <v>166.9</v>
      </c>
      <c r="P8" s="156">
        <f t="shared" si="10"/>
        <v>22364.600000000002</v>
      </c>
      <c r="Q8" s="156">
        <f t="shared" si="4"/>
        <v>1.669</v>
      </c>
      <c r="R8" s="156">
        <f t="shared" si="5"/>
        <v>165.23099999999999</v>
      </c>
      <c r="S8" s="156">
        <f t="shared" si="6"/>
        <v>22140.953999999998</v>
      </c>
      <c r="T8" s="159">
        <f t="shared" si="7"/>
        <v>5.0069999999999997</v>
      </c>
      <c r="U8" s="157">
        <f t="shared" si="8"/>
        <v>161.893</v>
      </c>
      <c r="V8" s="158">
        <f t="shared" si="9"/>
        <v>21693.662</v>
      </c>
    </row>
    <row r="9" spans="1:22" ht="23.25" thickBot="1" x14ac:dyDescent="0.25">
      <c r="A9" s="365">
        <v>7</v>
      </c>
      <c r="B9" s="366" t="s">
        <v>37</v>
      </c>
      <c r="C9" s="367" t="s">
        <v>16</v>
      </c>
      <c r="D9" s="368">
        <v>20</v>
      </c>
      <c r="E9" s="373">
        <v>40</v>
      </c>
      <c r="F9" s="373">
        <v>24</v>
      </c>
      <c r="G9" s="369">
        <v>84</v>
      </c>
      <c r="H9" s="367" t="s">
        <v>609</v>
      </c>
      <c r="I9" s="367">
        <v>136483</v>
      </c>
      <c r="J9" s="370">
        <v>73.89</v>
      </c>
      <c r="K9" s="371">
        <f t="shared" si="0"/>
        <v>6206.76</v>
      </c>
      <c r="L9" s="145">
        <v>65</v>
      </c>
      <c r="M9" s="155">
        <f t="shared" si="1"/>
        <v>84</v>
      </c>
      <c r="N9" s="155">
        <f t="shared" si="11"/>
        <v>65</v>
      </c>
      <c r="O9" s="156">
        <f t="shared" si="3"/>
        <v>73.89</v>
      </c>
      <c r="P9" s="156">
        <f t="shared" si="10"/>
        <v>6206.76</v>
      </c>
      <c r="Q9" s="156">
        <f t="shared" si="4"/>
        <v>0.7389</v>
      </c>
      <c r="R9" s="156">
        <f t="shared" si="5"/>
        <v>73.1511</v>
      </c>
      <c r="S9" s="156">
        <f t="shared" si="6"/>
        <v>6144.6923999999999</v>
      </c>
      <c r="T9" s="157">
        <f t="shared" si="7"/>
        <v>2.2166999999999999</v>
      </c>
      <c r="U9" s="157">
        <f t="shared" si="8"/>
        <v>71.673299999999998</v>
      </c>
      <c r="V9" s="158">
        <f t="shared" si="9"/>
        <v>6020.5572000000002</v>
      </c>
    </row>
    <row r="10" spans="1:22" ht="12" thickBot="1" x14ac:dyDescent="0.25">
      <c r="A10" s="256">
        <v>8</v>
      </c>
      <c r="B10" s="374" t="s">
        <v>40</v>
      </c>
      <c r="C10" s="367" t="s">
        <v>16</v>
      </c>
      <c r="D10" s="368">
        <v>5</v>
      </c>
      <c r="E10" s="373">
        <v>0</v>
      </c>
      <c r="F10" s="373">
        <v>5</v>
      </c>
      <c r="G10" s="369">
        <v>10</v>
      </c>
      <c r="H10" s="367" t="s">
        <v>419</v>
      </c>
      <c r="I10" s="367">
        <v>143031</v>
      </c>
      <c r="J10" s="375">
        <v>2152.67</v>
      </c>
      <c r="K10" s="371">
        <f t="shared" si="0"/>
        <v>21526.7</v>
      </c>
      <c r="L10" s="145">
        <v>210</v>
      </c>
      <c r="M10" s="155">
        <f t="shared" si="1"/>
        <v>10</v>
      </c>
      <c r="N10" s="155">
        <v>200</v>
      </c>
      <c r="O10" s="156">
        <f t="shared" si="3"/>
        <v>2152.67</v>
      </c>
      <c r="P10" s="156">
        <f t="shared" si="10"/>
        <v>21526.7</v>
      </c>
      <c r="Q10" s="156">
        <f t="shared" si="4"/>
        <v>21.526700000000002</v>
      </c>
      <c r="R10" s="156">
        <f t="shared" si="5"/>
        <v>2131.1433000000002</v>
      </c>
      <c r="S10" s="156">
        <f t="shared" si="6"/>
        <v>21311.433000000001</v>
      </c>
      <c r="T10" s="159">
        <f t="shared" si="7"/>
        <v>64.580100000000002</v>
      </c>
      <c r="U10" s="157">
        <f t="shared" si="8"/>
        <v>2088.0898999999999</v>
      </c>
      <c r="V10" s="158">
        <f t="shared" si="9"/>
        <v>20880.898999999998</v>
      </c>
    </row>
    <row r="11" spans="1:22" s="163" customFormat="1" ht="23.25" thickBot="1" x14ac:dyDescent="0.25">
      <c r="A11" s="365">
        <v>9</v>
      </c>
      <c r="B11" s="376" t="s">
        <v>42</v>
      </c>
      <c r="C11" s="367" t="s">
        <v>16</v>
      </c>
      <c r="D11" s="368">
        <v>0</v>
      </c>
      <c r="E11" s="373">
        <v>0</v>
      </c>
      <c r="F11" s="373">
        <v>36</v>
      </c>
      <c r="G11" s="369">
        <v>36</v>
      </c>
      <c r="H11" s="367" t="s">
        <v>610</v>
      </c>
      <c r="I11" s="367" t="s">
        <v>43</v>
      </c>
      <c r="J11" s="377">
        <v>210.75</v>
      </c>
      <c r="K11" s="371">
        <f t="shared" si="0"/>
        <v>7587</v>
      </c>
      <c r="L11" s="146">
        <v>354</v>
      </c>
      <c r="M11" s="160"/>
      <c r="N11" s="160"/>
      <c r="O11" s="161">
        <f t="shared" si="3"/>
        <v>210.75</v>
      </c>
      <c r="P11" s="161">
        <f t="shared" si="10"/>
        <v>0</v>
      </c>
      <c r="Q11" s="161"/>
      <c r="R11" s="161"/>
      <c r="S11" s="161">
        <f t="shared" si="6"/>
        <v>0</v>
      </c>
      <c r="T11" s="161"/>
      <c r="U11" s="161"/>
      <c r="V11" s="173">
        <f t="shared" si="9"/>
        <v>0</v>
      </c>
    </row>
    <row r="12" spans="1:22" ht="23.25" thickBot="1" x14ac:dyDescent="0.25">
      <c r="A12" s="365">
        <v>10</v>
      </c>
      <c r="B12" s="376" t="s">
        <v>46</v>
      </c>
      <c r="C12" s="367" t="s">
        <v>16</v>
      </c>
      <c r="D12" s="368">
        <v>0</v>
      </c>
      <c r="E12" s="373">
        <v>0</v>
      </c>
      <c r="F12" s="373">
        <v>36</v>
      </c>
      <c r="G12" s="369">
        <v>36</v>
      </c>
      <c r="H12" s="367" t="s">
        <v>611</v>
      </c>
      <c r="I12" s="367" t="s">
        <v>47</v>
      </c>
      <c r="J12" s="377">
        <v>365.14</v>
      </c>
      <c r="K12" s="371">
        <f t="shared" si="0"/>
        <v>13145.039999999999</v>
      </c>
      <c r="L12" s="145">
        <v>210</v>
      </c>
      <c r="M12" s="155">
        <f t="shared" si="1"/>
        <v>36</v>
      </c>
      <c r="N12" s="155">
        <v>200</v>
      </c>
      <c r="O12" s="156">
        <f t="shared" si="3"/>
        <v>365.14</v>
      </c>
      <c r="P12" s="156">
        <f t="shared" si="10"/>
        <v>13145.039999999999</v>
      </c>
      <c r="Q12" s="156">
        <f t="shared" si="4"/>
        <v>3.6513999999999998</v>
      </c>
      <c r="R12" s="156">
        <f t="shared" si="5"/>
        <v>361.48859999999996</v>
      </c>
      <c r="S12" s="156">
        <f t="shared" si="6"/>
        <v>13013.589599999999</v>
      </c>
      <c r="T12" s="157">
        <f t="shared" ref="T12:T16" si="12">+O12*3%</f>
        <v>10.954199999999998</v>
      </c>
      <c r="U12" s="157">
        <f t="shared" si="8"/>
        <v>354.18579999999997</v>
      </c>
      <c r="V12" s="158">
        <f t="shared" si="9"/>
        <v>12750.6888</v>
      </c>
    </row>
    <row r="13" spans="1:22" ht="23.25" thickBot="1" x14ac:dyDescent="0.25">
      <c r="A13" s="256">
        <v>11</v>
      </c>
      <c r="B13" s="378" t="s">
        <v>50</v>
      </c>
      <c r="C13" s="367" t="s">
        <v>16</v>
      </c>
      <c r="D13" s="368">
        <v>50</v>
      </c>
      <c r="E13" s="373">
        <v>30</v>
      </c>
      <c r="F13" s="373">
        <v>40</v>
      </c>
      <c r="G13" s="369">
        <v>120</v>
      </c>
      <c r="H13" s="367" t="s">
        <v>612</v>
      </c>
      <c r="I13" s="367" t="s">
        <v>51</v>
      </c>
      <c r="J13" s="377">
        <v>90.38</v>
      </c>
      <c r="K13" s="371">
        <f t="shared" si="0"/>
        <v>10845.599999999999</v>
      </c>
      <c r="L13" s="145">
        <v>195</v>
      </c>
      <c r="M13" s="155">
        <f t="shared" si="1"/>
        <v>120</v>
      </c>
      <c r="N13" s="155">
        <f t="shared" ref="N13:N14" si="13">+L13</f>
        <v>195</v>
      </c>
      <c r="O13" s="156">
        <f t="shared" si="3"/>
        <v>90.38</v>
      </c>
      <c r="P13" s="156">
        <f t="shared" si="10"/>
        <v>10845.599999999999</v>
      </c>
      <c r="Q13" s="156">
        <f t="shared" si="4"/>
        <v>0.90379999999999994</v>
      </c>
      <c r="R13" s="156">
        <f t="shared" si="5"/>
        <v>89.476199999999992</v>
      </c>
      <c r="S13" s="156">
        <f t="shared" si="6"/>
        <v>10737.143999999998</v>
      </c>
      <c r="T13" s="159">
        <f t="shared" si="12"/>
        <v>2.7113999999999998</v>
      </c>
      <c r="U13" s="157">
        <f t="shared" si="8"/>
        <v>87.668599999999998</v>
      </c>
      <c r="V13" s="158">
        <f t="shared" si="9"/>
        <v>10520.232</v>
      </c>
    </row>
    <row r="14" spans="1:22" ht="23.25" thickBot="1" x14ac:dyDescent="0.25">
      <c r="A14" s="256">
        <v>12</v>
      </c>
      <c r="B14" s="374" t="s">
        <v>54</v>
      </c>
      <c r="C14" s="367" t="s">
        <v>16</v>
      </c>
      <c r="D14" s="368">
        <v>50</v>
      </c>
      <c r="E14" s="373">
        <v>30</v>
      </c>
      <c r="F14" s="373">
        <v>40</v>
      </c>
      <c r="G14" s="369">
        <v>120</v>
      </c>
      <c r="H14" s="367" t="s">
        <v>614</v>
      </c>
      <c r="I14" s="367" t="s">
        <v>55</v>
      </c>
      <c r="J14" s="370">
        <v>93.6</v>
      </c>
      <c r="K14" s="371">
        <f t="shared" si="0"/>
        <v>11232</v>
      </c>
      <c r="L14" s="145">
        <v>195</v>
      </c>
      <c r="M14" s="155">
        <f t="shared" si="1"/>
        <v>120</v>
      </c>
      <c r="N14" s="155">
        <f t="shared" si="13"/>
        <v>195</v>
      </c>
      <c r="O14" s="156">
        <f t="shared" si="3"/>
        <v>93.6</v>
      </c>
      <c r="P14" s="156">
        <f t="shared" si="10"/>
        <v>11232</v>
      </c>
      <c r="Q14" s="156">
        <f t="shared" si="4"/>
        <v>0.93599999999999994</v>
      </c>
      <c r="R14" s="156">
        <f t="shared" si="5"/>
        <v>92.663999999999987</v>
      </c>
      <c r="S14" s="156">
        <f t="shared" si="6"/>
        <v>11119.679999999998</v>
      </c>
      <c r="T14" s="159">
        <f t="shared" si="12"/>
        <v>2.8079999999999998</v>
      </c>
      <c r="U14" s="157">
        <f t="shared" si="8"/>
        <v>90.792000000000002</v>
      </c>
      <c r="V14" s="158">
        <f t="shared" si="9"/>
        <v>10895.04</v>
      </c>
    </row>
    <row r="15" spans="1:22" ht="23.25" thickBot="1" x14ac:dyDescent="0.25">
      <c r="A15" s="256">
        <v>13</v>
      </c>
      <c r="B15" s="374" t="s">
        <v>56</v>
      </c>
      <c r="C15" s="367" t="s">
        <v>16</v>
      </c>
      <c r="D15" s="368">
        <v>5</v>
      </c>
      <c r="E15" s="373">
        <v>5</v>
      </c>
      <c r="F15" s="373">
        <v>5</v>
      </c>
      <c r="G15" s="369">
        <v>15</v>
      </c>
      <c r="H15" s="367" t="s">
        <v>616</v>
      </c>
      <c r="I15" s="367" t="s">
        <v>57</v>
      </c>
      <c r="J15" s="375">
        <v>1082.49</v>
      </c>
      <c r="K15" s="371">
        <f t="shared" si="0"/>
        <v>16237.35</v>
      </c>
      <c r="L15" s="145">
        <v>210</v>
      </c>
      <c r="M15" s="155">
        <f t="shared" si="1"/>
        <v>15</v>
      </c>
      <c r="N15" s="155">
        <v>200</v>
      </c>
      <c r="O15" s="156">
        <f t="shared" si="3"/>
        <v>1082.49</v>
      </c>
      <c r="P15" s="156">
        <f t="shared" si="10"/>
        <v>16237.35</v>
      </c>
      <c r="Q15" s="156">
        <f t="shared" si="4"/>
        <v>10.8249</v>
      </c>
      <c r="R15" s="156">
        <f t="shared" si="5"/>
        <v>1071.6650999999999</v>
      </c>
      <c r="S15" s="156">
        <f t="shared" si="6"/>
        <v>16074.976499999999</v>
      </c>
      <c r="T15" s="159">
        <f t="shared" si="12"/>
        <v>32.474699999999999</v>
      </c>
      <c r="U15" s="157">
        <f t="shared" si="8"/>
        <v>1050.0153</v>
      </c>
      <c r="V15" s="158">
        <f t="shared" si="9"/>
        <v>15750.229500000001</v>
      </c>
    </row>
    <row r="16" spans="1:22" ht="23.25" thickBot="1" x14ac:dyDescent="0.25">
      <c r="A16" s="365">
        <v>15</v>
      </c>
      <c r="B16" s="366" t="s">
        <v>62</v>
      </c>
      <c r="C16" s="367" t="s">
        <v>16</v>
      </c>
      <c r="D16" s="368">
        <v>10</v>
      </c>
      <c r="E16" s="373">
        <v>10</v>
      </c>
      <c r="F16" s="373">
        <v>10</v>
      </c>
      <c r="G16" s="369">
        <v>30</v>
      </c>
      <c r="H16" s="367" t="s">
        <v>619</v>
      </c>
      <c r="I16" s="367">
        <v>63361</v>
      </c>
      <c r="J16" s="370">
        <v>21.13</v>
      </c>
      <c r="K16" s="371">
        <f t="shared" si="0"/>
        <v>633.9</v>
      </c>
      <c r="L16" s="145">
        <v>210</v>
      </c>
      <c r="M16" s="155">
        <f t="shared" si="1"/>
        <v>30</v>
      </c>
      <c r="N16" s="155">
        <v>200</v>
      </c>
      <c r="O16" s="156">
        <f t="shared" si="3"/>
        <v>21.13</v>
      </c>
      <c r="P16" s="156">
        <f t="shared" si="10"/>
        <v>633.9</v>
      </c>
      <c r="Q16" s="156">
        <f t="shared" si="4"/>
        <v>0.21129999999999999</v>
      </c>
      <c r="R16" s="156">
        <f t="shared" si="5"/>
        <v>20.918699999999998</v>
      </c>
      <c r="S16" s="156">
        <f t="shared" si="6"/>
        <v>627.56099999999992</v>
      </c>
      <c r="T16" s="157">
        <f t="shared" si="12"/>
        <v>0.63389999999999991</v>
      </c>
      <c r="U16" s="157">
        <f t="shared" si="8"/>
        <v>20.496099999999998</v>
      </c>
      <c r="V16" s="158">
        <f t="shared" si="9"/>
        <v>614.88299999999992</v>
      </c>
    </row>
    <row r="17" spans="1:22" s="163" customFormat="1" ht="23.25" thickBot="1" x14ac:dyDescent="0.25">
      <c r="A17" s="365">
        <v>16</v>
      </c>
      <c r="B17" s="366" t="s">
        <v>64</v>
      </c>
      <c r="C17" s="367" t="s">
        <v>16</v>
      </c>
      <c r="D17" s="368">
        <v>0</v>
      </c>
      <c r="E17" s="368">
        <v>0</v>
      </c>
      <c r="F17" s="368">
        <v>12</v>
      </c>
      <c r="G17" s="369">
        <v>12</v>
      </c>
      <c r="H17" s="367" t="s">
        <v>621</v>
      </c>
      <c r="I17" s="367">
        <v>216434</v>
      </c>
      <c r="J17" s="370">
        <v>490.95</v>
      </c>
      <c r="K17" s="371">
        <f t="shared" si="0"/>
        <v>5891.4</v>
      </c>
      <c r="L17" s="146">
        <v>361</v>
      </c>
      <c r="M17" s="160"/>
      <c r="N17" s="160"/>
      <c r="O17" s="161">
        <f t="shared" si="3"/>
        <v>490.95</v>
      </c>
      <c r="P17" s="161">
        <f t="shared" si="10"/>
        <v>0</v>
      </c>
      <c r="Q17" s="161"/>
      <c r="R17" s="161"/>
      <c r="S17" s="161">
        <f t="shared" si="6"/>
        <v>0</v>
      </c>
      <c r="T17" s="161"/>
      <c r="U17" s="161"/>
      <c r="V17" s="173">
        <f t="shared" si="9"/>
        <v>0</v>
      </c>
    </row>
    <row r="18" spans="1:22" ht="12" thickBot="1" x14ac:dyDescent="0.25">
      <c r="A18" s="365">
        <v>18</v>
      </c>
      <c r="B18" s="366" t="s">
        <v>70</v>
      </c>
      <c r="C18" s="367" t="s">
        <v>16</v>
      </c>
      <c r="D18" s="368">
        <v>0</v>
      </c>
      <c r="E18" s="373">
        <v>0</v>
      </c>
      <c r="F18" s="373">
        <v>36</v>
      </c>
      <c r="G18" s="369">
        <v>36</v>
      </c>
      <c r="H18" s="367" t="s">
        <v>419</v>
      </c>
      <c r="I18" s="367" t="s">
        <v>71</v>
      </c>
      <c r="J18" s="370">
        <v>125.63</v>
      </c>
      <c r="K18" s="371">
        <f t="shared" si="0"/>
        <v>4522.68</v>
      </c>
      <c r="L18" s="145">
        <v>200</v>
      </c>
      <c r="M18" s="155">
        <f t="shared" si="1"/>
        <v>36</v>
      </c>
      <c r="N18" s="155">
        <v>200</v>
      </c>
      <c r="O18" s="156">
        <f t="shared" si="3"/>
        <v>125.63</v>
      </c>
      <c r="P18" s="156">
        <f t="shared" si="10"/>
        <v>4522.68</v>
      </c>
      <c r="Q18" s="156">
        <f t="shared" si="4"/>
        <v>1.2563</v>
      </c>
      <c r="R18" s="156">
        <f t="shared" si="5"/>
        <v>124.3737</v>
      </c>
      <c r="S18" s="156">
        <f t="shared" si="6"/>
        <v>4477.4531999999999</v>
      </c>
      <c r="T18" s="157">
        <f t="shared" ref="T18:T24" si="14">+O18*3%</f>
        <v>3.7688999999999999</v>
      </c>
      <c r="U18" s="157">
        <f t="shared" si="8"/>
        <v>121.86109999999999</v>
      </c>
      <c r="V18" s="158">
        <f t="shared" si="9"/>
        <v>4386.9996000000001</v>
      </c>
    </row>
    <row r="19" spans="1:22" s="166" customFormat="1" ht="23.25" thickBot="1" x14ac:dyDescent="0.25">
      <c r="A19" s="365">
        <v>19</v>
      </c>
      <c r="B19" s="366" t="s">
        <v>73</v>
      </c>
      <c r="C19" s="367" t="s">
        <v>16</v>
      </c>
      <c r="D19" s="368">
        <v>0</v>
      </c>
      <c r="E19" s="373">
        <v>0</v>
      </c>
      <c r="F19" s="373">
        <v>4</v>
      </c>
      <c r="G19" s="369">
        <v>4</v>
      </c>
      <c r="H19" s="367" t="s">
        <v>623</v>
      </c>
      <c r="I19" s="367" t="s">
        <v>74</v>
      </c>
      <c r="J19" s="375">
        <v>3414.14</v>
      </c>
      <c r="K19" s="371">
        <f t="shared" si="0"/>
        <v>13656.56</v>
      </c>
      <c r="L19" s="143">
        <v>65</v>
      </c>
      <c r="M19" s="164">
        <v>2</v>
      </c>
      <c r="N19" s="155">
        <f t="shared" ref="N19:N24" si="15">+L19</f>
        <v>65</v>
      </c>
      <c r="O19" s="165">
        <f t="shared" si="3"/>
        <v>3414.14</v>
      </c>
      <c r="P19" s="165">
        <f t="shared" si="10"/>
        <v>6828.28</v>
      </c>
      <c r="Q19" s="156">
        <f t="shared" si="4"/>
        <v>34.141399999999997</v>
      </c>
      <c r="R19" s="156">
        <f>+O19-Q19</f>
        <v>3379.9985999999999</v>
      </c>
      <c r="S19" s="156">
        <f>+R19*M19</f>
        <v>6759.9971999999998</v>
      </c>
      <c r="T19" s="157">
        <f>+O19*3%</f>
        <v>102.4242</v>
      </c>
      <c r="U19" s="157">
        <f>O19-T19</f>
        <v>3311.7157999999999</v>
      </c>
      <c r="V19" s="158">
        <f>+U19*M19</f>
        <v>6623.4315999999999</v>
      </c>
    </row>
    <row r="20" spans="1:22" s="166" customFormat="1" ht="23.25" thickBot="1" x14ac:dyDescent="0.25">
      <c r="A20" s="365">
        <v>20</v>
      </c>
      <c r="B20" s="366" t="s">
        <v>76</v>
      </c>
      <c r="C20" s="367" t="s">
        <v>16</v>
      </c>
      <c r="D20" s="368">
        <v>0</v>
      </c>
      <c r="E20" s="373">
        <v>0</v>
      </c>
      <c r="F20" s="373">
        <v>4</v>
      </c>
      <c r="G20" s="369">
        <v>4</v>
      </c>
      <c r="H20" s="367" t="s">
        <v>624</v>
      </c>
      <c r="I20" s="367" t="s">
        <v>77</v>
      </c>
      <c r="J20" s="375">
        <v>5056.87</v>
      </c>
      <c r="K20" s="371">
        <f t="shared" si="0"/>
        <v>20227.48</v>
      </c>
      <c r="L20" s="143">
        <v>65</v>
      </c>
      <c r="M20" s="164">
        <v>9</v>
      </c>
      <c r="N20" s="155">
        <f t="shared" si="15"/>
        <v>65</v>
      </c>
      <c r="O20" s="165">
        <f t="shared" si="3"/>
        <v>5056.87</v>
      </c>
      <c r="P20" s="165">
        <f t="shared" si="10"/>
        <v>45511.83</v>
      </c>
      <c r="Q20" s="156">
        <f t="shared" si="4"/>
        <v>50.5687</v>
      </c>
      <c r="R20" s="156">
        <f t="shared" si="5"/>
        <v>5006.3013000000001</v>
      </c>
      <c r="S20" s="156">
        <f>+R20*M20</f>
        <v>45056.7117</v>
      </c>
      <c r="T20" s="157">
        <f t="shared" si="14"/>
        <v>151.70609999999999</v>
      </c>
      <c r="U20" s="157">
        <f t="shared" si="8"/>
        <v>4905.1638999999996</v>
      </c>
      <c r="V20" s="158">
        <f>+U20*M20</f>
        <v>44146.475099999996</v>
      </c>
    </row>
    <row r="21" spans="1:22" ht="23.25" thickBot="1" x14ac:dyDescent="0.25">
      <c r="A21" s="256">
        <v>21</v>
      </c>
      <c r="B21" s="372" t="s">
        <v>79</v>
      </c>
      <c r="C21" s="367" t="s">
        <v>16</v>
      </c>
      <c r="D21" s="368">
        <v>10</v>
      </c>
      <c r="E21" s="373">
        <v>12</v>
      </c>
      <c r="F21" s="373">
        <v>12</v>
      </c>
      <c r="G21" s="369">
        <v>34</v>
      </c>
      <c r="H21" s="367" t="s">
        <v>625</v>
      </c>
      <c r="I21" s="367" t="s">
        <v>80</v>
      </c>
      <c r="J21" s="370">
        <v>428.37</v>
      </c>
      <c r="K21" s="371">
        <f t="shared" si="0"/>
        <v>14564.58</v>
      </c>
      <c r="L21" s="145">
        <v>65</v>
      </c>
      <c r="M21" s="155">
        <f t="shared" ref="M21:M22" si="16">+G21</f>
        <v>34</v>
      </c>
      <c r="N21" s="155">
        <f t="shared" si="15"/>
        <v>65</v>
      </c>
      <c r="O21" s="156">
        <f t="shared" si="3"/>
        <v>428.37</v>
      </c>
      <c r="P21" s="156">
        <f t="shared" si="10"/>
        <v>14564.58</v>
      </c>
      <c r="Q21" s="156">
        <f t="shared" si="4"/>
        <v>4.2837000000000005</v>
      </c>
      <c r="R21" s="156">
        <f t="shared" si="5"/>
        <v>424.08629999999999</v>
      </c>
      <c r="S21" s="156">
        <f t="shared" si="6"/>
        <v>14418.9342</v>
      </c>
      <c r="T21" s="159">
        <f t="shared" si="14"/>
        <v>12.851099999999999</v>
      </c>
      <c r="U21" s="157">
        <f t="shared" si="8"/>
        <v>415.51890000000003</v>
      </c>
      <c r="V21" s="158">
        <f t="shared" si="9"/>
        <v>14127.642600000001</v>
      </c>
    </row>
    <row r="22" spans="1:22" ht="23.25" thickBot="1" x14ac:dyDescent="0.25">
      <c r="A22" s="365">
        <v>22</v>
      </c>
      <c r="B22" s="366" t="s">
        <v>82</v>
      </c>
      <c r="C22" s="367" t="s">
        <v>16</v>
      </c>
      <c r="D22" s="368">
        <v>0</v>
      </c>
      <c r="E22" s="373">
        <v>5</v>
      </c>
      <c r="F22" s="373">
        <v>24</v>
      </c>
      <c r="G22" s="369">
        <v>29</v>
      </c>
      <c r="H22" s="367" t="s">
        <v>626</v>
      </c>
      <c r="I22" s="367">
        <v>110472</v>
      </c>
      <c r="J22" s="370">
        <v>220.59</v>
      </c>
      <c r="K22" s="371">
        <f t="shared" si="0"/>
        <v>6397.11</v>
      </c>
      <c r="L22" s="145">
        <v>195</v>
      </c>
      <c r="M22" s="155">
        <f t="shared" si="16"/>
        <v>29</v>
      </c>
      <c r="N22" s="155">
        <f t="shared" si="15"/>
        <v>195</v>
      </c>
      <c r="O22" s="156">
        <f t="shared" si="3"/>
        <v>220.59</v>
      </c>
      <c r="P22" s="156">
        <f t="shared" si="10"/>
        <v>6397.11</v>
      </c>
      <c r="Q22" s="156">
        <f t="shared" si="4"/>
        <v>2.2059000000000002</v>
      </c>
      <c r="R22" s="156">
        <f t="shared" si="5"/>
        <v>218.38409999999999</v>
      </c>
      <c r="S22" s="156">
        <f t="shared" si="6"/>
        <v>6333.1388999999999</v>
      </c>
      <c r="T22" s="157">
        <f t="shared" si="14"/>
        <v>6.6177000000000001</v>
      </c>
      <c r="U22" s="157">
        <f t="shared" si="8"/>
        <v>213.97229999999999</v>
      </c>
      <c r="V22" s="158">
        <f t="shared" si="9"/>
        <v>6205.1966999999995</v>
      </c>
    </row>
    <row r="23" spans="1:22" s="166" customFormat="1" ht="12" thickBot="1" x14ac:dyDescent="0.25">
      <c r="A23" s="365">
        <v>23</v>
      </c>
      <c r="B23" s="366" t="s">
        <v>84</v>
      </c>
      <c r="C23" s="367" t="s">
        <v>16</v>
      </c>
      <c r="D23" s="368">
        <v>30</v>
      </c>
      <c r="E23" s="373">
        <v>0</v>
      </c>
      <c r="F23" s="373">
        <v>0</v>
      </c>
      <c r="G23" s="369">
        <v>30</v>
      </c>
      <c r="H23" s="367" t="s">
        <v>419</v>
      </c>
      <c r="I23" s="367" t="s">
        <v>85</v>
      </c>
      <c r="J23" s="375">
        <v>7213.09</v>
      </c>
      <c r="K23" s="371">
        <f t="shared" si="0"/>
        <v>216392.7</v>
      </c>
      <c r="L23" s="144">
        <v>65</v>
      </c>
      <c r="M23" s="155">
        <v>19</v>
      </c>
      <c r="N23" s="155">
        <f t="shared" si="15"/>
        <v>65</v>
      </c>
      <c r="O23" s="156">
        <f t="shared" si="3"/>
        <v>7213.09</v>
      </c>
      <c r="P23" s="156">
        <f t="shared" si="10"/>
        <v>137048.71</v>
      </c>
      <c r="Q23" s="156">
        <f t="shared" si="4"/>
        <v>72.130899999999997</v>
      </c>
      <c r="R23" s="156">
        <f t="shared" si="5"/>
        <v>7140.9591</v>
      </c>
      <c r="S23" s="156">
        <f>+R23*M23</f>
        <v>135678.22289999999</v>
      </c>
      <c r="T23" s="157">
        <f t="shared" si="14"/>
        <v>216.39269999999999</v>
      </c>
      <c r="U23" s="157">
        <f t="shared" si="8"/>
        <v>6996.6972999999998</v>
      </c>
      <c r="V23" s="158">
        <f>+U23*M23</f>
        <v>132937.2487</v>
      </c>
    </row>
    <row r="24" spans="1:22" ht="12" thickBot="1" x14ac:dyDescent="0.25">
      <c r="A24" s="365">
        <v>24</v>
      </c>
      <c r="B24" s="366" t="s">
        <v>87</v>
      </c>
      <c r="C24" s="367" t="s">
        <v>16</v>
      </c>
      <c r="D24" s="368">
        <v>30</v>
      </c>
      <c r="E24" s="373">
        <v>0</v>
      </c>
      <c r="F24" s="373">
        <v>0</v>
      </c>
      <c r="G24" s="369">
        <v>30</v>
      </c>
      <c r="H24" s="367" t="s">
        <v>419</v>
      </c>
      <c r="I24" s="367" t="s">
        <v>88</v>
      </c>
      <c r="J24" s="375">
        <v>8898.58</v>
      </c>
      <c r="K24" s="371">
        <f t="shared" si="0"/>
        <v>266957.40000000002</v>
      </c>
      <c r="L24" s="145">
        <v>135</v>
      </c>
      <c r="M24" s="155">
        <f t="shared" ref="M24:M87" si="17">+G24</f>
        <v>30</v>
      </c>
      <c r="N24" s="155">
        <f t="shared" si="15"/>
        <v>135</v>
      </c>
      <c r="O24" s="156">
        <f t="shared" si="3"/>
        <v>8898.58</v>
      </c>
      <c r="P24" s="156">
        <f t="shared" si="10"/>
        <v>266957.40000000002</v>
      </c>
      <c r="Q24" s="156">
        <f t="shared" si="4"/>
        <v>88.985799999999998</v>
      </c>
      <c r="R24" s="156">
        <f t="shared" si="5"/>
        <v>8809.5941999999995</v>
      </c>
      <c r="S24" s="156">
        <f t="shared" si="6"/>
        <v>264287.826</v>
      </c>
      <c r="T24" s="157">
        <f t="shared" si="14"/>
        <v>266.95740000000001</v>
      </c>
      <c r="U24" s="157">
        <f t="shared" si="8"/>
        <v>8631.6226000000006</v>
      </c>
      <c r="V24" s="158">
        <f t="shared" si="9"/>
        <v>258948.67800000001</v>
      </c>
    </row>
    <row r="25" spans="1:22" ht="23.25" thickBot="1" x14ac:dyDescent="0.25">
      <c r="A25" s="365">
        <v>25</v>
      </c>
      <c r="B25" s="366" t="s">
        <v>89</v>
      </c>
      <c r="C25" s="367" t="s">
        <v>16</v>
      </c>
      <c r="D25" s="368">
        <v>3</v>
      </c>
      <c r="E25" s="373">
        <v>0</v>
      </c>
      <c r="F25" s="373">
        <v>10</v>
      </c>
      <c r="G25" s="369">
        <v>0</v>
      </c>
      <c r="H25" s="367" t="s">
        <v>627</v>
      </c>
      <c r="I25" s="367" t="s">
        <v>90</v>
      </c>
      <c r="J25" s="375">
        <v>2011.02</v>
      </c>
      <c r="K25" s="371">
        <f t="shared" si="0"/>
        <v>0</v>
      </c>
      <c r="L25" s="145">
        <v>405</v>
      </c>
      <c r="M25" s="155">
        <f t="shared" si="17"/>
        <v>0</v>
      </c>
      <c r="N25" s="155"/>
      <c r="O25" s="156"/>
      <c r="P25" s="156">
        <f t="shared" si="10"/>
        <v>0</v>
      </c>
      <c r="Q25" s="156">
        <f t="shared" si="4"/>
        <v>0</v>
      </c>
      <c r="R25" s="156">
        <f t="shared" si="5"/>
        <v>0</v>
      </c>
      <c r="S25" s="156">
        <f t="shared" si="6"/>
        <v>0</v>
      </c>
      <c r="T25" s="157">
        <f t="shared" ref="T25:T74" si="18">+O25*1%</f>
        <v>0</v>
      </c>
      <c r="U25" s="157">
        <f t="shared" si="8"/>
        <v>0</v>
      </c>
      <c r="V25" s="162">
        <f t="shared" si="9"/>
        <v>0</v>
      </c>
    </row>
    <row r="26" spans="1:22" ht="23.25" thickBot="1" x14ac:dyDescent="0.25">
      <c r="A26" s="365">
        <v>27</v>
      </c>
      <c r="B26" s="366" t="s">
        <v>93</v>
      </c>
      <c r="C26" s="367" t="s">
        <v>16</v>
      </c>
      <c r="D26" s="368">
        <v>20</v>
      </c>
      <c r="E26" s="373">
        <v>0</v>
      </c>
      <c r="F26" s="373">
        <v>0</v>
      </c>
      <c r="G26" s="369">
        <v>0</v>
      </c>
      <c r="H26" s="367" t="s">
        <v>629</v>
      </c>
      <c r="I26" s="367">
        <v>217482</v>
      </c>
      <c r="J26" s="375">
        <v>1626.75</v>
      </c>
      <c r="K26" s="371">
        <f t="shared" si="0"/>
        <v>0</v>
      </c>
      <c r="L26" s="145">
        <v>389</v>
      </c>
      <c r="M26" s="155">
        <f t="shared" si="17"/>
        <v>0</v>
      </c>
      <c r="N26" s="155"/>
      <c r="O26" s="156"/>
      <c r="P26" s="156">
        <f t="shared" si="10"/>
        <v>0</v>
      </c>
      <c r="Q26" s="156">
        <f t="shared" si="4"/>
        <v>0</v>
      </c>
      <c r="R26" s="156">
        <f t="shared" si="5"/>
        <v>0</v>
      </c>
      <c r="S26" s="156">
        <f t="shared" si="6"/>
        <v>0</v>
      </c>
      <c r="T26" s="157">
        <f t="shared" si="18"/>
        <v>0</v>
      </c>
      <c r="U26" s="157">
        <f t="shared" si="8"/>
        <v>0</v>
      </c>
      <c r="V26" s="162">
        <f t="shared" si="9"/>
        <v>0</v>
      </c>
    </row>
    <row r="27" spans="1:22" ht="23.25" thickBot="1" x14ac:dyDescent="0.25">
      <c r="A27" s="365">
        <v>28</v>
      </c>
      <c r="B27" s="366" t="s">
        <v>95</v>
      </c>
      <c r="C27" s="367" t="s">
        <v>16</v>
      </c>
      <c r="D27" s="368">
        <v>0</v>
      </c>
      <c r="E27" s="373">
        <v>0</v>
      </c>
      <c r="F27" s="373">
        <v>12</v>
      </c>
      <c r="G27" s="369">
        <v>12</v>
      </c>
      <c r="H27" s="367" t="s">
        <v>630</v>
      </c>
      <c r="I27" s="367" t="s">
        <v>96</v>
      </c>
      <c r="J27" s="370"/>
      <c r="K27" s="371">
        <f t="shared" si="0"/>
        <v>0</v>
      </c>
      <c r="L27" s="145"/>
      <c r="M27" s="155">
        <f t="shared" si="17"/>
        <v>12</v>
      </c>
      <c r="N27" s="155"/>
      <c r="O27" s="156"/>
      <c r="P27" s="156">
        <f t="shared" si="10"/>
        <v>0</v>
      </c>
      <c r="Q27" s="156">
        <f t="shared" si="4"/>
        <v>0</v>
      </c>
      <c r="R27" s="156">
        <f t="shared" si="5"/>
        <v>0</v>
      </c>
      <c r="S27" s="156">
        <f t="shared" si="6"/>
        <v>0</v>
      </c>
      <c r="T27" s="157">
        <f t="shared" si="18"/>
        <v>0</v>
      </c>
      <c r="U27" s="157">
        <f t="shared" si="8"/>
        <v>0</v>
      </c>
      <c r="V27" s="162">
        <f t="shared" si="9"/>
        <v>0</v>
      </c>
    </row>
    <row r="28" spans="1:22" ht="23.25" thickBot="1" x14ac:dyDescent="0.25">
      <c r="A28" s="256">
        <v>30</v>
      </c>
      <c r="B28" s="374" t="s">
        <v>100</v>
      </c>
      <c r="C28" s="367" t="s">
        <v>16</v>
      </c>
      <c r="D28" s="368">
        <v>20</v>
      </c>
      <c r="E28" s="373">
        <v>10</v>
      </c>
      <c r="F28" s="373">
        <v>10</v>
      </c>
      <c r="G28" s="369">
        <v>40</v>
      </c>
      <c r="H28" s="367" t="s">
        <v>632</v>
      </c>
      <c r="I28" s="367" t="s">
        <v>101</v>
      </c>
      <c r="J28" s="370">
        <v>344.65</v>
      </c>
      <c r="K28" s="371">
        <f t="shared" si="0"/>
        <v>13786</v>
      </c>
      <c r="L28" s="145">
        <v>210</v>
      </c>
      <c r="M28" s="155">
        <f t="shared" si="17"/>
        <v>40</v>
      </c>
      <c r="N28" s="155">
        <v>200</v>
      </c>
      <c r="O28" s="156">
        <f t="shared" ref="O28:O41" si="19">+J28</f>
        <v>344.65</v>
      </c>
      <c r="P28" s="156">
        <f t="shared" si="10"/>
        <v>13786</v>
      </c>
      <c r="Q28" s="156">
        <f t="shared" si="4"/>
        <v>3.4464999999999999</v>
      </c>
      <c r="R28" s="156">
        <f t="shared" si="5"/>
        <v>341.20349999999996</v>
      </c>
      <c r="S28" s="156">
        <f t="shared" si="6"/>
        <v>13648.14</v>
      </c>
      <c r="T28" s="159">
        <f t="shared" ref="T28" si="20">+O28*3%</f>
        <v>10.339499999999999</v>
      </c>
      <c r="U28" s="157">
        <f t="shared" si="8"/>
        <v>334.31049999999999</v>
      </c>
      <c r="V28" s="158">
        <f t="shared" si="9"/>
        <v>13372.42</v>
      </c>
    </row>
    <row r="29" spans="1:22" s="163" customFormat="1" ht="23.25" thickBot="1" x14ac:dyDescent="0.25">
      <c r="A29" s="365">
        <v>31</v>
      </c>
      <c r="B29" s="366" t="s">
        <v>103</v>
      </c>
      <c r="C29" s="367" t="s">
        <v>16</v>
      </c>
      <c r="D29" s="368">
        <v>0</v>
      </c>
      <c r="E29" s="373">
        <v>0</v>
      </c>
      <c r="F29" s="373">
        <v>12</v>
      </c>
      <c r="G29" s="369">
        <v>12</v>
      </c>
      <c r="H29" s="367" t="s">
        <v>419</v>
      </c>
      <c r="I29" s="367" t="s">
        <v>104</v>
      </c>
      <c r="J29" s="370">
        <v>544.78</v>
      </c>
      <c r="K29" s="371">
        <f t="shared" si="0"/>
        <v>6537.36</v>
      </c>
      <c r="L29" s="146">
        <v>345</v>
      </c>
      <c r="M29" s="160"/>
      <c r="N29" s="160"/>
      <c r="O29" s="161">
        <f t="shared" si="19"/>
        <v>544.78</v>
      </c>
      <c r="P29" s="161">
        <f t="shared" si="10"/>
        <v>0</v>
      </c>
      <c r="Q29" s="161"/>
      <c r="R29" s="161"/>
      <c r="S29" s="161">
        <f t="shared" si="6"/>
        <v>0</v>
      </c>
      <c r="T29" s="161"/>
      <c r="U29" s="161"/>
      <c r="V29" s="173">
        <f t="shared" si="9"/>
        <v>0</v>
      </c>
    </row>
    <row r="30" spans="1:22" ht="23.25" thickBot="1" x14ac:dyDescent="0.25">
      <c r="A30" s="365">
        <v>32</v>
      </c>
      <c r="B30" s="366" t="s">
        <v>106</v>
      </c>
      <c r="C30" s="367" t="s">
        <v>16</v>
      </c>
      <c r="D30" s="368">
        <v>10</v>
      </c>
      <c r="E30" s="373">
        <v>10</v>
      </c>
      <c r="F30" s="373">
        <v>5</v>
      </c>
      <c r="G30" s="369">
        <v>25</v>
      </c>
      <c r="H30" s="367" t="s">
        <v>634</v>
      </c>
      <c r="I30" s="367" t="s">
        <v>107</v>
      </c>
      <c r="J30" s="375">
        <v>1250.03</v>
      </c>
      <c r="K30" s="371">
        <f t="shared" si="0"/>
        <v>31250.75</v>
      </c>
      <c r="L30" s="145">
        <v>210</v>
      </c>
      <c r="M30" s="155">
        <f t="shared" si="17"/>
        <v>25</v>
      </c>
      <c r="N30" s="155">
        <v>200</v>
      </c>
      <c r="O30" s="156">
        <f t="shared" si="19"/>
        <v>1250.03</v>
      </c>
      <c r="P30" s="156">
        <f t="shared" si="10"/>
        <v>31250.75</v>
      </c>
      <c r="Q30" s="156">
        <f t="shared" si="4"/>
        <v>12.500299999999999</v>
      </c>
      <c r="R30" s="156">
        <f t="shared" si="5"/>
        <v>1237.5297</v>
      </c>
      <c r="S30" s="156">
        <f t="shared" si="6"/>
        <v>30938.2425</v>
      </c>
      <c r="T30" s="157">
        <f t="shared" ref="T30:T41" si="21">+O30*3%</f>
        <v>37.500899999999994</v>
      </c>
      <c r="U30" s="157">
        <f t="shared" si="8"/>
        <v>1212.5291</v>
      </c>
      <c r="V30" s="158">
        <f t="shared" si="9"/>
        <v>30313.227500000001</v>
      </c>
    </row>
    <row r="31" spans="1:22" ht="23.25" thickBot="1" x14ac:dyDescent="0.25">
      <c r="A31" s="365">
        <v>33</v>
      </c>
      <c r="B31" s="366" t="s">
        <v>109</v>
      </c>
      <c r="C31" s="367" t="s">
        <v>16</v>
      </c>
      <c r="D31" s="368">
        <v>10</v>
      </c>
      <c r="E31" s="373">
        <v>10</v>
      </c>
      <c r="F31" s="373">
        <v>5</v>
      </c>
      <c r="G31" s="369">
        <v>25</v>
      </c>
      <c r="H31" s="367" t="s">
        <v>635</v>
      </c>
      <c r="I31" s="367" t="s">
        <v>110</v>
      </c>
      <c r="J31" s="370">
        <v>909.91</v>
      </c>
      <c r="K31" s="371">
        <f t="shared" si="0"/>
        <v>22747.75</v>
      </c>
      <c r="L31" s="145">
        <v>210</v>
      </c>
      <c r="M31" s="155">
        <f t="shared" si="17"/>
        <v>25</v>
      </c>
      <c r="N31" s="155">
        <v>200</v>
      </c>
      <c r="O31" s="156">
        <f t="shared" si="19"/>
        <v>909.91</v>
      </c>
      <c r="P31" s="156">
        <f t="shared" si="10"/>
        <v>22747.75</v>
      </c>
      <c r="Q31" s="156">
        <f t="shared" si="4"/>
        <v>9.0991</v>
      </c>
      <c r="R31" s="156">
        <f t="shared" si="5"/>
        <v>900.81089999999995</v>
      </c>
      <c r="S31" s="156">
        <f t="shared" si="6"/>
        <v>22520.272499999999</v>
      </c>
      <c r="T31" s="157">
        <f t="shared" si="21"/>
        <v>27.297299999999996</v>
      </c>
      <c r="U31" s="157">
        <f t="shared" si="8"/>
        <v>882.61270000000002</v>
      </c>
      <c r="V31" s="158">
        <f t="shared" si="9"/>
        <v>22065.317500000001</v>
      </c>
    </row>
    <row r="32" spans="1:22" ht="23.25" thickBot="1" x14ac:dyDescent="0.25">
      <c r="A32" s="365">
        <v>34</v>
      </c>
      <c r="B32" s="366" t="s">
        <v>112</v>
      </c>
      <c r="C32" s="367" t="s">
        <v>16</v>
      </c>
      <c r="D32" s="368">
        <v>1</v>
      </c>
      <c r="E32" s="373">
        <v>0</v>
      </c>
      <c r="F32" s="373">
        <v>3</v>
      </c>
      <c r="G32" s="369">
        <v>4</v>
      </c>
      <c r="H32" s="367" t="s">
        <v>636</v>
      </c>
      <c r="I32" s="367">
        <v>216190</v>
      </c>
      <c r="J32" s="370">
        <v>91.22</v>
      </c>
      <c r="K32" s="371">
        <f t="shared" si="0"/>
        <v>364.88</v>
      </c>
      <c r="L32" s="145">
        <v>195</v>
      </c>
      <c r="M32" s="155">
        <f t="shared" si="17"/>
        <v>4</v>
      </c>
      <c r="N32" s="155">
        <f>+L32</f>
        <v>195</v>
      </c>
      <c r="O32" s="156">
        <f t="shared" si="19"/>
        <v>91.22</v>
      </c>
      <c r="P32" s="156">
        <f t="shared" si="10"/>
        <v>364.88</v>
      </c>
      <c r="Q32" s="156">
        <f t="shared" si="4"/>
        <v>0.91220000000000001</v>
      </c>
      <c r="R32" s="156">
        <f t="shared" si="5"/>
        <v>90.3078</v>
      </c>
      <c r="S32" s="156">
        <f t="shared" si="6"/>
        <v>361.2312</v>
      </c>
      <c r="T32" s="157">
        <f t="shared" si="21"/>
        <v>2.7365999999999997</v>
      </c>
      <c r="U32" s="157">
        <f t="shared" si="8"/>
        <v>88.483400000000003</v>
      </c>
      <c r="V32" s="158">
        <f t="shared" si="9"/>
        <v>353.93360000000001</v>
      </c>
    </row>
    <row r="33" spans="1:22" ht="34.5" thickBot="1" x14ac:dyDescent="0.25">
      <c r="A33" s="365">
        <v>35</v>
      </c>
      <c r="B33" s="366" t="s">
        <v>113</v>
      </c>
      <c r="C33" s="367" t="s">
        <v>16</v>
      </c>
      <c r="D33" s="368">
        <v>40</v>
      </c>
      <c r="E33" s="373">
        <v>15</v>
      </c>
      <c r="F33" s="373">
        <v>25</v>
      </c>
      <c r="G33" s="369">
        <v>80</v>
      </c>
      <c r="H33" s="367" t="s">
        <v>637</v>
      </c>
      <c r="I33" s="367" t="s">
        <v>114</v>
      </c>
      <c r="J33" s="370">
        <v>25.64</v>
      </c>
      <c r="K33" s="371">
        <f t="shared" si="0"/>
        <v>2051.1999999999998</v>
      </c>
      <c r="L33" s="145">
        <v>210</v>
      </c>
      <c r="M33" s="155">
        <f t="shared" si="17"/>
        <v>80</v>
      </c>
      <c r="N33" s="155">
        <v>200</v>
      </c>
      <c r="O33" s="156">
        <f t="shared" si="19"/>
        <v>25.64</v>
      </c>
      <c r="P33" s="156">
        <f t="shared" si="10"/>
        <v>2051.1999999999998</v>
      </c>
      <c r="Q33" s="156">
        <f t="shared" si="4"/>
        <v>0.25640000000000002</v>
      </c>
      <c r="R33" s="156">
        <f t="shared" si="5"/>
        <v>25.383600000000001</v>
      </c>
      <c r="S33" s="156">
        <f t="shared" si="6"/>
        <v>2030.6880000000001</v>
      </c>
      <c r="T33" s="157">
        <f t="shared" si="21"/>
        <v>0.76919999999999999</v>
      </c>
      <c r="U33" s="157">
        <f t="shared" si="8"/>
        <v>24.870799999999999</v>
      </c>
      <c r="V33" s="158">
        <f t="shared" si="9"/>
        <v>1989.664</v>
      </c>
    </row>
    <row r="34" spans="1:22" ht="23.25" thickBot="1" x14ac:dyDescent="0.25">
      <c r="A34" s="365">
        <v>36</v>
      </c>
      <c r="B34" s="366" t="s">
        <v>116</v>
      </c>
      <c r="C34" s="367" t="s">
        <v>16</v>
      </c>
      <c r="D34" s="368">
        <v>0</v>
      </c>
      <c r="E34" s="373">
        <v>0</v>
      </c>
      <c r="F34" s="373">
        <v>18</v>
      </c>
      <c r="G34" s="369">
        <v>18</v>
      </c>
      <c r="H34" s="367" t="s">
        <v>639</v>
      </c>
      <c r="I34" s="367">
        <v>4170836</v>
      </c>
      <c r="J34" s="370">
        <v>501.51</v>
      </c>
      <c r="K34" s="371">
        <f t="shared" si="0"/>
        <v>9027.18</v>
      </c>
      <c r="L34" s="145">
        <v>195</v>
      </c>
      <c r="M34" s="155">
        <f t="shared" si="17"/>
        <v>18</v>
      </c>
      <c r="N34" s="155">
        <f>+L34</f>
        <v>195</v>
      </c>
      <c r="O34" s="156">
        <f t="shared" si="19"/>
        <v>501.51</v>
      </c>
      <c r="P34" s="156">
        <f t="shared" si="10"/>
        <v>9027.18</v>
      </c>
      <c r="Q34" s="156">
        <f t="shared" si="4"/>
        <v>5.0151000000000003</v>
      </c>
      <c r="R34" s="156">
        <f t="shared" si="5"/>
        <v>496.49489999999997</v>
      </c>
      <c r="S34" s="156">
        <f t="shared" si="6"/>
        <v>8936.9081999999999</v>
      </c>
      <c r="T34" s="157">
        <f t="shared" si="21"/>
        <v>15.045299999999999</v>
      </c>
      <c r="U34" s="157">
        <f t="shared" si="8"/>
        <v>486.46469999999999</v>
      </c>
      <c r="V34" s="158">
        <f t="shared" si="9"/>
        <v>8756.3646000000008</v>
      </c>
    </row>
    <row r="35" spans="1:22" ht="23.25" thickBot="1" x14ac:dyDescent="0.25">
      <c r="A35" s="256">
        <v>37</v>
      </c>
      <c r="B35" s="374" t="s">
        <v>118</v>
      </c>
      <c r="C35" s="367" t="s">
        <v>16</v>
      </c>
      <c r="D35" s="368">
        <v>30</v>
      </c>
      <c r="E35" s="373">
        <v>14</v>
      </c>
      <c r="F35" s="373">
        <v>18</v>
      </c>
      <c r="G35" s="369">
        <v>62</v>
      </c>
      <c r="H35" s="367" t="s">
        <v>419</v>
      </c>
      <c r="I35" s="367" t="s">
        <v>119</v>
      </c>
      <c r="J35" s="370">
        <v>695.7</v>
      </c>
      <c r="K35" s="371">
        <f t="shared" si="0"/>
        <v>43133.4</v>
      </c>
      <c r="L35" s="145">
        <v>210</v>
      </c>
      <c r="M35" s="155">
        <f t="shared" si="17"/>
        <v>62</v>
      </c>
      <c r="N35" s="155">
        <v>200</v>
      </c>
      <c r="O35" s="156">
        <f t="shared" si="19"/>
        <v>695.7</v>
      </c>
      <c r="P35" s="156">
        <f t="shared" si="10"/>
        <v>43133.4</v>
      </c>
      <c r="Q35" s="156">
        <f t="shared" si="4"/>
        <v>6.9570000000000007</v>
      </c>
      <c r="R35" s="156">
        <f t="shared" si="5"/>
        <v>688.74300000000005</v>
      </c>
      <c r="S35" s="156">
        <f t="shared" si="6"/>
        <v>42702.066000000006</v>
      </c>
      <c r="T35" s="159">
        <f t="shared" si="21"/>
        <v>20.871000000000002</v>
      </c>
      <c r="U35" s="157">
        <f t="shared" si="8"/>
        <v>674.82900000000006</v>
      </c>
      <c r="V35" s="158">
        <f t="shared" si="9"/>
        <v>41839.398000000001</v>
      </c>
    </row>
    <row r="36" spans="1:22" ht="23.25" thickBot="1" x14ac:dyDescent="0.25">
      <c r="A36" s="365">
        <v>38</v>
      </c>
      <c r="B36" s="366" t="s">
        <v>120</v>
      </c>
      <c r="C36" s="367" t="s">
        <v>16</v>
      </c>
      <c r="D36" s="368">
        <v>2</v>
      </c>
      <c r="E36" s="373">
        <v>0</v>
      </c>
      <c r="F36" s="373">
        <v>0</v>
      </c>
      <c r="G36" s="369">
        <v>2</v>
      </c>
      <c r="H36" s="367" t="s">
        <v>643</v>
      </c>
      <c r="I36" s="367">
        <v>119400</v>
      </c>
      <c r="J36" s="370">
        <v>260.48</v>
      </c>
      <c r="K36" s="371">
        <f t="shared" si="0"/>
        <v>520.96</v>
      </c>
      <c r="L36" s="145">
        <v>65</v>
      </c>
      <c r="M36" s="155">
        <f t="shared" si="17"/>
        <v>2</v>
      </c>
      <c r="N36" s="155">
        <f t="shared" ref="N36:N38" si="22">+L36</f>
        <v>65</v>
      </c>
      <c r="O36" s="156">
        <f t="shared" si="19"/>
        <v>260.48</v>
      </c>
      <c r="P36" s="156">
        <f t="shared" si="10"/>
        <v>520.96</v>
      </c>
      <c r="Q36" s="156">
        <f t="shared" si="4"/>
        <v>2.6048000000000004</v>
      </c>
      <c r="R36" s="156">
        <f t="shared" si="5"/>
        <v>257.87520000000001</v>
      </c>
      <c r="S36" s="156">
        <f t="shared" si="6"/>
        <v>515.75040000000001</v>
      </c>
      <c r="T36" s="157">
        <f t="shared" si="21"/>
        <v>7.8144</v>
      </c>
      <c r="U36" s="157">
        <f t="shared" si="8"/>
        <v>252.66560000000001</v>
      </c>
      <c r="V36" s="158">
        <f t="shared" si="9"/>
        <v>505.33120000000002</v>
      </c>
    </row>
    <row r="37" spans="1:22" ht="23.25" thickBot="1" x14ac:dyDescent="0.25">
      <c r="A37" s="365">
        <v>39</v>
      </c>
      <c r="B37" s="366" t="s">
        <v>122</v>
      </c>
      <c r="C37" s="367" t="s">
        <v>16</v>
      </c>
      <c r="D37" s="368">
        <v>20</v>
      </c>
      <c r="E37" s="373">
        <v>0</v>
      </c>
      <c r="F37" s="373">
        <v>12</v>
      </c>
      <c r="G37" s="369">
        <v>32</v>
      </c>
      <c r="H37" s="367" t="s">
        <v>644</v>
      </c>
      <c r="I37" s="367" t="s">
        <v>123</v>
      </c>
      <c r="J37" s="370">
        <v>12.29</v>
      </c>
      <c r="K37" s="371">
        <f t="shared" si="0"/>
        <v>393.28</v>
      </c>
      <c r="L37" s="145">
        <v>195</v>
      </c>
      <c r="M37" s="155">
        <f t="shared" si="17"/>
        <v>32</v>
      </c>
      <c r="N37" s="155">
        <f t="shared" si="22"/>
        <v>195</v>
      </c>
      <c r="O37" s="156">
        <f t="shared" si="19"/>
        <v>12.29</v>
      </c>
      <c r="P37" s="156">
        <f t="shared" si="10"/>
        <v>393.28</v>
      </c>
      <c r="Q37" s="156">
        <f t="shared" si="4"/>
        <v>0.1229</v>
      </c>
      <c r="R37" s="156">
        <f t="shared" si="5"/>
        <v>12.1671</v>
      </c>
      <c r="S37" s="156">
        <f t="shared" si="6"/>
        <v>389.34719999999999</v>
      </c>
      <c r="T37" s="157">
        <f t="shared" si="21"/>
        <v>0.36869999999999997</v>
      </c>
      <c r="U37" s="157">
        <f t="shared" si="8"/>
        <v>11.921299999999999</v>
      </c>
      <c r="V37" s="158">
        <f t="shared" si="9"/>
        <v>381.48159999999996</v>
      </c>
    </row>
    <row r="38" spans="1:22" ht="23.25" thickBot="1" x14ac:dyDescent="0.25">
      <c r="A38" s="365">
        <v>40</v>
      </c>
      <c r="B38" s="366" t="s">
        <v>124</v>
      </c>
      <c r="C38" s="367" t="s">
        <v>16</v>
      </c>
      <c r="D38" s="368">
        <v>20</v>
      </c>
      <c r="E38" s="373">
        <v>0</v>
      </c>
      <c r="F38" s="373">
        <v>18</v>
      </c>
      <c r="G38" s="369">
        <v>38</v>
      </c>
      <c r="H38" s="367" t="s">
        <v>646</v>
      </c>
      <c r="I38" s="367" t="s">
        <v>125</v>
      </c>
      <c r="J38" s="370">
        <v>2.3199999999999998</v>
      </c>
      <c r="K38" s="371">
        <f t="shared" si="0"/>
        <v>88.16</v>
      </c>
      <c r="L38" s="145">
        <v>65</v>
      </c>
      <c r="M38" s="155">
        <f t="shared" si="17"/>
        <v>38</v>
      </c>
      <c r="N38" s="155">
        <f t="shared" si="22"/>
        <v>65</v>
      </c>
      <c r="O38" s="156">
        <f t="shared" si="19"/>
        <v>2.3199999999999998</v>
      </c>
      <c r="P38" s="156">
        <f t="shared" si="10"/>
        <v>88.16</v>
      </c>
      <c r="Q38" s="156">
        <f t="shared" si="4"/>
        <v>2.3199999999999998E-2</v>
      </c>
      <c r="R38" s="156">
        <f t="shared" si="5"/>
        <v>2.2967999999999997</v>
      </c>
      <c r="S38" s="156">
        <f t="shared" si="6"/>
        <v>87.278399999999991</v>
      </c>
      <c r="T38" s="157">
        <f t="shared" si="21"/>
        <v>6.9599999999999995E-2</v>
      </c>
      <c r="U38" s="157">
        <f t="shared" si="8"/>
        <v>2.2504</v>
      </c>
      <c r="V38" s="158">
        <f t="shared" si="9"/>
        <v>85.515199999999993</v>
      </c>
    </row>
    <row r="39" spans="1:22" ht="23.25" thickBot="1" x14ac:dyDescent="0.25">
      <c r="A39" s="365">
        <v>41</v>
      </c>
      <c r="B39" s="366" t="s">
        <v>126</v>
      </c>
      <c r="C39" s="367" t="s">
        <v>16</v>
      </c>
      <c r="D39" s="368">
        <v>5</v>
      </c>
      <c r="E39" s="373">
        <v>0</v>
      </c>
      <c r="F39" s="373">
        <v>4</v>
      </c>
      <c r="G39" s="369">
        <v>9</v>
      </c>
      <c r="H39" s="367" t="s">
        <v>647</v>
      </c>
      <c r="I39" s="367" t="s">
        <v>127</v>
      </c>
      <c r="J39" s="375">
        <v>3328.33</v>
      </c>
      <c r="K39" s="371">
        <f t="shared" si="0"/>
        <v>29954.97</v>
      </c>
      <c r="L39" s="145">
        <v>210</v>
      </c>
      <c r="M39" s="155">
        <f t="shared" si="17"/>
        <v>9</v>
      </c>
      <c r="N39" s="155">
        <v>200</v>
      </c>
      <c r="O39" s="156">
        <f t="shared" si="19"/>
        <v>3328.33</v>
      </c>
      <c r="P39" s="156">
        <f t="shared" si="10"/>
        <v>29954.97</v>
      </c>
      <c r="Q39" s="156">
        <f t="shared" si="4"/>
        <v>33.283299999999997</v>
      </c>
      <c r="R39" s="156">
        <f t="shared" si="5"/>
        <v>3295.0466999999999</v>
      </c>
      <c r="S39" s="156">
        <f t="shared" si="6"/>
        <v>29655.420299999998</v>
      </c>
      <c r="T39" s="157">
        <f t="shared" si="21"/>
        <v>99.849899999999991</v>
      </c>
      <c r="U39" s="157">
        <f t="shared" si="8"/>
        <v>3228.4800999999998</v>
      </c>
      <c r="V39" s="158">
        <f t="shared" si="9"/>
        <v>29056.320899999999</v>
      </c>
    </row>
    <row r="40" spans="1:22" ht="23.25" thickBot="1" x14ac:dyDescent="0.25">
      <c r="A40" s="365">
        <v>45</v>
      </c>
      <c r="B40" s="366" t="s">
        <v>137</v>
      </c>
      <c r="C40" s="367" t="s">
        <v>16</v>
      </c>
      <c r="D40" s="368">
        <v>0</v>
      </c>
      <c r="E40" s="373">
        <v>0</v>
      </c>
      <c r="F40" s="373">
        <v>24</v>
      </c>
      <c r="G40" s="369">
        <v>24</v>
      </c>
      <c r="H40" s="367" t="s">
        <v>651</v>
      </c>
      <c r="I40" s="367" t="s">
        <v>138</v>
      </c>
      <c r="J40" s="370">
        <v>18</v>
      </c>
      <c r="K40" s="371">
        <f t="shared" si="0"/>
        <v>432</v>
      </c>
      <c r="L40" s="145">
        <v>195</v>
      </c>
      <c r="M40" s="155">
        <f t="shared" si="17"/>
        <v>24</v>
      </c>
      <c r="N40" s="155">
        <f t="shared" ref="N40:N41" si="23">+L40</f>
        <v>195</v>
      </c>
      <c r="O40" s="156">
        <f t="shared" si="19"/>
        <v>18</v>
      </c>
      <c r="P40" s="156">
        <f t="shared" si="10"/>
        <v>432</v>
      </c>
      <c r="Q40" s="156">
        <f t="shared" si="4"/>
        <v>0.18</v>
      </c>
      <c r="R40" s="156">
        <f t="shared" si="5"/>
        <v>17.82</v>
      </c>
      <c r="S40" s="156">
        <f t="shared" si="6"/>
        <v>427.68</v>
      </c>
      <c r="T40" s="157">
        <f t="shared" si="21"/>
        <v>0.54</v>
      </c>
      <c r="U40" s="157">
        <f t="shared" si="8"/>
        <v>17.46</v>
      </c>
      <c r="V40" s="158">
        <f t="shared" si="9"/>
        <v>419.04</v>
      </c>
    </row>
    <row r="41" spans="1:22" ht="23.25" thickBot="1" x14ac:dyDescent="0.25">
      <c r="A41" s="365">
        <v>46</v>
      </c>
      <c r="B41" s="366" t="s">
        <v>140</v>
      </c>
      <c r="C41" s="367" t="s">
        <v>16</v>
      </c>
      <c r="D41" s="368">
        <v>6</v>
      </c>
      <c r="E41" s="373">
        <v>0</v>
      </c>
      <c r="F41" s="373">
        <v>12</v>
      </c>
      <c r="G41" s="369">
        <v>18</v>
      </c>
      <c r="H41" s="367" t="s">
        <v>652</v>
      </c>
      <c r="I41" s="367" t="s">
        <v>141</v>
      </c>
      <c r="J41" s="370">
        <v>10.6</v>
      </c>
      <c r="K41" s="371">
        <f t="shared" si="0"/>
        <v>190.79999999999998</v>
      </c>
      <c r="L41" s="145">
        <v>195</v>
      </c>
      <c r="M41" s="155">
        <f t="shared" si="17"/>
        <v>18</v>
      </c>
      <c r="N41" s="155">
        <f t="shared" si="23"/>
        <v>195</v>
      </c>
      <c r="O41" s="156">
        <f t="shared" si="19"/>
        <v>10.6</v>
      </c>
      <c r="P41" s="156">
        <f t="shared" si="10"/>
        <v>190.79999999999998</v>
      </c>
      <c r="Q41" s="156">
        <f t="shared" si="4"/>
        <v>0.106</v>
      </c>
      <c r="R41" s="156">
        <f t="shared" si="5"/>
        <v>10.494</v>
      </c>
      <c r="S41" s="156">
        <f t="shared" si="6"/>
        <v>188.892</v>
      </c>
      <c r="T41" s="157">
        <f t="shared" si="21"/>
        <v>0.318</v>
      </c>
      <c r="U41" s="157">
        <f t="shared" si="8"/>
        <v>10.282</v>
      </c>
      <c r="V41" s="158">
        <f t="shared" si="9"/>
        <v>185.07599999999999</v>
      </c>
    </row>
    <row r="42" spans="1:22" ht="23.25" thickBot="1" x14ac:dyDescent="0.25">
      <c r="A42" s="365">
        <v>47</v>
      </c>
      <c r="B42" s="366" t="s">
        <v>122</v>
      </c>
      <c r="C42" s="367" t="s">
        <v>16</v>
      </c>
      <c r="D42" s="368">
        <v>0</v>
      </c>
      <c r="E42" s="373">
        <v>0</v>
      </c>
      <c r="F42" s="373">
        <v>18</v>
      </c>
      <c r="G42" s="369">
        <v>18</v>
      </c>
      <c r="H42" s="367" t="s">
        <v>653</v>
      </c>
      <c r="I42" s="367" t="s">
        <v>143</v>
      </c>
      <c r="J42" s="370"/>
      <c r="K42" s="371">
        <f t="shared" si="0"/>
        <v>0</v>
      </c>
      <c r="L42" s="145"/>
      <c r="M42" s="155">
        <f t="shared" si="17"/>
        <v>18</v>
      </c>
      <c r="N42" s="155"/>
      <c r="O42" s="156"/>
      <c r="P42" s="156">
        <f t="shared" si="10"/>
        <v>0</v>
      </c>
      <c r="Q42" s="156">
        <f t="shared" si="4"/>
        <v>0</v>
      </c>
      <c r="R42" s="156">
        <f t="shared" si="5"/>
        <v>0</v>
      </c>
      <c r="S42" s="156">
        <f t="shared" si="6"/>
        <v>0</v>
      </c>
      <c r="T42" s="157">
        <f t="shared" si="18"/>
        <v>0</v>
      </c>
      <c r="U42" s="157">
        <f t="shared" si="8"/>
        <v>0</v>
      </c>
      <c r="V42" s="162">
        <f t="shared" si="9"/>
        <v>0</v>
      </c>
    </row>
    <row r="43" spans="1:22" ht="23.25" thickBot="1" x14ac:dyDescent="0.25">
      <c r="A43" s="365">
        <v>49</v>
      </c>
      <c r="B43" s="366" t="s">
        <v>148</v>
      </c>
      <c r="C43" s="367" t="s">
        <v>16</v>
      </c>
      <c r="D43" s="368">
        <v>0</v>
      </c>
      <c r="E43" s="373">
        <v>0</v>
      </c>
      <c r="F43" s="373">
        <v>18</v>
      </c>
      <c r="G43" s="369">
        <v>18</v>
      </c>
      <c r="H43" s="367" t="s">
        <v>654</v>
      </c>
      <c r="I43" s="367">
        <v>19820</v>
      </c>
      <c r="J43" s="370">
        <v>33.49</v>
      </c>
      <c r="K43" s="371">
        <f t="shared" si="0"/>
        <v>602.82000000000005</v>
      </c>
      <c r="L43" s="145">
        <v>195</v>
      </c>
      <c r="M43" s="155">
        <f t="shared" si="17"/>
        <v>18</v>
      </c>
      <c r="N43" s="155">
        <f>+L43</f>
        <v>195</v>
      </c>
      <c r="O43" s="156">
        <f>+J43</f>
        <v>33.49</v>
      </c>
      <c r="P43" s="156">
        <f t="shared" si="10"/>
        <v>602.82000000000005</v>
      </c>
      <c r="Q43" s="156">
        <f t="shared" si="4"/>
        <v>0.33490000000000003</v>
      </c>
      <c r="R43" s="156">
        <f t="shared" si="5"/>
        <v>33.155100000000004</v>
      </c>
      <c r="S43" s="156">
        <f t="shared" si="6"/>
        <v>596.79180000000008</v>
      </c>
      <c r="T43" s="157">
        <f>+O43*3%</f>
        <v>1.0046999999999999</v>
      </c>
      <c r="U43" s="157">
        <f t="shared" si="8"/>
        <v>32.485300000000002</v>
      </c>
      <c r="V43" s="158">
        <f t="shared" si="9"/>
        <v>584.73540000000003</v>
      </c>
    </row>
    <row r="44" spans="1:22" ht="23.25" thickBot="1" x14ac:dyDescent="0.25">
      <c r="A44" s="365">
        <v>50</v>
      </c>
      <c r="B44" s="366" t="s">
        <v>150</v>
      </c>
      <c r="C44" s="367" t="s">
        <v>16</v>
      </c>
      <c r="D44" s="368">
        <v>0</v>
      </c>
      <c r="E44" s="373">
        <v>0</v>
      </c>
      <c r="F44" s="373">
        <v>12</v>
      </c>
      <c r="G44" s="369">
        <v>12</v>
      </c>
      <c r="H44" s="367" t="s">
        <v>655</v>
      </c>
      <c r="I44" s="367" t="s">
        <v>151</v>
      </c>
      <c r="J44" s="370"/>
      <c r="K44" s="371">
        <f t="shared" si="0"/>
        <v>0</v>
      </c>
      <c r="L44" s="145"/>
      <c r="M44" s="155">
        <f t="shared" si="17"/>
        <v>12</v>
      </c>
      <c r="N44" s="155"/>
      <c r="O44" s="156"/>
      <c r="P44" s="156">
        <f t="shared" si="10"/>
        <v>0</v>
      </c>
      <c r="Q44" s="156">
        <f t="shared" si="4"/>
        <v>0</v>
      </c>
      <c r="R44" s="156">
        <f t="shared" si="5"/>
        <v>0</v>
      </c>
      <c r="S44" s="156">
        <f t="shared" si="6"/>
        <v>0</v>
      </c>
      <c r="T44" s="157">
        <f t="shared" si="18"/>
        <v>0</v>
      </c>
      <c r="U44" s="157">
        <f t="shared" si="8"/>
        <v>0</v>
      </c>
      <c r="V44" s="162">
        <f t="shared" si="9"/>
        <v>0</v>
      </c>
    </row>
    <row r="45" spans="1:22" ht="23.25" thickBot="1" x14ac:dyDescent="0.25">
      <c r="A45" s="256">
        <v>51</v>
      </c>
      <c r="B45" s="374" t="s">
        <v>153</v>
      </c>
      <c r="C45" s="367" t="s">
        <v>16</v>
      </c>
      <c r="D45" s="368">
        <v>0</v>
      </c>
      <c r="E45" s="373">
        <v>0</v>
      </c>
      <c r="F45" s="373">
        <v>9</v>
      </c>
      <c r="G45" s="369">
        <v>9</v>
      </c>
      <c r="H45" s="367" t="s">
        <v>656</v>
      </c>
      <c r="I45" s="367" t="s">
        <v>154</v>
      </c>
      <c r="J45" s="375">
        <v>1220</v>
      </c>
      <c r="K45" s="371">
        <f t="shared" si="0"/>
        <v>10980</v>
      </c>
      <c r="L45" s="145">
        <v>210</v>
      </c>
      <c r="M45" s="155">
        <f t="shared" si="17"/>
        <v>9</v>
      </c>
      <c r="N45" s="155">
        <v>200</v>
      </c>
      <c r="O45" s="156">
        <f t="shared" ref="O45:O46" si="24">+J45</f>
        <v>1220</v>
      </c>
      <c r="P45" s="156">
        <f t="shared" si="10"/>
        <v>10980</v>
      </c>
      <c r="Q45" s="156">
        <f t="shared" si="4"/>
        <v>12.200000000000001</v>
      </c>
      <c r="R45" s="156">
        <f t="shared" si="5"/>
        <v>1207.8</v>
      </c>
      <c r="S45" s="156">
        <f t="shared" si="6"/>
        <v>10870.199999999999</v>
      </c>
      <c r="T45" s="159">
        <f t="shared" ref="T45:T46" si="25">+O45*3%</f>
        <v>36.6</v>
      </c>
      <c r="U45" s="157">
        <f t="shared" si="8"/>
        <v>1183.4000000000001</v>
      </c>
      <c r="V45" s="158">
        <f t="shared" si="9"/>
        <v>10650.6</v>
      </c>
    </row>
    <row r="46" spans="1:22" ht="23.25" thickBot="1" x14ac:dyDescent="0.25">
      <c r="A46" s="365">
        <v>52</v>
      </c>
      <c r="B46" s="366" t="s">
        <v>156</v>
      </c>
      <c r="C46" s="367" t="s">
        <v>16</v>
      </c>
      <c r="D46" s="368">
        <v>5</v>
      </c>
      <c r="E46" s="373">
        <v>0</v>
      </c>
      <c r="F46" s="373">
        <v>9</v>
      </c>
      <c r="G46" s="369">
        <v>14</v>
      </c>
      <c r="H46" s="367" t="s">
        <v>657</v>
      </c>
      <c r="I46" s="367" t="s">
        <v>157</v>
      </c>
      <c r="J46" s="370">
        <v>9.43</v>
      </c>
      <c r="K46" s="371">
        <f t="shared" si="0"/>
        <v>132.01999999999998</v>
      </c>
      <c r="L46" s="145">
        <v>210</v>
      </c>
      <c r="M46" s="155">
        <f t="shared" si="17"/>
        <v>14</v>
      </c>
      <c r="N46" s="155">
        <v>200</v>
      </c>
      <c r="O46" s="156">
        <f t="shared" si="24"/>
        <v>9.43</v>
      </c>
      <c r="P46" s="156">
        <f t="shared" si="10"/>
        <v>132.01999999999998</v>
      </c>
      <c r="Q46" s="156">
        <f t="shared" si="4"/>
        <v>9.4299999999999995E-2</v>
      </c>
      <c r="R46" s="156">
        <f t="shared" si="5"/>
        <v>9.3356999999999992</v>
      </c>
      <c r="S46" s="156">
        <f t="shared" si="6"/>
        <v>130.69979999999998</v>
      </c>
      <c r="T46" s="157">
        <f t="shared" si="25"/>
        <v>0.28289999999999998</v>
      </c>
      <c r="U46" s="157">
        <f t="shared" si="8"/>
        <v>9.1471</v>
      </c>
      <c r="V46" s="158">
        <f t="shared" si="9"/>
        <v>128.05940000000001</v>
      </c>
    </row>
    <row r="47" spans="1:22" ht="23.25" thickBot="1" x14ac:dyDescent="0.25">
      <c r="A47" s="365">
        <v>53</v>
      </c>
      <c r="B47" s="379" t="s">
        <v>158</v>
      </c>
      <c r="C47" s="367" t="s">
        <v>16</v>
      </c>
      <c r="D47" s="368">
        <v>0</v>
      </c>
      <c r="E47" s="373">
        <v>0</v>
      </c>
      <c r="F47" s="373">
        <v>0</v>
      </c>
      <c r="G47" s="369">
        <v>0</v>
      </c>
      <c r="H47" s="367" t="s">
        <v>659</v>
      </c>
      <c r="I47" s="367">
        <v>3802648</v>
      </c>
      <c r="J47" s="375">
        <v>1206.8499999999999</v>
      </c>
      <c r="K47" s="371">
        <f t="shared" si="0"/>
        <v>0</v>
      </c>
      <c r="L47" s="145">
        <v>195</v>
      </c>
      <c r="M47" s="155">
        <f t="shared" si="17"/>
        <v>0</v>
      </c>
      <c r="N47" s="155"/>
      <c r="O47" s="156"/>
      <c r="P47" s="156">
        <f t="shared" si="10"/>
        <v>0</v>
      </c>
      <c r="Q47" s="156">
        <f t="shared" si="4"/>
        <v>0</v>
      </c>
      <c r="R47" s="156">
        <f t="shared" si="5"/>
        <v>0</v>
      </c>
      <c r="S47" s="156">
        <f t="shared" si="6"/>
        <v>0</v>
      </c>
      <c r="T47" s="157">
        <f t="shared" si="18"/>
        <v>0</v>
      </c>
      <c r="U47" s="157">
        <f t="shared" si="8"/>
        <v>0</v>
      </c>
      <c r="V47" s="162">
        <f t="shared" si="9"/>
        <v>0</v>
      </c>
    </row>
    <row r="48" spans="1:22" ht="23.25" thickBot="1" x14ac:dyDescent="0.25">
      <c r="A48" s="256">
        <v>59</v>
      </c>
      <c r="B48" s="372" t="s">
        <v>168</v>
      </c>
      <c r="C48" s="367" t="s">
        <v>16</v>
      </c>
      <c r="D48" s="368">
        <v>0</v>
      </c>
      <c r="E48" s="373">
        <v>0</v>
      </c>
      <c r="F48" s="373">
        <v>18</v>
      </c>
      <c r="G48" s="369">
        <v>18</v>
      </c>
      <c r="H48" s="367" t="s">
        <v>665</v>
      </c>
      <c r="I48" s="367">
        <v>3910824</v>
      </c>
      <c r="J48" s="370">
        <v>16.309999999999999</v>
      </c>
      <c r="K48" s="371">
        <f t="shared" si="0"/>
        <v>293.58</v>
      </c>
      <c r="L48" s="145">
        <v>195</v>
      </c>
      <c r="M48" s="155">
        <f t="shared" si="17"/>
        <v>18</v>
      </c>
      <c r="N48" s="155">
        <f t="shared" ref="N48:N50" si="26">+L48</f>
        <v>195</v>
      </c>
      <c r="O48" s="156">
        <f t="shared" ref="O48:O50" si="27">+J48</f>
        <v>16.309999999999999</v>
      </c>
      <c r="P48" s="156">
        <f t="shared" si="10"/>
        <v>293.58</v>
      </c>
      <c r="Q48" s="156">
        <f t="shared" si="4"/>
        <v>0.16309999999999999</v>
      </c>
      <c r="R48" s="156">
        <f t="shared" si="5"/>
        <v>16.146899999999999</v>
      </c>
      <c r="S48" s="156">
        <f t="shared" si="6"/>
        <v>290.64419999999996</v>
      </c>
      <c r="T48" s="159">
        <f t="shared" ref="T48:T50" si="28">+O48*3%</f>
        <v>0.48929999999999996</v>
      </c>
      <c r="U48" s="157">
        <f t="shared" si="8"/>
        <v>15.820699999999999</v>
      </c>
      <c r="V48" s="158">
        <f t="shared" si="9"/>
        <v>284.77259999999995</v>
      </c>
    </row>
    <row r="49" spans="1:22" ht="23.25" thickBot="1" x14ac:dyDescent="0.25">
      <c r="A49" s="365">
        <v>60</v>
      </c>
      <c r="B49" s="366" t="s">
        <v>169</v>
      </c>
      <c r="C49" s="367" t="s">
        <v>16</v>
      </c>
      <c r="D49" s="368">
        <v>6</v>
      </c>
      <c r="E49" s="368">
        <v>0</v>
      </c>
      <c r="F49" s="373">
        <v>0</v>
      </c>
      <c r="G49" s="369">
        <v>6</v>
      </c>
      <c r="H49" s="367" t="s">
        <v>667</v>
      </c>
      <c r="I49" s="367">
        <v>214315</v>
      </c>
      <c r="J49" s="370">
        <v>47.57</v>
      </c>
      <c r="K49" s="371">
        <f t="shared" si="0"/>
        <v>285.42</v>
      </c>
      <c r="L49" s="145">
        <v>195</v>
      </c>
      <c r="M49" s="155">
        <f t="shared" si="17"/>
        <v>6</v>
      </c>
      <c r="N49" s="155">
        <f t="shared" si="26"/>
        <v>195</v>
      </c>
      <c r="O49" s="156">
        <f t="shared" si="27"/>
        <v>47.57</v>
      </c>
      <c r="P49" s="156">
        <f t="shared" si="10"/>
        <v>285.42</v>
      </c>
      <c r="Q49" s="156">
        <f t="shared" si="4"/>
        <v>0.47570000000000001</v>
      </c>
      <c r="R49" s="156">
        <f t="shared" si="5"/>
        <v>47.094299999999997</v>
      </c>
      <c r="S49" s="156">
        <f t="shared" si="6"/>
        <v>282.56579999999997</v>
      </c>
      <c r="T49" s="157">
        <f t="shared" si="28"/>
        <v>1.4271</v>
      </c>
      <c r="U49" s="157">
        <f t="shared" si="8"/>
        <v>46.142899999999997</v>
      </c>
      <c r="V49" s="158">
        <f t="shared" si="9"/>
        <v>276.85739999999998</v>
      </c>
    </row>
    <row r="50" spans="1:22" ht="23.25" thickBot="1" x14ac:dyDescent="0.25">
      <c r="A50" s="365">
        <v>61</v>
      </c>
      <c r="B50" s="366" t="s">
        <v>170</v>
      </c>
      <c r="C50" s="367" t="s">
        <v>16</v>
      </c>
      <c r="D50" s="368">
        <v>12</v>
      </c>
      <c r="E50" s="373">
        <v>0</v>
      </c>
      <c r="F50" s="373">
        <v>0</v>
      </c>
      <c r="G50" s="369">
        <v>12</v>
      </c>
      <c r="H50" s="367" t="s">
        <v>669</v>
      </c>
      <c r="I50" s="367">
        <v>214048</v>
      </c>
      <c r="J50" s="370">
        <v>39.83</v>
      </c>
      <c r="K50" s="371">
        <f t="shared" si="0"/>
        <v>477.96</v>
      </c>
      <c r="L50" s="145">
        <v>195</v>
      </c>
      <c r="M50" s="155">
        <f t="shared" si="17"/>
        <v>12</v>
      </c>
      <c r="N50" s="155">
        <f t="shared" si="26"/>
        <v>195</v>
      </c>
      <c r="O50" s="156">
        <f t="shared" si="27"/>
        <v>39.83</v>
      </c>
      <c r="P50" s="156">
        <f t="shared" si="10"/>
        <v>477.96</v>
      </c>
      <c r="Q50" s="156">
        <f t="shared" si="4"/>
        <v>0.39829999999999999</v>
      </c>
      <c r="R50" s="156">
        <f t="shared" si="5"/>
        <v>39.431699999999999</v>
      </c>
      <c r="S50" s="156">
        <f t="shared" si="6"/>
        <v>473.18039999999996</v>
      </c>
      <c r="T50" s="157">
        <f t="shared" si="28"/>
        <v>1.1948999999999999</v>
      </c>
      <c r="U50" s="157">
        <f t="shared" si="8"/>
        <v>38.635100000000001</v>
      </c>
      <c r="V50" s="158">
        <f t="shared" si="9"/>
        <v>463.62120000000004</v>
      </c>
    </row>
    <row r="51" spans="1:22" ht="23.25" thickBot="1" x14ac:dyDescent="0.25">
      <c r="A51" s="365">
        <v>66</v>
      </c>
      <c r="B51" s="366" t="s">
        <v>176</v>
      </c>
      <c r="C51" s="367" t="s">
        <v>16</v>
      </c>
      <c r="D51" s="368">
        <v>0</v>
      </c>
      <c r="E51" s="373">
        <v>0</v>
      </c>
      <c r="F51" s="373">
        <v>0</v>
      </c>
      <c r="G51" s="369">
        <v>0</v>
      </c>
      <c r="H51" s="367" t="s">
        <v>674</v>
      </c>
      <c r="I51" s="367" t="s">
        <v>177</v>
      </c>
      <c r="J51" s="375">
        <v>3932.48</v>
      </c>
      <c r="K51" s="371">
        <f t="shared" si="0"/>
        <v>0</v>
      </c>
      <c r="L51" s="145">
        <v>210</v>
      </c>
      <c r="M51" s="155">
        <f t="shared" si="17"/>
        <v>0</v>
      </c>
      <c r="N51" s="155"/>
      <c r="O51" s="156"/>
      <c r="P51" s="156">
        <f t="shared" si="10"/>
        <v>0</v>
      </c>
      <c r="Q51" s="156">
        <f t="shared" si="4"/>
        <v>0</v>
      </c>
      <c r="R51" s="156">
        <f t="shared" si="5"/>
        <v>0</v>
      </c>
      <c r="S51" s="156">
        <f t="shared" si="6"/>
        <v>0</v>
      </c>
      <c r="T51" s="157">
        <f t="shared" si="18"/>
        <v>0</v>
      </c>
      <c r="U51" s="157">
        <f t="shared" si="8"/>
        <v>0</v>
      </c>
      <c r="V51" s="162">
        <f t="shared" si="9"/>
        <v>0</v>
      </c>
    </row>
    <row r="52" spans="1:22" ht="23.25" thickBot="1" x14ac:dyDescent="0.25">
      <c r="A52" s="256">
        <v>67</v>
      </c>
      <c r="B52" s="374" t="s">
        <v>178</v>
      </c>
      <c r="C52" s="367" t="s">
        <v>16</v>
      </c>
      <c r="D52" s="368">
        <v>0</v>
      </c>
      <c r="E52" s="373">
        <v>0</v>
      </c>
      <c r="F52" s="373">
        <v>9</v>
      </c>
      <c r="G52" s="369">
        <v>9</v>
      </c>
      <c r="H52" s="367" t="s">
        <v>675</v>
      </c>
      <c r="I52" s="367" t="s">
        <v>179</v>
      </c>
      <c r="J52" s="370">
        <v>32</v>
      </c>
      <c r="K52" s="371">
        <f t="shared" si="0"/>
        <v>288</v>
      </c>
      <c r="L52" s="145">
        <v>210</v>
      </c>
      <c r="M52" s="155">
        <f t="shared" si="17"/>
        <v>9</v>
      </c>
      <c r="N52" s="155">
        <v>200</v>
      </c>
      <c r="O52" s="156">
        <f t="shared" ref="O52:O63" si="29">+J52</f>
        <v>32</v>
      </c>
      <c r="P52" s="156">
        <f t="shared" si="10"/>
        <v>288</v>
      </c>
      <c r="Q52" s="156">
        <f t="shared" si="4"/>
        <v>0.32</v>
      </c>
      <c r="R52" s="156">
        <f t="shared" si="5"/>
        <v>31.68</v>
      </c>
      <c r="S52" s="156">
        <f t="shared" si="6"/>
        <v>285.12</v>
      </c>
      <c r="T52" s="159">
        <f t="shared" ref="T52:T60" si="30">+O52*3%</f>
        <v>0.96</v>
      </c>
      <c r="U52" s="157">
        <f t="shared" si="8"/>
        <v>31.04</v>
      </c>
      <c r="V52" s="158">
        <f t="shared" si="9"/>
        <v>279.36</v>
      </c>
    </row>
    <row r="53" spans="1:22" ht="23.25" thickBot="1" x14ac:dyDescent="0.25">
      <c r="A53" s="365">
        <v>69</v>
      </c>
      <c r="B53" s="366" t="s">
        <v>184</v>
      </c>
      <c r="C53" s="367" t="s">
        <v>16</v>
      </c>
      <c r="D53" s="368">
        <v>5</v>
      </c>
      <c r="E53" s="373">
        <v>0</v>
      </c>
      <c r="F53" s="373">
        <v>3</v>
      </c>
      <c r="G53" s="369">
        <v>8</v>
      </c>
      <c r="H53" s="367" t="s">
        <v>677</v>
      </c>
      <c r="I53" s="367" t="s">
        <v>185</v>
      </c>
      <c r="J53" s="370">
        <v>134.32</v>
      </c>
      <c r="K53" s="371">
        <f t="shared" si="0"/>
        <v>1074.56</v>
      </c>
      <c r="L53" s="145">
        <v>65</v>
      </c>
      <c r="M53" s="155">
        <f t="shared" si="17"/>
        <v>8</v>
      </c>
      <c r="N53" s="155">
        <f>+L53</f>
        <v>65</v>
      </c>
      <c r="O53" s="156">
        <f t="shared" si="29"/>
        <v>134.32</v>
      </c>
      <c r="P53" s="156">
        <f t="shared" si="10"/>
        <v>1074.56</v>
      </c>
      <c r="Q53" s="156">
        <f t="shared" si="4"/>
        <v>1.3431999999999999</v>
      </c>
      <c r="R53" s="156">
        <f t="shared" si="5"/>
        <v>132.9768</v>
      </c>
      <c r="S53" s="156">
        <f t="shared" si="6"/>
        <v>1063.8144</v>
      </c>
      <c r="T53" s="157">
        <f t="shared" si="30"/>
        <v>4.0295999999999994</v>
      </c>
      <c r="U53" s="157">
        <f t="shared" si="8"/>
        <v>130.29040000000001</v>
      </c>
      <c r="V53" s="158">
        <f t="shared" si="9"/>
        <v>1042.3232</v>
      </c>
    </row>
    <row r="54" spans="1:22" ht="23.25" thickBot="1" x14ac:dyDescent="0.25">
      <c r="A54" s="365">
        <v>70</v>
      </c>
      <c r="B54" s="366" t="s">
        <v>187</v>
      </c>
      <c r="C54" s="367" t="s">
        <v>16</v>
      </c>
      <c r="D54" s="368">
        <v>10</v>
      </c>
      <c r="E54" s="373">
        <v>0</v>
      </c>
      <c r="F54" s="373">
        <v>9</v>
      </c>
      <c r="G54" s="369">
        <v>19</v>
      </c>
      <c r="H54" s="367" t="s">
        <v>678</v>
      </c>
      <c r="I54" s="367">
        <v>3917780</v>
      </c>
      <c r="J54" s="370">
        <v>210.63</v>
      </c>
      <c r="K54" s="371">
        <f t="shared" si="0"/>
        <v>4001.97</v>
      </c>
      <c r="L54" s="145">
        <v>210</v>
      </c>
      <c r="M54" s="155">
        <f t="shared" si="17"/>
        <v>19</v>
      </c>
      <c r="N54" s="155">
        <v>200</v>
      </c>
      <c r="O54" s="156">
        <f t="shared" si="29"/>
        <v>210.63</v>
      </c>
      <c r="P54" s="156">
        <f t="shared" si="10"/>
        <v>4001.97</v>
      </c>
      <c r="Q54" s="156">
        <f t="shared" si="4"/>
        <v>2.1063000000000001</v>
      </c>
      <c r="R54" s="156">
        <f t="shared" si="5"/>
        <v>208.52369999999999</v>
      </c>
      <c r="S54" s="156">
        <f t="shared" si="6"/>
        <v>3961.9503</v>
      </c>
      <c r="T54" s="157">
        <f t="shared" si="30"/>
        <v>6.3188999999999993</v>
      </c>
      <c r="U54" s="157">
        <f t="shared" si="8"/>
        <v>204.31110000000001</v>
      </c>
      <c r="V54" s="158">
        <f t="shared" si="9"/>
        <v>3881.9109000000003</v>
      </c>
    </row>
    <row r="55" spans="1:22" ht="23.25" thickBot="1" x14ac:dyDescent="0.25">
      <c r="A55" s="365">
        <v>71</v>
      </c>
      <c r="B55" s="366" t="s">
        <v>189</v>
      </c>
      <c r="C55" s="367" t="s">
        <v>16</v>
      </c>
      <c r="D55" s="368">
        <v>10</v>
      </c>
      <c r="E55" s="373">
        <v>0</v>
      </c>
      <c r="F55" s="373">
        <v>9</v>
      </c>
      <c r="G55" s="369">
        <v>19</v>
      </c>
      <c r="H55" s="367" t="s">
        <v>679</v>
      </c>
      <c r="I55" s="367">
        <v>4025270</v>
      </c>
      <c r="J55" s="370">
        <v>114.59</v>
      </c>
      <c r="K55" s="371">
        <f t="shared" si="0"/>
        <v>2177.21</v>
      </c>
      <c r="L55" s="145">
        <v>210</v>
      </c>
      <c r="M55" s="155">
        <f t="shared" si="17"/>
        <v>19</v>
      </c>
      <c r="N55" s="155">
        <v>200</v>
      </c>
      <c r="O55" s="156">
        <f t="shared" si="29"/>
        <v>114.59</v>
      </c>
      <c r="P55" s="156">
        <f t="shared" si="10"/>
        <v>2177.21</v>
      </c>
      <c r="Q55" s="156">
        <f t="shared" si="4"/>
        <v>1.1459000000000001</v>
      </c>
      <c r="R55" s="156">
        <f t="shared" si="5"/>
        <v>113.44410000000001</v>
      </c>
      <c r="S55" s="156">
        <f t="shared" si="6"/>
        <v>2155.4378999999999</v>
      </c>
      <c r="T55" s="157">
        <f t="shared" si="30"/>
        <v>3.4377</v>
      </c>
      <c r="U55" s="157">
        <f t="shared" si="8"/>
        <v>111.1523</v>
      </c>
      <c r="V55" s="158">
        <f t="shared" si="9"/>
        <v>2111.8937000000001</v>
      </c>
    </row>
    <row r="56" spans="1:22" ht="23.25" thickBot="1" x14ac:dyDescent="0.25">
      <c r="A56" s="256">
        <v>72</v>
      </c>
      <c r="B56" s="374" t="s">
        <v>191</v>
      </c>
      <c r="C56" s="367" t="s">
        <v>16</v>
      </c>
      <c r="D56" s="368">
        <v>60</v>
      </c>
      <c r="E56" s="373">
        <v>28</v>
      </c>
      <c r="F56" s="373">
        <v>45</v>
      </c>
      <c r="G56" s="369">
        <v>125</v>
      </c>
      <c r="H56" s="367" t="s">
        <v>680</v>
      </c>
      <c r="I56" s="367">
        <v>994002</v>
      </c>
      <c r="J56" s="370">
        <v>178.54</v>
      </c>
      <c r="K56" s="371">
        <f t="shared" si="0"/>
        <v>22317.5</v>
      </c>
      <c r="L56" s="145">
        <v>195</v>
      </c>
      <c r="M56" s="155">
        <f t="shared" si="17"/>
        <v>125</v>
      </c>
      <c r="N56" s="155">
        <f t="shared" ref="N56:N57" si="31">+L56</f>
        <v>195</v>
      </c>
      <c r="O56" s="156">
        <f t="shared" si="29"/>
        <v>178.54</v>
      </c>
      <c r="P56" s="156">
        <f t="shared" si="10"/>
        <v>22317.5</v>
      </c>
      <c r="Q56" s="156">
        <f t="shared" si="4"/>
        <v>1.7853999999999999</v>
      </c>
      <c r="R56" s="156">
        <f t="shared" si="5"/>
        <v>176.75459999999998</v>
      </c>
      <c r="S56" s="156">
        <f t="shared" si="6"/>
        <v>22094.324999999997</v>
      </c>
      <c r="T56" s="159">
        <f t="shared" si="30"/>
        <v>5.3561999999999994</v>
      </c>
      <c r="U56" s="157">
        <f t="shared" si="8"/>
        <v>173.18379999999999</v>
      </c>
      <c r="V56" s="158">
        <f t="shared" si="9"/>
        <v>21647.974999999999</v>
      </c>
    </row>
    <row r="57" spans="1:22" ht="23.25" thickBot="1" x14ac:dyDescent="0.25">
      <c r="A57" s="256">
        <v>74</v>
      </c>
      <c r="B57" s="374" t="s">
        <v>196</v>
      </c>
      <c r="C57" s="367" t="s">
        <v>16</v>
      </c>
      <c r="D57" s="368">
        <v>0</v>
      </c>
      <c r="E57" s="373">
        <v>0</v>
      </c>
      <c r="F57" s="373">
        <v>12</v>
      </c>
      <c r="G57" s="369">
        <v>12</v>
      </c>
      <c r="H57" s="367" t="s">
        <v>682</v>
      </c>
      <c r="I57" s="367" t="s">
        <v>197</v>
      </c>
      <c r="J57" s="370">
        <v>55.26</v>
      </c>
      <c r="K57" s="371">
        <f t="shared" si="0"/>
        <v>663.12</v>
      </c>
      <c r="L57" s="145">
        <v>195</v>
      </c>
      <c r="M57" s="155">
        <f t="shared" si="17"/>
        <v>12</v>
      </c>
      <c r="N57" s="155">
        <f t="shared" si="31"/>
        <v>195</v>
      </c>
      <c r="O57" s="156">
        <f t="shared" si="29"/>
        <v>55.26</v>
      </c>
      <c r="P57" s="156">
        <f t="shared" si="10"/>
        <v>663.12</v>
      </c>
      <c r="Q57" s="156">
        <f t="shared" si="4"/>
        <v>0.55259999999999998</v>
      </c>
      <c r="R57" s="156">
        <f t="shared" si="5"/>
        <v>54.7074</v>
      </c>
      <c r="S57" s="156">
        <f t="shared" si="6"/>
        <v>656.48879999999997</v>
      </c>
      <c r="T57" s="159">
        <f t="shared" si="30"/>
        <v>1.6577999999999999</v>
      </c>
      <c r="U57" s="157">
        <f t="shared" si="8"/>
        <v>53.602199999999996</v>
      </c>
      <c r="V57" s="158">
        <f t="shared" si="9"/>
        <v>643.22640000000001</v>
      </c>
    </row>
    <row r="58" spans="1:22" ht="23.25" thickBot="1" x14ac:dyDescent="0.25">
      <c r="A58" s="256">
        <v>75</v>
      </c>
      <c r="B58" s="374" t="s">
        <v>198</v>
      </c>
      <c r="C58" s="367" t="s">
        <v>16</v>
      </c>
      <c r="D58" s="368">
        <v>8</v>
      </c>
      <c r="E58" s="373">
        <v>0</v>
      </c>
      <c r="F58" s="373">
        <v>12</v>
      </c>
      <c r="G58" s="369">
        <v>20</v>
      </c>
      <c r="H58" s="367" t="s">
        <v>683</v>
      </c>
      <c r="I58" s="367">
        <v>218127</v>
      </c>
      <c r="J58" s="370">
        <v>723</v>
      </c>
      <c r="K58" s="371">
        <f t="shared" si="0"/>
        <v>14460</v>
      </c>
      <c r="L58" s="145">
        <v>210</v>
      </c>
      <c r="M58" s="155">
        <f t="shared" si="17"/>
        <v>20</v>
      </c>
      <c r="N58" s="155">
        <v>200</v>
      </c>
      <c r="O58" s="156">
        <f t="shared" si="29"/>
        <v>723</v>
      </c>
      <c r="P58" s="156">
        <f t="shared" si="10"/>
        <v>14460</v>
      </c>
      <c r="Q58" s="156">
        <f t="shared" si="4"/>
        <v>7.23</v>
      </c>
      <c r="R58" s="156">
        <f t="shared" si="5"/>
        <v>715.77</v>
      </c>
      <c r="S58" s="156">
        <f t="shared" si="6"/>
        <v>14315.4</v>
      </c>
      <c r="T58" s="159">
        <f t="shared" si="30"/>
        <v>21.689999999999998</v>
      </c>
      <c r="U58" s="157">
        <f t="shared" si="8"/>
        <v>701.31</v>
      </c>
      <c r="V58" s="158">
        <f t="shared" si="9"/>
        <v>14026.199999999999</v>
      </c>
    </row>
    <row r="59" spans="1:22" ht="23.25" thickBot="1" x14ac:dyDescent="0.25">
      <c r="A59" s="365">
        <v>77</v>
      </c>
      <c r="B59" s="366" t="s">
        <v>201</v>
      </c>
      <c r="C59" s="367" t="s">
        <v>16</v>
      </c>
      <c r="D59" s="368">
        <v>0</v>
      </c>
      <c r="E59" s="373">
        <v>0</v>
      </c>
      <c r="F59" s="373">
        <v>3</v>
      </c>
      <c r="G59" s="369">
        <v>3</v>
      </c>
      <c r="H59" s="367" t="s">
        <v>685</v>
      </c>
      <c r="I59" s="367">
        <v>136905</v>
      </c>
      <c r="J59" s="370">
        <v>741.54</v>
      </c>
      <c r="K59" s="371">
        <f t="shared" si="0"/>
        <v>2224.62</v>
      </c>
      <c r="L59" s="145">
        <v>210</v>
      </c>
      <c r="M59" s="155">
        <f t="shared" si="17"/>
        <v>3</v>
      </c>
      <c r="N59" s="155">
        <v>200</v>
      </c>
      <c r="O59" s="156">
        <f t="shared" si="29"/>
        <v>741.54</v>
      </c>
      <c r="P59" s="156">
        <f t="shared" si="10"/>
        <v>2224.62</v>
      </c>
      <c r="Q59" s="156">
        <f t="shared" si="4"/>
        <v>7.4154</v>
      </c>
      <c r="R59" s="156">
        <f t="shared" si="5"/>
        <v>734.12459999999999</v>
      </c>
      <c r="S59" s="156">
        <f t="shared" si="6"/>
        <v>2202.3737999999998</v>
      </c>
      <c r="T59" s="157">
        <f t="shared" si="30"/>
        <v>22.246199999999998</v>
      </c>
      <c r="U59" s="157">
        <f t="shared" si="8"/>
        <v>719.29379999999992</v>
      </c>
      <c r="V59" s="158">
        <f t="shared" si="9"/>
        <v>2157.8813999999998</v>
      </c>
    </row>
    <row r="60" spans="1:22" ht="12" thickBot="1" x14ac:dyDescent="0.25">
      <c r="A60" s="256">
        <v>78</v>
      </c>
      <c r="B60" s="374" t="s">
        <v>202</v>
      </c>
      <c r="C60" s="367" t="s">
        <v>16</v>
      </c>
      <c r="D60" s="368">
        <v>10</v>
      </c>
      <c r="E60" s="373">
        <v>0</v>
      </c>
      <c r="F60" s="373">
        <v>12</v>
      </c>
      <c r="G60" s="369">
        <v>22</v>
      </c>
      <c r="H60" s="367" t="s">
        <v>419</v>
      </c>
      <c r="I60" s="367" t="s">
        <v>203</v>
      </c>
      <c r="J60" s="370">
        <v>487.52</v>
      </c>
      <c r="K60" s="371">
        <f t="shared" si="0"/>
        <v>10725.439999999999</v>
      </c>
      <c r="L60" s="145">
        <v>195</v>
      </c>
      <c r="M60" s="155">
        <f t="shared" si="17"/>
        <v>22</v>
      </c>
      <c r="N60" s="155">
        <f>+L60</f>
        <v>195</v>
      </c>
      <c r="O60" s="156">
        <f t="shared" si="29"/>
        <v>487.52</v>
      </c>
      <c r="P60" s="156">
        <f t="shared" si="10"/>
        <v>10725.439999999999</v>
      </c>
      <c r="Q60" s="156">
        <f t="shared" si="4"/>
        <v>4.8751999999999995</v>
      </c>
      <c r="R60" s="156">
        <f t="shared" si="5"/>
        <v>482.64479999999998</v>
      </c>
      <c r="S60" s="156">
        <f t="shared" si="6"/>
        <v>10618.185599999999</v>
      </c>
      <c r="T60" s="159">
        <f t="shared" si="30"/>
        <v>14.625599999999999</v>
      </c>
      <c r="U60" s="157">
        <f t="shared" si="8"/>
        <v>472.89439999999996</v>
      </c>
      <c r="V60" s="158">
        <f t="shared" si="9"/>
        <v>10403.676799999999</v>
      </c>
    </row>
    <row r="61" spans="1:22" s="163" customFormat="1" ht="23.25" thickBot="1" x14ac:dyDescent="0.25">
      <c r="A61" s="365">
        <v>79</v>
      </c>
      <c r="B61" s="366" t="s">
        <v>205</v>
      </c>
      <c r="C61" s="367" t="s">
        <v>16</v>
      </c>
      <c r="D61" s="368">
        <v>0</v>
      </c>
      <c r="E61" s="373">
        <v>0</v>
      </c>
      <c r="F61" s="373">
        <v>6</v>
      </c>
      <c r="G61" s="369">
        <v>6</v>
      </c>
      <c r="H61" s="367" t="s">
        <v>687</v>
      </c>
      <c r="I61" s="367" t="s">
        <v>206</v>
      </c>
      <c r="J61" s="375">
        <v>9805.32</v>
      </c>
      <c r="K61" s="371">
        <f t="shared" si="0"/>
        <v>58831.92</v>
      </c>
      <c r="L61" s="146">
        <v>345</v>
      </c>
      <c r="M61" s="160"/>
      <c r="N61" s="160"/>
      <c r="O61" s="161">
        <f t="shared" si="29"/>
        <v>9805.32</v>
      </c>
      <c r="P61" s="161">
        <f t="shared" si="10"/>
        <v>0</v>
      </c>
      <c r="Q61" s="161"/>
      <c r="R61" s="161"/>
      <c r="S61" s="161">
        <f t="shared" si="6"/>
        <v>0</v>
      </c>
      <c r="T61" s="161"/>
      <c r="U61" s="161"/>
      <c r="V61" s="173">
        <f t="shared" si="9"/>
        <v>0</v>
      </c>
    </row>
    <row r="62" spans="1:22" ht="23.25" thickBot="1" x14ac:dyDescent="0.25">
      <c r="A62" s="256">
        <v>80</v>
      </c>
      <c r="B62" s="374" t="s">
        <v>208</v>
      </c>
      <c r="C62" s="367" t="s">
        <v>16</v>
      </c>
      <c r="D62" s="368">
        <v>2</v>
      </c>
      <c r="E62" s="373">
        <v>0</v>
      </c>
      <c r="F62" s="373">
        <v>0</v>
      </c>
      <c r="G62" s="369">
        <v>2</v>
      </c>
      <c r="H62" s="367" t="s">
        <v>688</v>
      </c>
      <c r="I62" s="367">
        <v>135234</v>
      </c>
      <c r="J62" s="375">
        <v>2248.62</v>
      </c>
      <c r="K62" s="371">
        <f t="shared" si="0"/>
        <v>4497.24</v>
      </c>
      <c r="L62" s="145">
        <v>210</v>
      </c>
      <c r="M62" s="155">
        <f t="shared" si="17"/>
        <v>2</v>
      </c>
      <c r="N62" s="155">
        <v>200</v>
      </c>
      <c r="O62" s="156">
        <f t="shared" si="29"/>
        <v>2248.62</v>
      </c>
      <c r="P62" s="156">
        <f t="shared" si="10"/>
        <v>4497.24</v>
      </c>
      <c r="Q62" s="156">
        <f t="shared" si="4"/>
        <v>22.4862</v>
      </c>
      <c r="R62" s="156">
        <f t="shared" si="5"/>
        <v>2226.1338000000001</v>
      </c>
      <c r="S62" s="156">
        <f t="shared" si="6"/>
        <v>4452.2676000000001</v>
      </c>
      <c r="T62" s="159">
        <f t="shared" ref="T62:T63" si="32">+O62*3%</f>
        <v>67.45859999999999</v>
      </c>
      <c r="U62" s="157">
        <f t="shared" si="8"/>
        <v>2181.1614</v>
      </c>
      <c r="V62" s="158">
        <f t="shared" si="9"/>
        <v>4362.3227999999999</v>
      </c>
    </row>
    <row r="63" spans="1:22" ht="23.25" thickBot="1" x14ac:dyDescent="0.25">
      <c r="A63" s="256">
        <v>81</v>
      </c>
      <c r="B63" s="372" t="s">
        <v>210</v>
      </c>
      <c r="C63" s="367" t="s">
        <v>16</v>
      </c>
      <c r="D63" s="368">
        <v>0</v>
      </c>
      <c r="E63" s="373">
        <v>5</v>
      </c>
      <c r="F63" s="373">
        <v>18</v>
      </c>
      <c r="G63" s="369">
        <v>23</v>
      </c>
      <c r="H63" s="367" t="s">
        <v>689</v>
      </c>
      <c r="I63" s="367">
        <v>125740</v>
      </c>
      <c r="J63" s="370">
        <v>121.62</v>
      </c>
      <c r="K63" s="371">
        <f t="shared" si="0"/>
        <v>2797.26</v>
      </c>
      <c r="L63" s="145">
        <v>195</v>
      </c>
      <c r="M63" s="155">
        <f t="shared" si="17"/>
        <v>23</v>
      </c>
      <c r="N63" s="155">
        <f>+L63</f>
        <v>195</v>
      </c>
      <c r="O63" s="156">
        <f t="shared" si="29"/>
        <v>121.62</v>
      </c>
      <c r="P63" s="156">
        <f t="shared" si="10"/>
        <v>2797.26</v>
      </c>
      <c r="Q63" s="156">
        <f t="shared" si="4"/>
        <v>1.2162000000000002</v>
      </c>
      <c r="R63" s="156">
        <f t="shared" si="5"/>
        <v>120.4038</v>
      </c>
      <c r="S63" s="156">
        <f t="shared" si="6"/>
        <v>2769.2874000000002</v>
      </c>
      <c r="T63" s="159">
        <f t="shared" si="32"/>
        <v>3.6486000000000001</v>
      </c>
      <c r="U63" s="157">
        <f t="shared" si="8"/>
        <v>117.9714</v>
      </c>
      <c r="V63" s="158">
        <f t="shared" si="9"/>
        <v>2713.3422</v>
      </c>
    </row>
    <row r="64" spans="1:22" ht="12" thickBot="1" x14ac:dyDescent="0.25">
      <c r="A64" s="365">
        <v>82</v>
      </c>
      <c r="B64" s="366" t="s">
        <v>211</v>
      </c>
      <c r="C64" s="367" t="s">
        <v>16</v>
      </c>
      <c r="D64" s="368">
        <v>0</v>
      </c>
      <c r="E64" s="373">
        <v>0</v>
      </c>
      <c r="F64" s="373">
        <v>0</v>
      </c>
      <c r="G64" s="369">
        <v>0</v>
      </c>
      <c r="H64" s="367" t="s">
        <v>419</v>
      </c>
      <c r="I64" s="367" t="s">
        <v>212</v>
      </c>
      <c r="J64" s="375">
        <v>1953.23</v>
      </c>
      <c r="K64" s="371">
        <f t="shared" si="0"/>
        <v>0</v>
      </c>
      <c r="L64" s="145">
        <v>210</v>
      </c>
      <c r="M64" s="155">
        <f t="shared" si="17"/>
        <v>0</v>
      </c>
      <c r="N64" s="155"/>
      <c r="O64" s="156"/>
      <c r="P64" s="156">
        <f t="shared" si="10"/>
        <v>0</v>
      </c>
      <c r="Q64" s="156">
        <f t="shared" si="4"/>
        <v>0</v>
      </c>
      <c r="R64" s="156">
        <f t="shared" si="5"/>
        <v>0</v>
      </c>
      <c r="S64" s="156">
        <f t="shared" si="6"/>
        <v>0</v>
      </c>
      <c r="T64" s="157">
        <f t="shared" si="18"/>
        <v>0</v>
      </c>
      <c r="U64" s="157">
        <f t="shared" si="8"/>
        <v>0</v>
      </c>
      <c r="V64" s="162">
        <f t="shared" si="9"/>
        <v>0</v>
      </c>
    </row>
    <row r="65" spans="1:22" ht="23.25" thickBot="1" x14ac:dyDescent="0.25">
      <c r="A65" s="365">
        <v>83</v>
      </c>
      <c r="B65" s="366" t="s">
        <v>214</v>
      </c>
      <c r="C65" s="367" t="s">
        <v>16</v>
      </c>
      <c r="D65" s="368">
        <v>0</v>
      </c>
      <c r="E65" s="373">
        <v>0</v>
      </c>
      <c r="F65" s="373">
        <v>0</v>
      </c>
      <c r="G65" s="369">
        <v>0</v>
      </c>
      <c r="H65" s="367" t="s">
        <v>691</v>
      </c>
      <c r="I65" s="367" t="s">
        <v>215</v>
      </c>
      <c r="J65" s="375">
        <v>1499.57</v>
      </c>
      <c r="K65" s="371">
        <f t="shared" si="0"/>
        <v>0</v>
      </c>
      <c r="L65" s="145">
        <v>210</v>
      </c>
      <c r="M65" s="155">
        <f t="shared" si="17"/>
        <v>0</v>
      </c>
      <c r="N65" s="155"/>
      <c r="O65" s="156"/>
      <c r="P65" s="156">
        <f t="shared" si="10"/>
        <v>0</v>
      </c>
      <c r="Q65" s="156">
        <f t="shared" si="4"/>
        <v>0</v>
      </c>
      <c r="R65" s="156">
        <f t="shared" si="5"/>
        <v>0</v>
      </c>
      <c r="S65" s="156">
        <f t="shared" si="6"/>
        <v>0</v>
      </c>
      <c r="T65" s="157">
        <f t="shared" si="18"/>
        <v>0</v>
      </c>
      <c r="U65" s="157">
        <f t="shared" si="8"/>
        <v>0</v>
      </c>
      <c r="V65" s="162">
        <f t="shared" si="9"/>
        <v>0</v>
      </c>
    </row>
    <row r="66" spans="1:22" ht="23.25" thickBot="1" x14ac:dyDescent="0.25">
      <c r="A66" s="365">
        <v>84</v>
      </c>
      <c r="B66" s="366" t="s">
        <v>217</v>
      </c>
      <c r="C66" s="367" t="s">
        <v>16</v>
      </c>
      <c r="D66" s="368">
        <v>0</v>
      </c>
      <c r="E66" s="373">
        <v>0</v>
      </c>
      <c r="F66" s="373">
        <v>0</v>
      </c>
      <c r="G66" s="369">
        <v>0</v>
      </c>
      <c r="H66" s="367" t="s">
        <v>692</v>
      </c>
      <c r="I66" s="367">
        <v>135235</v>
      </c>
      <c r="J66" s="375">
        <v>2013.62</v>
      </c>
      <c r="K66" s="371">
        <f t="shared" si="0"/>
        <v>0</v>
      </c>
      <c r="L66" s="145">
        <v>210</v>
      </c>
      <c r="M66" s="155">
        <f t="shared" si="17"/>
        <v>0</v>
      </c>
      <c r="N66" s="155"/>
      <c r="O66" s="156"/>
      <c r="P66" s="156">
        <f t="shared" si="10"/>
        <v>0</v>
      </c>
      <c r="Q66" s="156">
        <f t="shared" si="4"/>
        <v>0</v>
      </c>
      <c r="R66" s="156">
        <f t="shared" si="5"/>
        <v>0</v>
      </c>
      <c r="S66" s="156">
        <f t="shared" si="6"/>
        <v>0</v>
      </c>
      <c r="T66" s="157">
        <f t="shared" si="18"/>
        <v>0</v>
      </c>
      <c r="U66" s="157">
        <f t="shared" si="8"/>
        <v>0</v>
      </c>
      <c r="V66" s="162">
        <f t="shared" si="9"/>
        <v>0</v>
      </c>
    </row>
    <row r="67" spans="1:22" ht="23.25" thickBot="1" x14ac:dyDescent="0.25">
      <c r="A67" s="365">
        <v>85</v>
      </c>
      <c r="B67" s="366" t="s">
        <v>218</v>
      </c>
      <c r="C67" s="367" t="s">
        <v>16</v>
      </c>
      <c r="D67" s="368">
        <v>0</v>
      </c>
      <c r="E67" s="373">
        <v>0</v>
      </c>
      <c r="F67" s="373">
        <v>0</v>
      </c>
      <c r="G67" s="369">
        <v>0</v>
      </c>
      <c r="H67" s="367" t="s">
        <v>693</v>
      </c>
      <c r="I67" s="367" t="s">
        <v>219</v>
      </c>
      <c r="J67" s="375">
        <v>1915.63</v>
      </c>
      <c r="K67" s="371">
        <f t="shared" si="0"/>
        <v>0</v>
      </c>
      <c r="L67" s="145">
        <v>210</v>
      </c>
      <c r="M67" s="155">
        <f t="shared" si="17"/>
        <v>0</v>
      </c>
      <c r="N67" s="155"/>
      <c r="O67" s="156"/>
      <c r="P67" s="156">
        <f t="shared" si="10"/>
        <v>0</v>
      </c>
      <c r="Q67" s="156">
        <f t="shared" si="4"/>
        <v>0</v>
      </c>
      <c r="R67" s="156">
        <f t="shared" si="5"/>
        <v>0</v>
      </c>
      <c r="S67" s="156">
        <f t="shared" si="6"/>
        <v>0</v>
      </c>
      <c r="T67" s="157">
        <f t="shared" si="18"/>
        <v>0</v>
      </c>
      <c r="U67" s="157">
        <f t="shared" si="8"/>
        <v>0</v>
      </c>
      <c r="V67" s="162">
        <f t="shared" si="9"/>
        <v>0</v>
      </c>
    </row>
    <row r="68" spans="1:22" ht="23.25" thickBot="1" x14ac:dyDescent="0.25">
      <c r="A68" s="365">
        <v>86</v>
      </c>
      <c r="B68" s="366" t="s">
        <v>221</v>
      </c>
      <c r="C68" s="367" t="s">
        <v>16</v>
      </c>
      <c r="D68" s="368">
        <v>0</v>
      </c>
      <c r="E68" s="373">
        <v>0</v>
      </c>
      <c r="F68" s="373">
        <v>0</v>
      </c>
      <c r="G68" s="369">
        <v>0</v>
      </c>
      <c r="H68" s="367" t="s">
        <v>695</v>
      </c>
      <c r="I68" s="367" t="s">
        <v>222</v>
      </c>
      <c r="J68" s="375">
        <v>1915.63</v>
      </c>
      <c r="K68" s="371">
        <f t="shared" ref="K68:K131" si="33">+J68*G68</f>
        <v>0</v>
      </c>
      <c r="L68" s="145">
        <v>210</v>
      </c>
      <c r="M68" s="155">
        <f t="shared" si="17"/>
        <v>0</v>
      </c>
      <c r="N68" s="155"/>
      <c r="O68" s="156"/>
      <c r="P68" s="156">
        <f t="shared" si="10"/>
        <v>0</v>
      </c>
      <c r="Q68" s="156">
        <f t="shared" ref="Q68:Q131" si="34">+O68*1%</f>
        <v>0</v>
      </c>
      <c r="R68" s="156">
        <f t="shared" ref="R68:R131" si="35">+O68-Q68</f>
        <v>0</v>
      </c>
      <c r="S68" s="156">
        <f t="shared" ref="S68:S131" si="36">+R68*G68</f>
        <v>0</v>
      </c>
      <c r="T68" s="157">
        <f t="shared" si="18"/>
        <v>0</v>
      </c>
      <c r="U68" s="157">
        <f t="shared" ref="U68:U131" si="37">O68-T68</f>
        <v>0</v>
      </c>
      <c r="V68" s="162">
        <f t="shared" ref="V68:V131" si="38">+U68*M68</f>
        <v>0</v>
      </c>
    </row>
    <row r="69" spans="1:22" ht="23.25" thickBot="1" x14ac:dyDescent="0.25">
      <c r="A69" s="256">
        <v>87</v>
      </c>
      <c r="B69" s="374" t="s">
        <v>223</v>
      </c>
      <c r="C69" s="367" t="s">
        <v>16</v>
      </c>
      <c r="D69" s="368">
        <v>1</v>
      </c>
      <c r="E69" s="373">
        <v>0</v>
      </c>
      <c r="F69" s="373">
        <v>0</v>
      </c>
      <c r="G69" s="369">
        <v>1</v>
      </c>
      <c r="H69" s="367" t="s">
        <v>697</v>
      </c>
      <c r="I69" s="367" t="s">
        <v>224</v>
      </c>
      <c r="J69" s="370">
        <v>666.95</v>
      </c>
      <c r="K69" s="371">
        <f t="shared" si="33"/>
        <v>666.95</v>
      </c>
      <c r="L69" s="145">
        <v>210</v>
      </c>
      <c r="M69" s="155">
        <f t="shared" si="17"/>
        <v>1</v>
      </c>
      <c r="N69" s="155">
        <v>200</v>
      </c>
      <c r="O69" s="156">
        <f>+J69</f>
        <v>666.95</v>
      </c>
      <c r="P69" s="156">
        <f t="shared" ref="P69:P132" si="39">+O69*M69</f>
        <v>666.95</v>
      </c>
      <c r="Q69" s="156">
        <f t="shared" si="34"/>
        <v>6.6695000000000002</v>
      </c>
      <c r="R69" s="156">
        <f t="shared" si="35"/>
        <v>660.28050000000007</v>
      </c>
      <c r="S69" s="156">
        <f t="shared" si="36"/>
        <v>660.28050000000007</v>
      </c>
      <c r="T69" s="159">
        <f t="shared" ref="T69" si="40">+O69*3%</f>
        <v>20.008500000000002</v>
      </c>
      <c r="U69" s="157">
        <f t="shared" si="37"/>
        <v>646.94150000000002</v>
      </c>
      <c r="V69" s="158">
        <f t="shared" si="38"/>
        <v>646.94150000000002</v>
      </c>
    </row>
    <row r="70" spans="1:22" ht="23.25" thickBot="1" x14ac:dyDescent="0.25">
      <c r="A70" s="365">
        <v>89</v>
      </c>
      <c r="B70" s="366" t="s">
        <v>227</v>
      </c>
      <c r="C70" s="367" t="s">
        <v>16</v>
      </c>
      <c r="D70" s="368">
        <v>0</v>
      </c>
      <c r="E70" s="373">
        <v>0</v>
      </c>
      <c r="F70" s="373">
        <v>0</v>
      </c>
      <c r="G70" s="369">
        <v>0</v>
      </c>
      <c r="H70" s="367" t="s">
        <v>700</v>
      </c>
      <c r="I70" s="367" t="s">
        <v>228</v>
      </c>
      <c r="J70" s="375">
        <v>14087.54</v>
      </c>
      <c r="K70" s="371">
        <f t="shared" si="33"/>
        <v>0</v>
      </c>
      <c r="L70" s="145">
        <v>375</v>
      </c>
      <c r="M70" s="155">
        <f t="shared" si="17"/>
        <v>0</v>
      </c>
      <c r="N70" s="155"/>
      <c r="O70" s="156"/>
      <c r="P70" s="156">
        <f t="shared" si="39"/>
        <v>0</v>
      </c>
      <c r="Q70" s="156">
        <f t="shared" si="34"/>
        <v>0</v>
      </c>
      <c r="R70" s="156">
        <f t="shared" si="35"/>
        <v>0</v>
      </c>
      <c r="S70" s="156">
        <f t="shared" si="36"/>
        <v>0</v>
      </c>
      <c r="T70" s="157">
        <f t="shared" si="18"/>
        <v>0</v>
      </c>
      <c r="U70" s="157">
        <f t="shared" si="37"/>
        <v>0</v>
      </c>
      <c r="V70" s="162">
        <f t="shared" si="38"/>
        <v>0</v>
      </c>
    </row>
    <row r="71" spans="1:22" ht="23.25" thickBot="1" x14ac:dyDescent="0.25">
      <c r="A71" s="365">
        <v>90</v>
      </c>
      <c r="B71" s="366" t="s">
        <v>230</v>
      </c>
      <c r="C71" s="367" t="s">
        <v>16</v>
      </c>
      <c r="D71" s="368">
        <v>0</v>
      </c>
      <c r="E71" s="373">
        <v>0</v>
      </c>
      <c r="F71" s="373">
        <v>0</v>
      </c>
      <c r="G71" s="369">
        <v>0</v>
      </c>
      <c r="H71" s="367" t="s">
        <v>701</v>
      </c>
      <c r="I71" s="367">
        <v>135399</v>
      </c>
      <c r="J71" s="375">
        <v>23296.51</v>
      </c>
      <c r="K71" s="371">
        <f t="shared" si="33"/>
        <v>0</v>
      </c>
      <c r="L71" s="145">
        <v>375</v>
      </c>
      <c r="M71" s="155">
        <f t="shared" si="17"/>
        <v>0</v>
      </c>
      <c r="N71" s="155"/>
      <c r="O71" s="156"/>
      <c r="P71" s="156">
        <f t="shared" si="39"/>
        <v>0</v>
      </c>
      <c r="Q71" s="156">
        <f t="shared" si="34"/>
        <v>0</v>
      </c>
      <c r="R71" s="156">
        <f t="shared" si="35"/>
        <v>0</v>
      </c>
      <c r="S71" s="156">
        <f t="shared" si="36"/>
        <v>0</v>
      </c>
      <c r="T71" s="157">
        <f t="shared" si="18"/>
        <v>0</v>
      </c>
      <c r="U71" s="157">
        <f t="shared" si="37"/>
        <v>0</v>
      </c>
      <c r="V71" s="162">
        <f t="shared" si="38"/>
        <v>0</v>
      </c>
    </row>
    <row r="72" spans="1:22" ht="23.25" thickBot="1" x14ac:dyDescent="0.25">
      <c r="A72" s="365">
        <v>91</v>
      </c>
      <c r="B72" s="366" t="s">
        <v>231</v>
      </c>
      <c r="C72" s="367" t="s">
        <v>16</v>
      </c>
      <c r="D72" s="368">
        <v>0</v>
      </c>
      <c r="E72" s="373">
        <v>0</v>
      </c>
      <c r="F72" s="373">
        <v>0</v>
      </c>
      <c r="G72" s="369">
        <v>0</v>
      </c>
      <c r="H72" s="367" t="s">
        <v>703</v>
      </c>
      <c r="I72" s="367" t="s">
        <v>232</v>
      </c>
      <c r="J72" s="375">
        <v>1375.26</v>
      </c>
      <c r="K72" s="371">
        <f t="shared" si="33"/>
        <v>0</v>
      </c>
      <c r="L72" s="145">
        <v>210</v>
      </c>
      <c r="M72" s="155">
        <f t="shared" si="17"/>
        <v>0</v>
      </c>
      <c r="N72" s="155"/>
      <c r="O72" s="156"/>
      <c r="P72" s="156">
        <f t="shared" si="39"/>
        <v>0</v>
      </c>
      <c r="Q72" s="156">
        <f t="shared" si="34"/>
        <v>0</v>
      </c>
      <c r="R72" s="156">
        <f t="shared" si="35"/>
        <v>0</v>
      </c>
      <c r="S72" s="156">
        <f t="shared" si="36"/>
        <v>0</v>
      </c>
      <c r="T72" s="157">
        <f t="shared" si="18"/>
        <v>0</v>
      </c>
      <c r="U72" s="157">
        <f t="shared" si="37"/>
        <v>0</v>
      </c>
      <c r="V72" s="162">
        <f t="shared" si="38"/>
        <v>0</v>
      </c>
    </row>
    <row r="73" spans="1:22" ht="23.25" thickBot="1" x14ac:dyDescent="0.25">
      <c r="A73" s="365">
        <v>92</v>
      </c>
      <c r="B73" s="366" t="s">
        <v>233</v>
      </c>
      <c r="C73" s="367" t="s">
        <v>16</v>
      </c>
      <c r="D73" s="368">
        <v>0</v>
      </c>
      <c r="E73" s="373">
        <v>0</v>
      </c>
      <c r="F73" s="373">
        <v>0</v>
      </c>
      <c r="G73" s="369">
        <v>0</v>
      </c>
      <c r="H73" s="367" t="s">
        <v>704</v>
      </c>
      <c r="I73" s="367">
        <v>136485</v>
      </c>
      <c r="J73" s="375">
        <v>1984.76</v>
      </c>
      <c r="K73" s="371">
        <f t="shared" si="33"/>
        <v>0</v>
      </c>
      <c r="L73" s="145">
        <v>210</v>
      </c>
      <c r="M73" s="155">
        <f t="shared" si="17"/>
        <v>0</v>
      </c>
      <c r="N73" s="155"/>
      <c r="O73" s="156"/>
      <c r="P73" s="156">
        <f t="shared" si="39"/>
        <v>0</v>
      </c>
      <c r="Q73" s="156">
        <f t="shared" si="34"/>
        <v>0</v>
      </c>
      <c r="R73" s="156">
        <f t="shared" si="35"/>
        <v>0</v>
      </c>
      <c r="S73" s="156">
        <f t="shared" si="36"/>
        <v>0</v>
      </c>
      <c r="T73" s="157">
        <f t="shared" si="18"/>
        <v>0</v>
      </c>
      <c r="U73" s="157">
        <f t="shared" si="37"/>
        <v>0</v>
      </c>
      <c r="V73" s="162">
        <f t="shared" si="38"/>
        <v>0</v>
      </c>
    </row>
    <row r="74" spans="1:22" ht="12" thickBot="1" x14ac:dyDescent="0.25">
      <c r="A74" s="365">
        <v>93</v>
      </c>
      <c r="B74" s="366" t="s">
        <v>234</v>
      </c>
      <c r="C74" s="367" t="s">
        <v>16</v>
      </c>
      <c r="D74" s="368">
        <v>0</v>
      </c>
      <c r="E74" s="373">
        <v>0</v>
      </c>
      <c r="F74" s="373">
        <v>0</v>
      </c>
      <c r="G74" s="369">
        <v>0</v>
      </c>
      <c r="H74" s="367" t="s">
        <v>419</v>
      </c>
      <c r="I74" s="367" t="s">
        <v>235</v>
      </c>
      <c r="J74" s="370"/>
      <c r="K74" s="371">
        <f t="shared" si="33"/>
        <v>0</v>
      </c>
      <c r="L74" s="145"/>
      <c r="M74" s="155">
        <f t="shared" si="17"/>
        <v>0</v>
      </c>
      <c r="N74" s="155"/>
      <c r="O74" s="156"/>
      <c r="P74" s="156">
        <f t="shared" si="39"/>
        <v>0</v>
      </c>
      <c r="Q74" s="156">
        <f t="shared" si="34"/>
        <v>0</v>
      </c>
      <c r="R74" s="156">
        <f t="shared" si="35"/>
        <v>0</v>
      </c>
      <c r="S74" s="156">
        <f t="shared" si="36"/>
        <v>0</v>
      </c>
      <c r="T74" s="157">
        <f t="shared" si="18"/>
        <v>0</v>
      </c>
      <c r="U74" s="157">
        <f t="shared" si="37"/>
        <v>0</v>
      </c>
      <c r="V74" s="162">
        <f t="shared" si="38"/>
        <v>0</v>
      </c>
    </row>
    <row r="75" spans="1:22" ht="23.25" thickBot="1" x14ac:dyDescent="0.25">
      <c r="A75" s="365">
        <v>94</v>
      </c>
      <c r="B75" s="366" t="s">
        <v>237</v>
      </c>
      <c r="C75" s="367" t="s">
        <v>16</v>
      </c>
      <c r="D75" s="368">
        <v>0</v>
      </c>
      <c r="E75" s="373">
        <v>0</v>
      </c>
      <c r="F75" s="373">
        <v>0</v>
      </c>
      <c r="G75" s="369">
        <v>0</v>
      </c>
      <c r="H75" s="367" t="s">
        <v>705</v>
      </c>
      <c r="I75" s="367" t="s">
        <v>238</v>
      </c>
      <c r="J75" s="370">
        <v>220.73</v>
      </c>
      <c r="K75" s="371">
        <f t="shared" si="33"/>
        <v>0</v>
      </c>
      <c r="L75" s="145">
        <v>210</v>
      </c>
      <c r="M75" s="155">
        <f t="shared" si="17"/>
        <v>0</v>
      </c>
      <c r="N75" s="155"/>
      <c r="O75" s="156"/>
      <c r="P75" s="156">
        <f t="shared" si="39"/>
        <v>0</v>
      </c>
      <c r="Q75" s="156">
        <f t="shared" si="34"/>
        <v>0</v>
      </c>
      <c r="R75" s="156">
        <f t="shared" si="35"/>
        <v>0</v>
      </c>
      <c r="S75" s="156">
        <f t="shared" si="36"/>
        <v>0</v>
      </c>
      <c r="T75" s="157">
        <f t="shared" ref="T75:T115" si="41">+O75*1%</f>
        <v>0</v>
      </c>
      <c r="U75" s="157">
        <f t="shared" si="37"/>
        <v>0</v>
      </c>
      <c r="V75" s="162">
        <f t="shared" si="38"/>
        <v>0</v>
      </c>
    </row>
    <row r="76" spans="1:22" ht="23.25" thickBot="1" x14ac:dyDescent="0.25">
      <c r="A76" s="365">
        <v>95</v>
      </c>
      <c r="B76" s="366" t="s">
        <v>240</v>
      </c>
      <c r="C76" s="367" t="s">
        <v>16</v>
      </c>
      <c r="D76" s="368">
        <v>0</v>
      </c>
      <c r="E76" s="373">
        <v>5</v>
      </c>
      <c r="F76" s="373">
        <v>0</v>
      </c>
      <c r="G76" s="369">
        <v>5</v>
      </c>
      <c r="H76" s="367" t="s">
        <v>706</v>
      </c>
      <c r="I76" s="367" t="s">
        <v>241</v>
      </c>
      <c r="J76" s="370">
        <v>328.03</v>
      </c>
      <c r="K76" s="371">
        <f t="shared" si="33"/>
        <v>1640.1499999999999</v>
      </c>
      <c r="L76" s="145">
        <v>210</v>
      </c>
      <c r="M76" s="155">
        <f t="shared" si="17"/>
        <v>5</v>
      </c>
      <c r="N76" s="155">
        <v>200</v>
      </c>
      <c r="O76" s="156">
        <f t="shared" ref="O76:O78" si="42">+J76</f>
        <v>328.03</v>
      </c>
      <c r="P76" s="156">
        <f t="shared" si="39"/>
        <v>1640.1499999999999</v>
      </c>
      <c r="Q76" s="156">
        <f t="shared" si="34"/>
        <v>3.2803</v>
      </c>
      <c r="R76" s="156">
        <f t="shared" si="35"/>
        <v>324.74969999999996</v>
      </c>
      <c r="S76" s="156">
        <f t="shared" si="36"/>
        <v>1623.7484999999997</v>
      </c>
      <c r="T76" s="157">
        <f t="shared" ref="T76:T78" si="43">+O76*3%</f>
        <v>9.8408999999999995</v>
      </c>
      <c r="U76" s="157">
        <f t="shared" si="37"/>
        <v>318.1891</v>
      </c>
      <c r="V76" s="158">
        <f t="shared" si="38"/>
        <v>1590.9455</v>
      </c>
    </row>
    <row r="77" spans="1:22" ht="23.25" thickBot="1" x14ac:dyDescent="0.25">
      <c r="A77" s="365">
        <v>98</v>
      </c>
      <c r="B77" s="366" t="s">
        <v>247</v>
      </c>
      <c r="C77" s="367" t="s">
        <v>16</v>
      </c>
      <c r="D77" s="368">
        <v>1</v>
      </c>
      <c r="E77" s="373">
        <v>0</v>
      </c>
      <c r="F77" s="373">
        <v>0</v>
      </c>
      <c r="G77" s="369">
        <v>1</v>
      </c>
      <c r="H77" s="367" t="s">
        <v>709</v>
      </c>
      <c r="I77" s="367">
        <v>3926518</v>
      </c>
      <c r="J77" s="375">
        <v>1702.86</v>
      </c>
      <c r="K77" s="371">
        <f t="shared" si="33"/>
        <v>1702.86</v>
      </c>
      <c r="L77" s="145">
        <v>195</v>
      </c>
      <c r="M77" s="155">
        <f t="shared" si="17"/>
        <v>1</v>
      </c>
      <c r="N77" s="155">
        <f t="shared" ref="N77:N78" si="44">+L77</f>
        <v>195</v>
      </c>
      <c r="O77" s="156">
        <f t="shared" si="42"/>
        <v>1702.86</v>
      </c>
      <c r="P77" s="156">
        <f t="shared" si="39"/>
        <v>1702.86</v>
      </c>
      <c r="Q77" s="156">
        <f t="shared" si="34"/>
        <v>17.028600000000001</v>
      </c>
      <c r="R77" s="156">
        <f t="shared" si="35"/>
        <v>1685.8313999999998</v>
      </c>
      <c r="S77" s="156">
        <f t="shared" si="36"/>
        <v>1685.8313999999998</v>
      </c>
      <c r="T77" s="157">
        <f t="shared" si="43"/>
        <v>51.085799999999992</v>
      </c>
      <c r="U77" s="157">
        <f t="shared" si="37"/>
        <v>1651.7741999999998</v>
      </c>
      <c r="V77" s="158">
        <f t="shared" si="38"/>
        <v>1651.7741999999998</v>
      </c>
    </row>
    <row r="78" spans="1:22" ht="23.25" thickBot="1" x14ac:dyDescent="0.25">
      <c r="A78" s="365">
        <v>99</v>
      </c>
      <c r="B78" s="366" t="s">
        <v>248</v>
      </c>
      <c r="C78" s="367" t="s">
        <v>16</v>
      </c>
      <c r="D78" s="368">
        <v>2</v>
      </c>
      <c r="E78" s="373">
        <v>0</v>
      </c>
      <c r="F78" s="373">
        <v>0</v>
      </c>
      <c r="G78" s="369">
        <v>2</v>
      </c>
      <c r="H78" s="367" t="s">
        <v>710</v>
      </c>
      <c r="I78" s="367">
        <v>3979349</v>
      </c>
      <c r="J78" s="370">
        <v>271.27999999999997</v>
      </c>
      <c r="K78" s="371">
        <f t="shared" si="33"/>
        <v>542.55999999999995</v>
      </c>
      <c r="L78" s="145">
        <v>195</v>
      </c>
      <c r="M78" s="155">
        <f t="shared" si="17"/>
        <v>2</v>
      </c>
      <c r="N78" s="155">
        <f t="shared" si="44"/>
        <v>195</v>
      </c>
      <c r="O78" s="156">
        <f t="shared" si="42"/>
        <v>271.27999999999997</v>
      </c>
      <c r="P78" s="156">
        <f t="shared" si="39"/>
        <v>542.55999999999995</v>
      </c>
      <c r="Q78" s="156">
        <f t="shared" si="34"/>
        <v>2.7127999999999997</v>
      </c>
      <c r="R78" s="156">
        <f t="shared" si="35"/>
        <v>268.56719999999996</v>
      </c>
      <c r="S78" s="156">
        <f t="shared" si="36"/>
        <v>537.13439999999991</v>
      </c>
      <c r="T78" s="157">
        <f t="shared" si="43"/>
        <v>8.138399999999999</v>
      </c>
      <c r="U78" s="157">
        <f t="shared" si="37"/>
        <v>263.14159999999998</v>
      </c>
      <c r="V78" s="158">
        <f t="shared" si="38"/>
        <v>526.28319999999997</v>
      </c>
    </row>
    <row r="79" spans="1:22" ht="23.25" thickBot="1" x14ac:dyDescent="0.25">
      <c r="A79" s="365">
        <v>100</v>
      </c>
      <c r="B79" s="366" t="s">
        <v>249</v>
      </c>
      <c r="C79" s="367" t="s">
        <v>16</v>
      </c>
      <c r="D79" s="368">
        <v>0</v>
      </c>
      <c r="E79" s="373">
        <v>0</v>
      </c>
      <c r="F79" s="373">
        <v>0</v>
      </c>
      <c r="G79" s="369">
        <v>0</v>
      </c>
      <c r="H79" s="367" t="s">
        <v>712</v>
      </c>
      <c r="I79" s="367">
        <v>3926207</v>
      </c>
      <c r="J79" s="375">
        <v>4294.2700000000004</v>
      </c>
      <c r="K79" s="371">
        <f t="shared" si="33"/>
        <v>0</v>
      </c>
      <c r="L79" s="145">
        <v>195</v>
      </c>
      <c r="M79" s="155">
        <f t="shared" si="17"/>
        <v>0</v>
      </c>
      <c r="N79" s="155"/>
      <c r="O79" s="156"/>
      <c r="P79" s="156">
        <f t="shared" si="39"/>
        <v>0</v>
      </c>
      <c r="Q79" s="156">
        <f t="shared" si="34"/>
        <v>0</v>
      </c>
      <c r="R79" s="156">
        <f t="shared" si="35"/>
        <v>0</v>
      </c>
      <c r="S79" s="156">
        <f t="shared" si="36"/>
        <v>0</v>
      </c>
      <c r="T79" s="157">
        <f t="shared" si="41"/>
        <v>0</v>
      </c>
      <c r="U79" s="157">
        <f t="shared" si="37"/>
        <v>0</v>
      </c>
      <c r="V79" s="162">
        <f t="shared" si="38"/>
        <v>0</v>
      </c>
    </row>
    <row r="80" spans="1:22" ht="23.25" thickBot="1" x14ac:dyDescent="0.25">
      <c r="A80" s="365">
        <v>101</v>
      </c>
      <c r="B80" s="366" t="s">
        <v>251</v>
      </c>
      <c r="C80" s="367" t="s">
        <v>16</v>
      </c>
      <c r="D80" s="368">
        <v>1</v>
      </c>
      <c r="E80" s="373">
        <v>0</v>
      </c>
      <c r="F80" s="373">
        <v>0</v>
      </c>
      <c r="G80" s="369">
        <v>1</v>
      </c>
      <c r="H80" s="367" t="s">
        <v>713</v>
      </c>
      <c r="I80" s="367">
        <v>393595300</v>
      </c>
      <c r="J80" s="370">
        <v>60.98</v>
      </c>
      <c r="K80" s="371">
        <f t="shared" si="33"/>
        <v>60.98</v>
      </c>
      <c r="L80" s="145">
        <v>195</v>
      </c>
      <c r="M80" s="155">
        <f t="shared" si="17"/>
        <v>1</v>
      </c>
      <c r="N80" s="155">
        <f>+L80</f>
        <v>195</v>
      </c>
      <c r="O80" s="156">
        <f t="shared" ref="O80:O83" si="45">+J80</f>
        <v>60.98</v>
      </c>
      <c r="P80" s="156">
        <f t="shared" si="39"/>
        <v>60.98</v>
      </c>
      <c r="Q80" s="156">
        <f t="shared" si="34"/>
        <v>0.60980000000000001</v>
      </c>
      <c r="R80" s="156">
        <f t="shared" si="35"/>
        <v>60.370199999999997</v>
      </c>
      <c r="S80" s="156">
        <f t="shared" si="36"/>
        <v>60.370199999999997</v>
      </c>
      <c r="T80" s="157">
        <f t="shared" ref="T80:T83" si="46">+O80*3%</f>
        <v>1.8293999999999999</v>
      </c>
      <c r="U80" s="157">
        <f t="shared" si="37"/>
        <v>59.150599999999997</v>
      </c>
      <c r="V80" s="158">
        <f t="shared" si="38"/>
        <v>59.150599999999997</v>
      </c>
    </row>
    <row r="81" spans="1:22" ht="23.25" thickBot="1" x14ac:dyDescent="0.25">
      <c r="A81" s="256">
        <v>102</v>
      </c>
      <c r="B81" s="374" t="s">
        <v>252</v>
      </c>
      <c r="C81" s="367" t="s">
        <v>16</v>
      </c>
      <c r="D81" s="368">
        <v>2</v>
      </c>
      <c r="E81" s="373">
        <v>0</v>
      </c>
      <c r="F81" s="373">
        <v>3</v>
      </c>
      <c r="G81" s="369">
        <v>5</v>
      </c>
      <c r="H81" s="367" t="s">
        <v>714</v>
      </c>
      <c r="I81" s="367" t="s">
        <v>253</v>
      </c>
      <c r="J81" s="370">
        <v>920</v>
      </c>
      <c r="K81" s="371">
        <f t="shared" si="33"/>
        <v>4600</v>
      </c>
      <c r="L81" s="145">
        <v>210</v>
      </c>
      <c r="M81" s="155">
        <f t="shared" si="17"/>
        <v>5</v>
      </c>
      <c r="N81" s="155">
        <v>200</v>
      </c>
      <c r="O81" s="156">
        <f t="shared" si="45"/>
        <v>920</v>
      </c>
      <c r="P81" s="156">
        <f t="shared" si="39"/>
        <v>4600</v>
      </c>
      <c r="Q81" s="156">
        <f t="shared" si="34"/>
        <v>9.2000000000000011</v>
      </c>
      <c r="R81" s="156">
        <f t="shared" si="35"/>
        <v>910.8</v>
      </c>
      <c r="S81" s="156">
        <f t="shared" si="36"/>
        <v>4554</v>
      </c>
      <c r="T81" s="159">
        <f t="shared" si="46"/>
        <v>27.599999999999998</v>
      </c>
      <c r="U81" s="157">
        <f t="shared" si="37"/>
        <v>892.4</v>
      </c>
      <c r="V81" s="158">
        <f t="shared" si="38"/>
        <v>4462</v>
      </c>
    </row>
    <row r="82" spans="1:22" ht="23.25" thickBot="1" x14ac:dyDescent="0.25">
      <c r="A82" s="256">
        <v>103</v>
      </c>
      <c r="B82" s="374" t="s">
        <v>254</v>
      </c>
      <c r="C82" s="367" t="s">
        <v>16</v>
      </c>
      <c r="D82" s="368">
        <v>2</v>
      </c>
      <c r="E82" s="373">
        <v>0</v>
      </c>
      <c r="F82" s="373">
        <v>0</v>
      </c>
      <c r="G82" s="369">
        <v>2</v>
      </c>
      <c r="H82" s="367" t="s">
        <v>715</v>
      </c>
      <c r="I82" s="367" t="s">
        <v>255</v>
      </c>
      <c r="J82" s="370">
        <v>71.069999999999993</v>
      </c>
      <c r="K82" s="371">
        <f t="shared" si="33"/>
        <v>142.13999999999999</v>
      </c>
      <c r="L82" s="145">
        <v>65</v>
      </c>
      <c r="M82" s="155">
        <f t="shared" si="17"/>
        <v>2</v>
      </c>
      <c r="N82" s="155">
        <f t="shared" ref="N82:N83" si="47">+L82</f>
        <v>65</v>
      </c>
      <c r="O82" s="156">
        <f t="shared" si="45"/>
        <v>71.069999999999993</v>
      </c>
      <c r="P82" s="156">
        <f t="shared" si="39"/>
        <v>142.13999999999999</v>
      </c>
      <c r="Q82" s="156">
        <f t="shared" si="34"/>
        <v>0.7107</v>
      </c>
      <c r="R82" s="156">
        <f t="shared" si="35"/>
        <v>70.35929999999999</v>
      </c>
      <c r="S82" s="156">
        <f t="shared" si="36"/>
        <v>140.71859999999998</v>
      </c>
      <c r="T82" s="159">
        <f t="shared" si="46"/>
        <v>2.1320999999999999</v>
      </c>
      <c r="U82" s="157">
        <f t="shared" si="37"/>
        <v>68.937899999999999</v>
      </c>
      <c r="V82" s="158">
        <f t="shared" si="38"/>
        <v>137.8758</v>
      </c>
    </row>
    <row r="83" spans="1:22" ht="23.25" thickBot="1" x14ac:dyDescent="0.25">
      <c r="A83" s="365">
        <v>104</v>
      </c>
      <c r="B83" s="366" t="s">
        <v>256</v>
      </c>
      <c r="C83" s="367" t="s">
        <v>16</v>
      </c>
      <c r="D83" s="368">
        <v>1</v>
      </c>
      <c r="E83" s="373">
        <v>0</v>
      </c>
      <c r="F83" s="373">
        <v>0</v>
      </c>
      <c r="G83" s="369">
        <v>1</v>
      </c>
      <c r="H83" s="367" t="s">
        <v>716</v>
      </c>
      <c r="I83" s="367">
        <v>3934486</v>
      </c>
      <c r="J83" s="370">
        <v>135.12</v>
      </c>
      <c r="K83" s="371">
        <f t="shared" si="33"/>
        <v>135.12</v>
      </c>
      <c r="L83" s="145">
        <v>195</v>
      </c>
      <c r="M83" s="155">
        <f t="shared" si="17"/>
        <v>1</v>
      </c>
      <c r="N83" s="155">
        <f t="shared" si="47"/>
        <v>195</v>
      </c>
      <c r="O83" s="156">
        <f t="shared" si="45"/>
        <v>135.12</v>
      </c>
      <c r="P83" s="156">
        <f t="shared" si="39"/>
        <v>135.12</v>
      </c>
      <c r="Q83" s="156">
        <f t="shared" si="34"/>
        <v>1.3512000000000002</v>
      </c>
      <c r="R83" s="156">
        <f t="shared" si="35"/>
        <v>133.7688</v>
      </c>
      <c r="S83" s="156">
        <f t="shared" si="36"/>
        <v>133.7688</v>
      </c>
      <c r="T83" s="157">
        <f t="shared" si="46"/>
        <v>4.0536000000000003</v>
      </c>
      <c r="U83" s="157">
        <f t="shared" si="37"/>
        <v>131.06640000000002</v>
      </c>
      <c r="V83" s="158">
        <f t="shared" si="38"/>
        <v>131.06640000000002</v>
      </c>
    </row>
    <row r="84" spans="1:22" ht="23.25" thickBot="1" x14ac:dyDescent="0.25">
      <c r="A84" s="365">
        <v>105</v>
      </c>
      <c r="B84" s="366" t="s">
        <v>257</v>
      </c>
      <c r="C84" s="367" t="s">
        <v>16</v>
      </c>
      <c r="D84" s="368">
        <v>0</v>
      </c>
      <c r="E84" s="373">
        <v>0</v>
      </c>
      <c r="F84" s="373">
        <v>0</v>
      </c>
      <c r="G84" s="369">
        <v>0</v>
      </c>
      <c r="H84" s="367" t="s">
        <v>720</v>
      </c>
      <c r="I84" s="367" t="s">
        <v>258</v>
      </c>
      <c r="J84" s="375">
        <v>10144.49</v>
      </c>
      <c r="K84" s="371">
        <f t="shared" si="33"/>
        <v>0</v>
      </c>
      <c r="L84" s="145">
        <v>210</v>
      </c>
      <c r="M84" s="155">
        <f t="shared" si="17"/>
        <v>0</v>
      </c>
      <c r="N84" s="155"/>
      <c r="O84" s="156"/>
      <c r="P84" s="156">
        <f t="shared" si="39"/>
        <v>0</v>
      </c>
      <c r="Q84" s="156">
        <f t="shared" si="34"/>
        <v>0</v>
      </c>
      <c r="R84" s="156">
        <f t="shared" si="35"/>
        <v>0</v>
      </c>
      <c r="S84" s="156">
        <f t="shared" si="36"/>
        <v>0</v>
      </c>
      <c r="T84" s="157">
        <f t="shared" si="41"/>
        <v>0</v>
      </c>
      <c r="U84" s="157">
        <f t="shared" si="37"/>
        <v>0</v>
      </c>
      <c r="V84" s="162">
        <f t="shared" si="38"/>
        <v>0</v>
      </c>
    </row>
    <row r="85" spans="1:22" ht="23.25" thickBot="1" x14ac:dyDescent="0.25">
      <c r="A85" s="365">
        <v>106</v>
      </c>
      <c r="B85" s="366" t="s">
        <v>259</v>
      </c>
      <c r="C85" s="367" t="s">
        <v>16</v>
      </c>
      <c r="D85" s="368">
        <v>1</v>
      </c>
      <c r="E85" s="373">
        <v>0</v>
      </c>
      <c r="F85" s="373">
        <v>0</v>
      </c>
      <c r="G85" s="369">
        <v>1</v>
      </c>
      <c r="H85" s="367" t="s">
        <v>721</v>
      </c>
      <c r="I85" s="367" t="s">
        <v>260</v>
      </c>
      <c r="J85" s="370">
        <v>228.39</v>
      </c>
      <c r="K85" s="371">
        <f t="shared" si="33"/>
        <v>228.39</v>
      </c>
      <c r="L85" s="145">
        <v>195</v>
      </c>
      <c r="M85" s="155">
        <f t="shared" si="17"/>
        <v>1</v>
      </c>
      <c r="N85" s="155">
        <f t="shared" ref="N85:N88" si="48">+L85</f>
        <v>195</v>
      </c>
      <c r="O85" s="156">
        <f t="shared" ref="O85:O91" si="49">+J85</f>
        <v>228.39</v>
      </c>
      <c r="P85" s="156">
        <f t="shared" si="39"/>
        <v>228.39</v>
      </c>
      <c r="Q85" s="156">
        <f t="shared" si="34"/>
        <v>2.2839</v>
      </c>
      <c r="R85" s="156">
        <f t="shared" si="35"/>
        <v>226.1061</v>
      </c>
      <c r="S85" s="156">
        <f t="shared" si="36"/>
        <v>226.1061</v>
      </c>
      <c r="T85" s="157">
        <f t="shared" ref="T85:T91" si="50">+O85*3%</f>
        <v>6.8516999999999992</v>
      </c>
      <c r="U85" s="157">
        <f t="shared" si="37"/>
        <v>221.53829999999999</v>
      </c>
      <c r="V85" s="158">
        <f t="shared" si="38"/>
        <v>221.53829999999999</v>
      </c>
    </row>
    <row r="86" spans="1:22" ht="23.25" thickBot="1" x14ac:dyDescent="0.25">
      <c r="A86" s="365">
        <v>107</v>
      </c>
      <c r="B86" s="366" t="s">
        <v>261</v>
      </c>
      <c r="C86" s="367" t="s">
        <v>16</v>
      </c>
      <c r="D86" s="368">
        <v>2</v>
      </c>
      <c r="E86" s="373">
        <v>0</v>
      </c>
      <c r="F86" s="373">
        <v>1</v>
      </c>
      <c r="G86" s="369">
        <v>3</v>
      </c>
      <c r="H86" s="367" t="s">
        <v>722</v>
      </c>
      <c r="I86" s="367" t="s">
        <v>262</v>
      </c>
      <c r="J86" s="370">
        <v>402.15</v>
      </c>
      <c r="K86" s="371">
        <f t="shared" si="33"/>
        <v>1206.4499999999998</v>
      </c>
      <c r="L86" s="145">
        <v>195</v>
      </c>
      <c r="M86" s="155">
        <f t="shared" si="17"/>
        <v>3</v>
      </c>
      <c r="N86" s="155">
        <f t="shared" si="48"/>
        <v>195</v>
      </c>
      <c r="O86" s="156">
        <f t="shared" si="49"/>
        <v>402.15</v>
      </c>
      <c r="P86" s="156">
        <f t="shared" si="39"/>
        <v>1206.4499999999998</v>
      </c>
      <c r="Q86" s="156">
        <f t="shared" si="34"/>
        <v>4.0214999999999996</v>
      </c>
      <c r="R86" s="156">
        <f t="shared" si="35"/>
        <v>398.12849999999997</v>
      </c>
      <c r="S86" s="156">
        <f t="shared" si="36"/>
        <v>1194.3854999999999</v>
      </c>
      <c r="T86" s="157">
        <f t="shared" si="50"/>
        <v>12.064499999999999</v>
      </c>
      <c r="U86" s="157">
        <f t="shared" si="37"/>
        <v>390.08549999999997</v>
      </c>
      <c r="V86" s="158">
        <f t="shared" si="38"/>
        <v>1170.2565</v>
      </c>
    </row>
    <row r="87" spans="1:22" ht="23.25" thickBot="1" x14ac:dyDescent="0.25">
      <c r="A87" s="365">
        <v>108</v>
      </c>
      <c r="B87" s="366" t="s">
        <v>263</v>
      </c>
      <c r="C87" s="367" t="s">
        <v>16</v>
      </c>
      <c r="D87" s="368">
        <v>1</v>
      </c>
      <c r="E87" s="373">
        <v>0</v>
      </c>
      <c r="F87" s="373">
        <v>0</v>
      </c>
      <c r="G87" s="369">
        <v>1</v>
      </c>
      <c r="H87" s="367" t="s">
        <v>723</v>
      </c>
      <c r="I87" s="367">
        <v>3912473</v>
      </c>
      <c r="J87" s="370">
        <v>29.55</v>
      </c>
      <c r="K87" s="371">
        <f t="shared" si="33"/>
        <v>29.55</v>
      </c>
      <c r="L87" s="145">
        <v>195</v>
      </c>
      <c r="M87" s="155">
        <f t="shared" si="17"/>
        <v>1</v>
      </c>
      <c r="N87" s="155">
        <f t="shared" si="48"/>
        <v>195</v>
      </c>
      <c r="O87" s="156">
        <f t="shared" si="49"/>
        <v>29.55</v>
      </c>
      <c r="P87" s="156">
        <f t="shared" si="39"/>
        <v>29.55</v>
      </c>
      <c r="Q87" s="156">
        <f t="shared" si="34"/>
        <v>0.29550000000000004</v>
      </c>
      <c r="R87" s="156">
        <f t="shared" si="35"/>
        <v>29.2545</v>
      </c>
      <c r="S87" s="156">
        <f t="shared" si="36"/>
        <v>29.2545</v>
      </c>
      <c r="T87" s="157">
        <f t="shared" si="50"/>
        <v>0.88649999999999995</v>
      </c>
      <c r="U87" s="157">
        <f t="shared" si="37"/>
        <v>28.663499999999999</v>
      </c>
      <c r="V87" s="158">
        <f t="shared" si="38"/>
        <v>28.663499999999999</v>
      </c>
    </row>
    <row r="88" spans="1:22" ht="23.25" thickBot="1" x14ac:dyDescent="0.25">
      <c r="A88" s="365">
        <v>109</v>
      </c>
      <c r="B88" s="366" t="s">
        <v>265</v>
      </c>
      <c r="C88" s="367" t="s">
        <v>16</v>
      </c>
      <c r="D88" s="368">
        <v>1</v>
      </c>
      <c r="E88" s="373">
        <v>0</v>
      </c>
      <c r="F88" s="373">
        <v>1</v>
      </c>
      <c r="G88" s="369">
        <v>2</v>
      </c>
      <c r="H88" s="367" t="s">
        <v>725</v>
      </c>
      <c r="I88" s="367">
        <v>3800828</v>
      </c>
      <c r="J88" s="375">
        <v>1406.78</v>
      </c>
      <c r="K88" s="371">
        <f t="shared" si="33"/>
        <v>2813.56</v>
      </c>
      <c r="L88" s="145">
        <v>195</v>
      </c>
      <c r="M88" s="155">
        <f t="shared" ref="M88:M151" si="51">+G88</f>
        <v>2</v>
      </c>
      <c r="N88" s="155">
        <f t="shared" si="48"/>
        <v>195</v>
      </c>
      <c r="O88" s="156">
        <f t="shared" si="49"/>
        <v>1406.78</v>
      </c>
      <c r="P88" s="156">
        <f t="shared" si="39"/>
        <v>2813.56</v>
      </c>
      <c r="Q88" s="156">
        <f t="shared" si="34"/>
        <v>14.0678</v>
      </c>
      <c r="R88" s="156">
        <f t="shared" si="35"/>
        <v>1392.7121999999999</v>
      </c>
      <c r="S88" s="156">
        <f t="shared" si="36"/>
        <v>2785.4243999999999</v>
      </c>
      <c r="T88" s="157">
        <f t="shared" si="50"/>
        <v>42.203399999999995</v>
      </c>
      <c r="U88" s="157">
        <f t="shared" si="37"/>
        <v>1364.5765999999999</v>
      </c>
      <c r="V88" s="158">
        <f t="shared" si="38"/>
        <v>2729.1531999999997</v>
      </c>
    </row>
    <row r="89" spans="1:22" ht="23.25" thickBot="1" x14ac:dyDescent="0.25">
      <c r="A89" s="365">
        <v>110</v>
      </c>
      <c r="B89" s="366" t="s">
        <v>267</v>
      </c>
      <c r="C89" s="367" t="s">
        <v>16</v>
      </c>
      <c r="D89" s="368">
        <v>5</v>
      </c>
      <c r="E89" s="373">
        <v>0</v>
      </c>
      <c r="F89" s="373">
        <v>5</v>
      </c>
      <c r="G89" s="369">
        <v>10</v>
      </c>
      <c r="H89" s="367" t="s">
        <v>726</v>
      </c>
      <c r="I89" s="367" t="s">
        <v>268</v>
      </c>
      <c r="J89" s="370">
        <v>192.05</v>
      </c>
      <c r="K89" s="371">
        <f t="shared" si="33"/>
        <v>1920.5</v>
      </c>
      <c r="L89" s="145">
        <v>210</v>
      </c>
      <c r="M89" s="155">
        <f t="shared" si="51"/>
        <v>10</v>
      </c>
      <c r="N89" s="155">
        <v>200</v>
      </c>
      <c r="O89" s="156">
        <f t="shared" si="49"/>
        <v>192.05</v>
      </c>
      <c r="P89" s="156">
        <f t="shared" si="39"/>
        <v>1920.5</v>
      </c>
      <c r="Q89" s="156">
        <f t="shared" si="34"/>
        <v>1.9205000000000001</v>
      </c>
      <c r="R89" s="156">
        <f t="shared" si="35"/>
        <v>190.12950000000001</v>
      </c>
      <c r="S89" s="156">
        <f t="shared" si="36"/>
        <v>1901.2950000000001</v>
      </c>
      <c r="T89" s="157">
        <f t="shared" si="50"/>
        <v>5.7614999999999998</v>
      </c>
      <c r="U89" s="157">
        <f t="shared" si="37"/>
        <v>186.2885</v>
      </c>
      <c r="V89" s="158">
        <f t="shared" si="38"/>
        <v>1862.885</v>
      </c>
    </row>
    <row r="90" spans="1:22" ht="23.25" thickBot="1" x14ac:dyDescent="0.25">
      <c r="A90" s="365">
        <v>111</v>
      </c>
      <c r="B90" s="366" t="s">
        <v>269</v>
      </c>
      <c r="C90" s="367" t="s">
        <v>16</v>
      </c>
      <c r="D90" s="368">
        <v>1</v>
      </c>
      <c r="E90" s="373">
        <v>0</v>
      </c>
      <c r="F90" s="373">
        <v>0</v>
      </c>
      <c r="G90" s="369">
        <v>1</v>
      </c>
      <c r="H90" s="367" t="s">
        <v>727</v>
      </c>
      <c r="I90" s="367">
        <v>3974291</v>
      </c>
      <c r="J90" s="370">
        <v>882.58</v>
      </c>
      <c r="K90" s="371">
        <f t="shared" si="33"/>
        <v>882.58</v>
      </c>
      <c r="L90" s="145">
        <v>210</v>
      </c>
      <c r="M90" s="155">
        <f t="shared" si="51"/>
        <v>1</v>
      </c>
      <c r="N90" s="155">
        <v>200</v>
      </c>
      <c r="O90" s="156">
        <f t="shared" si="49"/>
        <v>882.58</v>
      </c>
      <c r="P90" s="156">
        <f t="shared" si="39"/>
        <v>882.58</v>
      </c>
      <c r="Q90" s="156">
        <f t="shared" si="34"/>
        <v>8.825800000000001</v>
      </c>
      <c r="R90" s="156">
        <f t="shared" si="35"/>
        <v>873.75420000000008</v>
      </c>
      <c r="S90" s="156">
        <f t="shared" si="36"/>
        <v>873.75420000000008</v>
      </c>
      <c r="T90" s="157">
        <f t="shared" si="50"/>
        <v>26.477399999999999</v>
      </c>
      <c r="U90" s="157">
        <f t="shared" si="37"/>
        <v>856.10260000000005</v>
      </c>
      <c r="V90" s="158">
        <f t="shared" si="38"/>
        <v>856.10260000000005</v>
      </c>
    </row>
    <row r="91" spans="1:22" ht="23.25" thickBot="1" x14ac:dyDescent="0.25">
      <c r="A91" s="256">
        <v>112</v>
      </c>
      <c r="B91" s="374" t="s">
        <v>270</v>
      </c>
      <c r="C91" s="367" t="s">
        <v>16</v>
      </c>
      <c r="D91" s="368">
        <v>0</v>
      </c>
      <c r="E91" s="373">
        <v>0</v>
      </c>
      <c r="F91" s="373">
        <v>12</v>
      </c>
      <c r="G91" s="369">
        <v>12</v>
      </c>
      <c r="H91" s="367" t="s">
        <v>728</v>
      </c>
      <c r="I91" s="367" t="s">
        <v>271</v>
      </c>
      <c r="J91" s="370">
        <v>21.55</v>
      </c>
      <c r="K91" s="371">
        <f t="shared" si="33"/>
        <v>258.60000000000002</v>
      </c>
      <c r="L91" s="145">
        <v>195</v>
      </c>
      <c r="M91" s="155">
        <f t="shared" si="51"/>
        <v>12</v>
      </c>
      <c r="N91" s="155">
        <f>+L91</f>
        <v>195</v>
      </c>
      <c r="O91" s="156">
        <f t="shared" si="49"/>
        <v>21.55</v>
      </c>
      <c r="P91" s="156">
        <f t="shared" si="39"/>
        <v>258.60000000000002</v>
      </c>
      <c r="Q91" s="156">
        <f t="shared" si="34"/>
        <v>0.21550000000000002</v>
      </c>
      <c r="R91" s="156">
        <f t="shared" si="35"/>
        <v>21.334500000000002</v>
      </c>
      <c r="S91" s="156">
        <f t="shared" si="36"/>
        <v>256.01400000000001</v>
      </c>
      <c r="T91" s="159">
        <f t="shared" si="50"/>
        <v>0.64649999999999996</v>
      </c>
      <c r="U91" s="157">
        <f t="shared" si="37"/>
        <v>20.903500000000001</v>
      </c>
      <c r="V91" s="158">
        <f t="shared" si="38"/>
        <v>250.84200000000001</v>
      </c>
    </row>
    <row r="92" spans="1:22" ht="23.25" thickBot="1" x14ac:dyDescent="0.25">
      <c r="A92" s="365">
        <v>113</v>
      </c>
      <c r="B92" s="366" t="s">
        <v>272</v>
      </c>
      <c r="C92" s="367" t="s">
        <v>16</v>
      </c>
      <c r="D92" s="368">
        <v>0</v>
      </c>
      <c r="E92" s="368">
        <v>0</v>
      </c>
      <c r="F92" s="373">
        <v>0</v>
      </c>
      <c r="G92" s="369">
        <v>0</v>
      </c>
      <c r="H92" s="367" t="s">
        <v>729</v>
      </c>
      <c r="I92" s="367">
        <v>143066</v>
      </c>
      <c r="J92" s="375">
        <v>1280.83</v>
      </c>
      <c r="K92" s="371">
        <f t="shared" si="33"/>
        <v>0</v>
      </c>
      <c r="L92" s="145">
        <v>210</v>
      </c>
      <c r="M92" s="155">
        <f t="shared" si="51"/>
        <v>0</v>
      </c>
      <c r="N92" s="155"/>
      <c r="O92" s="156"/>
      <c r="P92" s="156">
        <f t="shared" si="39"/>
        <v>0</v>
      </c>
      <c r="Q92" s="156">
        <f t="shared" si="34"/>
        <v>0</v>
      </c>
      <c r="R92" s="156">
        <f t="shared" si="35"/>
        <v>0</v>
      </c>
      <c r="S92" s="156">
        <f t="shared" si="36"/>
        <v>0</v>
      </c>
      <c r="T92" s="157">
        <f t="shared" si="41"/>
        <v>0</v>
      </c>
      <c r="U92" s="157">
        <f t="shared" si="37"/>
        <v>0</v>
      </c>
      <c r="V92" s="162">
        <f t="shared" si="38"/>
        <v>0</v>
      </c>
    </row>
    <row r="93" spans="1:22" ht="23.25" thickBot="1" x14ac:dyDescent="0.25">
      <c r="A93" s="365">
        <v>114</v>
      </c>
      <c r="B93" s="366" t="s">
        <v>274</v>
      </c>
      <c r="C93" s="367" t="s">
        <v>16</v>
      </c>
      <c r="D93" s="368">
        <v>0</v>
      </c>
      <c r="E93" s="368">
        <v>0</v>
      </c>
      <c r="F93" s="368">
        <v>12</v>
      </c>
      <c r="G93" s="369">
        <v>12</v>
      </c>
      <c r="H93" s="367" t="s">
        <v>730</v>
      </c>
      <c r="I93" s="367" t="s">
        <v>275</v>
      </c>
      <c r="J93" s="370">
        <v>101.87</v>
      </c>
      <c r="K93" s="371">
        <f t="shared" si="33"/>
        <v>1222.44</v>
      </c>
      <c r="L93" s="145">
        <v>195</v>
      </c>
      <c r="M93" s="155">
        <f t="shared" si="51"/>
        <v>12</v>
      </c>
      <c r="N93" s="155">
        <f>+L93</f>
        <v>195</v>
      </c>
      <c r="O93" s="156">
        <f t="shared" ref="O93:O102" si="52">+J93</f>
        <v>101.87</v>
      </c>
      <c r="P93" s="156">
        <f t="shared" si="39"/>
        <v>1222.44</v>
      </c>
      <c r="Q93" s="156">
        <f t="shared" si="34"/>
        <v>1.0187000000000002</v>
      </c>
      <c r="R93" s="156">
        <f t="shared" si="35"/>
        <v>100.85130000000001</v>
      </c>
      <c r="S93" s="156">
        <f t="shared" si="36"/>
        <v>1210.2156</v>
      </c>
      <c r="T93" s="157">
        <f t="shared" ref="T93:T102" si="53">+O93*3%</f>
        <v>3.0560999999999998</v>
      </c>
      <c r="U93" s="157">
        <f t="shared" si="37"/>
        <v>98.813900000000004</v>
      </c>
      <c r="V93" s="158">
        <f t="shared" si="38"/>
        <v>1185.7668000000001</v>
      </c>
    </row>
    <row r="94" spans="1:22" ht="23.25" thickBot="1" x14ac:dyDescent="0.25">
      <c r="A94" s="365">
        <v>115</v>
      </c>
      <c r="B94" s="366" t="s">
        <v>278</v>
      </c>
      <c r="C94" s="367" t="s">
        <v>16</v>
      </c>
      <c r="D94" s="368">
        <v>10</v>
      </c>
      <c r="E94" s="368">
        <v>0</v>
      </c>
      <c r="F94" s="368">
        <v>5</v>
      </c>
      <c r="G94" s="369">
        <v>15</v>
      </c>
      <c r="H94" s="367" t="s">
        <v>731</v>
      </c>
      <c r="I94" s="367" t="s">
        <v>279</v>
      </c>
      <c r="J94" s="375">
        <v>5202.3599999999997</v>
      </c>
      <c r="K94" s="371">
        <f t="shared" si="33"/>
        <v>78035.399999999994</v>
      </c>
      <c r="L94" s="145">
        <v>210</v>
      </c>
      <c r="M94" s="155">
        <f t="shared" si="51"/>
        <v>15</v>
      </c>
      <c r="N94" s="155">
        <v>200</v>
      </c>
      <c r="O94" s="156">
        <f t="shared" si="52"/>
        <v>5202.3599999999997</v>
      </c>
      <c r="P94" s="156">
        <f t="shared" si="39"/>
        <v>78035.399999999994</v>
      </c>
      <c r="Q94" s="156">
        <f t="shared" si="34"/>
        <v>52.023599999999995</v>
      </c>
      <c r="R94" s="156">
        <f t="shared" si="35"/>
        <v>5150.3363999999992</v>
      </c>
      <c r="S94" s="156">
        <f t="shared" si="36"/>
        <v>77255.045999999988</v>
      </c>
      <c r="T94" s="157">
        <f t="shared" si="53"/>
        <v>156.07079999999999</v>
      </c>
      <c r="U94" s="157">
        <f t="shared" si="37"/>
        <v>5046.2891999999993</v>
      </c>
      <c r="V94" s="158">
        <f t="shared" si="38"/>
        <v>75694.337999999989</v>
      </c>
    </row>
    <row r="95" spans="1:22" ht="23.25" thickBot="1" x14ac:dyDescent="0.25">
      <c r="A95" s="365">
        <v>116</v>
      </c>
      <c r="B95" s="366" t="s">
        <v>281</v>
      </c>
      <c r="C95" s="367" t="s">
        <v>16</v>
      </c>
      <c r="D95" s="368">
        <v>1</v>
      </c>
      <c r="E95" s="368">
        <v>0</v>
      </c>
      <c r="F95" s="373">
        <v>0</v>
      </c>
      <c r="G95" s="369">
        <v>1</v>
      </c>
      <c r="H95" s="367" t="s">
        <v>732</v>
      </c>
      <c r="I95" s="367" t="s">
        <v>282</v>
      </c>
      <c r="J95" s="370">
        <v>88.07</v>
      </c>
      <c r="K95" s="371">
        <f t="shared" si="33"/>
        <v>88.07</v>
      </c>
      <c r="L95" s="145">
        <v>195</v>
      </c>
      <c r="M95" s="155">
        <f t="shared" si="51"/>
        <v>1</v>
      </c>
      <c r="N95" s="155">
        <f t="shared" ref="N95:N96" si="54">+L95</f>
        <v>195</v>
      </c>
      <c r="O95" s="156">
        <f t="shared" si="52"/>
        <v>88.07</v>
      </c>
      <c r="P95" s="156">
        <f t="shared" si="39"/>
        <v>88.07</v>
      </c>
      <c r="Q95" s="156">
        <f t="shared" si="34"/>
        <v>0.88069999999999993</v>
      </c>
      <c r="R95" s="156">
        <f t="shared" si="35"/>
        <v>87.189299999999989</v>
      </c>
      <c r="S95" s="156">
        <f t="shared" si="36"/>
        <v>87.189299999999989</v>
      </c>
      <c r="T95" s="157">
        <f t="shared" si="53"/>
        <v>2.6420999999999997</v>
      </c>
      <c r="U95" s="157">
        <f t="shared" si="37"/>
        <v>85.427899999999994</v>
      </c>
      <c r="V95" s="158">
        <f t="shared" si="38"/>
        <v>85.427899999999994</v>
      </c>
    </row>
    <row r="96" spans="1:22" ht="23.25" thickBot="1" x14ac:dyDescent="0.25">
      <c r="A96" s="365">
        <v>117</v>
      </c>
      <c r="B96" s="366" t="s">
        <v>284</v>
      </c>
      <c r="C96" s="367" t="s">
        <v>16</v>
      </c>
      <c r="D96" s="368">
        <v>1</v>
      </c>
      <c r="E96" s="368">
        <v>1</v>
      </c>
      <c r="F96" s="373">
        <v>0</v>
      </c>
      <c r="G96" s="369">
        <v>2</v>
      </c>
      <c r="H96" s="367" t="s">
        <v>733</v>
      </c>
      <c r="I96" s="367">
        <v>135362</v>
      </c>
      <c r="J96" s="375">
        <v>2281.84</v>
      </c>
      <c r="K96" s="371">
        <f t="shared" si="33"/>
        <v>4563.68</v>
      </c>
      <c r="L96" s="145">
        <v>195</v>
      </c>
      <c r="M96" s="155">
        <f t="shared" si="51"/>
        <v>2</v>
      </c>
      <c r="N96" s="155">
        <f t="shared" si="54"/>
        <v>195</v>
      </c>
      <c r="O96" s="156">
        <f t="shared" si="52"/>
        <v>2281.84</v>
      </c>
      <c r="P96" s="156">
        <f t="shared" si="39"/>
        <v>4563.68</v>
      </c>
      <c r="Q96" s="156">
        <f t="shared" si="34"/>
        <v>22.8184</v>
      </c>
      <c r="R96" s="156">
        <f t="shared" si="35"/>
        <v>2259.0216</v>
      </c>
      <c r="S96" s="156">
        <f t="shared" si="36"/>
        <v>4518.0432000000001</v>
      </c>
      <c r="T96" s="157">
        <f t="shared" si="53"/>
        <v>68.455200000000005</v>
      </c>
      <c r="U96" s="157">
        <f t="shared" si="37"/>
        <v>2213.3848000000003</v>
      </c>
      <c r="V96" s="158">
        <f t="shared" si="38"/>
        <v>4426.7696000000005</v>
      </c>
    </row>
    <row r="97" spans="1:22" ht="23.25" thickBot="1" x14ac:dyDescent="0.25">
      <c r="A97" s="365">
        <v>118</v>
      </c>
      <c r="B97" s="366" t="s">
        <v>286</v>
      </c>
      <c r="C97" s="367" t="s">
        <v>16</v>
      </c>
      <c r="D97" s="368">
        <v>1</v>
      </c>
      <c r="E97" s="368">
        <v>0</v>
      </c>
      <c r="F97" s="368">
        <v>1</v>
      </c>
      <c r="G97" s="369">
        <v>2</v>
      </c>
      <c r="H97" s="367" t="s">
        <v>735</v>
      </c>
      <c r="I97" s="367">
        <v>129979</v>
      </c>
      <c r="J97" s="375">
        <v>3921.18</v>
      </c>
      <c r="K97" s="371">
        <f t="shared" si="33"/>
        <v>7842.36</v>
      </c>
      <c r="L97" s="145">
        <v>210</v>
      </c>
      <c r="M97" s="155">
        <f t="shared" si="51"/>
        <v>2</v>
      </c>
      <c r="N97" s="155">
        <v>200</v>
      </c>
      <c r="O97" s="156">
        <f t="shared" si="52"/>
        <v>3921.18</v>
      </c>
      <c r="P97" s="156">
        <f t="shared" si="39"/>
        <v>7842.36</v>
      </c>
      <c r="Q97" s="156">
        <f t="shared" si="34"/>
        <v>39.211799999999997</v>
      </c>
      <c r="R97" s="156">
        <f t="shared" si="35"/>
        <v>3881.9681999999998</v>
      </c>
      <c r="S97" s="156">
        <f t="shared" si="36"/>
        <v>7763.9363999999996</v>
      </c>
      <c r="T97" s="157">
        <f t="shared" si="53"/>
        <v>117.63539999999999</v>
      </c>
      <c r="U97" s="157">
        <f t="shared" si="37"/>
        <v>3803.5445999999997</v>
      </c>
      <c r="V97" s="158">
        <f t="shared" si="38"/>
        <v>7607.0891999999994</v>
      </c>
    </row>
    <row r="98" spans="1:22" ht="23.25" thickBot="1" x14ac:dyDescent="0.25">
      <c r="A98" s="365">
        <v>119</v>
      </c>
      <c r="B98" s="366" t="s">
        <v>287</v>
      </c>
      <c r="C98" s="367" t="s">
        <v>16</v>
      </c>
      <c r="D98" s="368">
        <v>1</v>
      </c>
      <c r="E98" s="368">
        <v>0</v>
      </c>
      <c r="F98" s="373">
        <v>0</v>
      </c>
      <c r="G98" s="369">
        <v>1</v>
      </c>
      <c r="H98" s="367" t="s">
        <v>736</v>
      </c>
      <c r="I98" s="367">
        <v>3802825</v>
      </c>
      <c r="J98" s="375">
        <v>10020.879999999999</v>
      </c>
      <c r="K98" s="371">
        <f t="shared" si="33"/>
        <v>10020.879999999999</v>
      </c>
      <c r="L98" s="145">
        <v>195</v>
      </c>
      <c r="M98" s="155">
        <f t="shared" si="51"/>
        <v>1</v>
      </c>
      <c r="N98" s="155">
        <f t="shared" ref="N98:N99" si="55">+L98</f>
        <v>195</v>
      </c>
      <c r="O98" s="156">
        <f t="shared" si="52"/>
        <v>10020.879999999999</v>
      </c>
      <c r="P98" s="156">
        <f t="shared" si="39"/>
        <v>10020.879999999999</v>
      </c>
      <c r="Q98" s="156">
        <f t="shared" si="34"/>
        <v>100.2088</v>
      </c>
      <c r="R98" s="156">
        <f t="shared" si="35"/>
        <v>9920.6711999999989</v>
      </c>
      <c r="S98" s="156">
        <f t="shared" si="36"/>
        <v>9920.6711999999989</v>
      </c>
      <c r="T98" s="157">
        <f t="shared" si="53"/>
        <v>300.62639999999999</v>
      </c>
      <c r="U98" s="157">
        <f t="shared" si="37"/>
        <v>9720.2536</v>
      </c>
      <c r="V98" s="158">
        <f t="shared" si="38"/>
        <v>9720.2536</v>
      </c>
    </row>
    <row r="99" spans="1:22" ht="23.25" thickBot="1" x14ac:dyDescent="0.25">
      <c r="A99" s="365">
        <v>120</v>
      </c>
      <c r="B99" s="366" t="s">
        <v>289</v>
      </c>
      <c r="C99" s="367" t="s">
        <v>16</v>
      </c>
      <c r="D99" s="368">
        <v>10</v>
      </c>
      <c r="E99" s="368">
        <v>0</v>
      </c>
      <c r="F99" s="373">
        <v>10</v>
      </c>
      <c r="G99" s="369">
        <v>20</v>
      </c>
      <c r="H99" s="367" t="s">
        <v>737</v>
      </c>
      <c r="I99" s="367">
        <v>3911941</v>
      </c>
      <c r="J99" s="370">
        <v>63.6</v>
      </c>
      <c r="K99" s="371">
        <f t="shared" si="33"/>
        <v>1272</v>
      </c>
      <c r="L99" s="145">
        <v>195</v>
      </c>
      <c r="M99" s="155">
        <f t="shared" si="51"/>
        <v>20</v>
      </c>
      <c r="N99" s="155">
        <f t="shared" si="55"/>
        <v>195</v>
      </c>
      <c r="O99" s="156">
        <f t="shared" si="52"/>
        <v>63.6</v>
      </c>
      <c r="P99" s="156">
        <f t="shared" si="39"/>
        <v>1272</v>
      </c>
      <c r="Q99" s="156">
        <f t="shared" si="34"/>
        <v>0.63600000000000001</v>
      </c>
      <c r="R99" s="156">
        <f t="shared" si="35"/>
        <v>62.963999999999999</v>
      </c>
      <c r="S99" s="156">
        <f t="shared" si="36"/>
        <v>1259.28</v>
      </c>
      <c r="T99" s="157">
        <f t="shared" si="53"/>
        <v>1.9079999999999999</v>
      </c>
      <c r="U99" s="157">
        <f t="shared" si="37"/>
        <v>61.692</v>
      </c>
      <c r="V99" s="158">
        <f t="shared" si="38"/>
        <v>1233.8399999999999</v>
      </c>
    </row>
    <row r="100" spans="1:22" ht="23.25" thickBot="1" x14ac:dyDescent="0.25">
      <c r="A100" s="365">
        <v>121</v>
      </c>
      <c r="B100" s="366" t="s">
        <v>290</v>
      </c>
      <c r="C100" s="367" t="s">
        <v>16</v>
      </c>
      <c r="D100" s="368">
        <v>0</v>
      </c>
      <c r="E100" s="368">
        <v>1</v>
      </c>
      <c r="F100" s="368">
        <v>3</v>
      </c>
      <c r="G100" s="369">
        <v>4</v>
      </c>
      <c r="H100" s="367" t="s">
        <v>740</v>
      </c>
      <c r="I100" s="367">
        <v>131501</v>
      </c>
      <c r="J100" s="375">
        <v>2575.41</v>
      </c>
      <c r="K100" s="371">
        <f t="shared" si="33"/>
        <v>10301.64</v>
      </c>
      <c r="L100" s="145">
        <v>210</v>
      </c>
      <c r="M100" s="155">
        <f t="shared" si="51"/>
        <v>4</v>
      </c>
      <c r="N100" s="155">
        <v>200</v>
      </c>
      <c r="O100" s="156">
        <f t="shared" si="52"/>
        <v>2575.41</v>
      </c>
      <c r="P100" s="156">
        <f t="shared" si="39"/>
        <v>10301.64</v>
      </c>
      <c r="Q100" s="156">
        <f t="shared" si="34"/>
        <v>25.754099999999998</v>
      </c>
      <c r="R100" s="156">
        <f t="shared" si="35"/>
        <v>2549.6558999999997</v>
      </c>
      <c r="S100" s="156">
        <f t="shared" si="36"/>
        <v>10198.623599999999</v>
      </c>
      <c r="T100" s="157">
        <f t="shared" si="53"/>
        <v>77.262299999999996</v>
      </c>
      <c r="U100" s="157">
        <f t="shared" si="37"/>
        <v>2498.1477</v>
      </c>
      <c r="V100" s="158">
        <f t="shared" si="38"/>
        <v>9992.5907999999999</v>
      </c>
    </row>
    <row r="101" spans="1:22" ht="23.25" thickBot="1" x14ac:dyDescent="0.25">
      <c r="A101" s="365">
        <v>123</v>
      </c>
      <c r="B101" s="366" t="s">
        <v>293</v>
      </c>
      <c r="C101" s="367" t="s">
        <v>16</v>
      </c>
      <c r="D101" s="368">
        <v>18</v>
      </c>
      <c r="E101" s="368">
        <v>0</v>
      </c>
      <c r="F101" s="368">
        <v>12</v>
      </c>
      <c r="G101" s="369">
        <v>30</v>
      </c>
      <c r="H101" s="367" t="s">
        <v>744</v>
      </c>
      <c r="I101" s="367">
        <v>12480726</v>
      </c>
      <c r="J101" s="370">
        <v>353.6</v>
      </c>
      <c r="K101" s="371">
        <f t="shared" si="33"/>
        <v>10608</v>
      </c>
      <c r="L101" s="145">
        <v>210</v>
      </c>
      <c r="M101" s="155">
        <f t="shared" si="51"/>
        <v>30</v>
      </c>
      <c r="N101" s="155">
        <v>200</v>
      </c>
      <c r="O101" s="156">
        <f t="shared" si="52"/>
        <v>353.6</v>
      </c>
      <c r="P101" s="156">
        <f t="shared" si="39"/>
        <v>10608</v>
      </c>
      <c r="Q101" s="156">
        <f t="shared" si="34"/>
        <v>3.5360000000000005</v>
      </c>
      <c r="R101" s="156">
        <f t="shared" si="35"/>
        <v>350.06400000000002</v>
      </c>
      <c r="S101" s="156">
        <f t="shared" si="36"/>
        <v>10501.92</v>
      </c>
      <c r="T101" s="157">
        <f t="shared" si="53"/>
        <v>10.608000000000001</v>
      </c>
      <c r="U101" s="157">
        <f t="shared" si="37"/>
        <v>342.99200000000002</v>
      </c>
      <c r="V101" s="158">
        <f t="shared" si="38"/>
        <v>10289.76</v>
      </c>
    </row>
    <row r="102" spans="1:22" ht="23.25" thickBot="1" x14ac:dyDescent="0.25">
      <c r="A102" s="365">
        <v>124</v>
      </c>
      <c r="B102" s="379" t="s">
        <v>294</v>
      </c>
      <c r="C102" s="367" t="s">
        <v>16</v>
      </c>
      <c r="D102" s="368">
        <v>18</v>
      </c>
      <c r="E102" s="368">
        <v>0</v>
      </c>
      <c r="F102" s="368">
        <v>12</v>
      </c>
      <c r="G102" s="369">
        <v>30</v>
      </c>
      <c r="H102" s="367" t="s">
        <v>745</v>
      </c>
      <c r="I102" s="367">
        <v>12480725</v>
      </c>
      <c r="J102" s="370">
        <v>351.25</v>
      </c>
      <c r="K102" s="371">
        <f t="shared" si="33"/>
        <v>10537.5</v>
      </c>
      <c r="L102" s="145">
        <v>210</v>
      </c>
      <c r="M102" s="155">
        <f t="shared" si="51"/>
        <v>30</v>
      </c>
      <c r="N102" s="155">
        <v>200</v>
      </c>
      <c r="O102" s="156">
        <f t="shared" si="52"/>
        <v>351.25</v>
      </c>
      <c r="P102" s="156">
        <f t="shared" si="39"/>
        <v>10537.5</v>
      </c>
      <c r="Q102" s="156">
        <f t="shared" si="34"/>
        <v>3.5125000000000002</v>
      </c>
      <c r="R102" s="156">
        <f t="shared" si="35"/>
        <v>347.73750000000001</v>
      </c>
      <c r="S102" s="156">
        <f t="shared" si="36"/>
        <v>10432.125</v>
      </c>
      <c r="T102" s="157">
        <f t="shared" si="53"/>
        <v>10.5375</v>
      </c>
      <c r="U102" s="157">
        <f t="shared" si="37"/>
        <v>340.71249999999998</v>
      </c>
      <c r="V102" s="158">
        <f t="shared" si="38"/>
        <v>10221.375</v>
      </c>
    </row>
    <row r="103" spans="1:22" ht="23.25" thickBot="1" x14ac:dyDescent="0.25">
      <c r="A103" s="365">
        <v>125</v>
      </c>
      <c r="B103" s="379" t="s">
        <v>295</v>
      </c>
      <c r="C103" s="367" t="s">
        <v>16</v>
      </c>
      <c r="D103" s="368">
        <v>0</v>
      </c>
      <c r="E103" s="368">
        <v>0</v>
      </c>
      <c r="F103" s="373">
        <v>0</v>
      </c>
      <c r="G103" s="369">
        <v>0</v>
      </c>
      <c r="H103" s="367" t="s">
        <v>747</v>
      </c>
      <c r="I103" s="367">
        <v>216885</v>
      </c>
      <c r="J103" s="375">
        <v>7584.14</v>
      </c>
      <c r="K103" s="371">
        <f t="shared" si="33"/>
        <v>0</v>
      </c>
      <c r="L103" s="145">
        <v>401</v>
      </c>
      <c r="M103" s="155">
        <f t="shared" si="51"/>
        <v>0</v>
      </c>
      <c r="N103" s="155"/>
      <c r="O103" s="156"/>
      <c r="P103" s="156">
        <f t="shared" si="39"/>
        <v>0</v>
      </c>
      <c r="Q103" s="156">
        <f t="shared" si="34"/>
        <v>0</v>
      </c>
      <c r="R103" s="156">
        <f t="shared" si="35"/>
        <v>0</v>
      </c>
      <c r="S103" s="156">
        <f t="shared" si="36"/>
        <v>0</v>
      </c>
      <c r="T103" s="157">
        <f t="shared" si="41"/>
        <v>0</v>
      </c>
      <c r="U103" s="157">
        <f t="shared" si="37"/>
        <v>0</v>
      </c>
      <c r="V103" s="162">
        <f t="shared" si="38"/>
        <v>0</v>
      </c>
    </row>
    <row r="104" spans="1:22" ht="23.25" thickBot="1" x14ac:dyDescent="0.25">
      <c r="A104" s="256">
        <v>127</v>
      </c>
      <c r="B104" s="372" t="s">
        <v>297</v>
      </c>
      <c r="C104" s="367" t="s">
        <v>16</v>
      </c>
      <c r="D104" s="368">
        <v>40</v>
      </c>
      <c r="E104" s="368">
        <v>18</v>
      </c>
      <c r="F104" s="368">
        <v>24</v>
      </c>
      <c r="G104" s="369">
        <v>82</v>
      </c>
      <c r="H104" s="367" t="s">
        <v>748</v>
      </c>
      <c r="I104" s="367" t="s">
        <v>298</v>
      </c>
      <c r="J104" s="375">
        <v>2216.69</v>
      </c>
      <c r="K104" s="371">
        <f t="shared" si="33"/>
        <v>181768.58000000002</v>
      </c>
      <c r="L104" s="145">
        <v>210</v>
      </c>
      <c r="M104" s="155">
        <f t="shared" si="51"/>
        <v>82</v>
      </c>
      <c r="N104" s="155">
        <v>200</v>
      </c>
      <c r="O104" s="156">
        <f t="shared" ref="O104:O114" si="56">+J104</f>
        <v>2216.69</v>
      </c>
      <c r="P104" s="156">
        <f t="shared" si="39"/>
        <v>181768.58000000002</v>
      </c>
      <c r="Q104" s="156">
        <f t="shared" si="34"/>
        <v>22.166900000000002</v>
      </c>
      <c r="R104" s="156">
        <f t="shared" si="35"/>
        <v>2194.5230999999999</v>
      </c>
      <c r="S104" s="156">
        <f t="shared" si="36"/>
        <v>179950.89419999998</v>
      </c>
      <c r="T104" s="159">
        <f t="shared" ref="T104:T114" si="57">+O104*3%</f>
        <v>66.500699999999995</v>
      </c>
      <c r="U104" s="157">
        <f t="shared" si="37"/>
        <v>2150.1893</v>
      </c>
      <c r="V104" s="158">
        <f t="shared" si="38"/>
        <v>176315.5226</v>
      </c>
    </row>
    <row r="105" spans="1:22" ht="23.25" thickBot="1" x14ac:dyDescent="0.25">
      <c r="A105" s="365">
        <v>129</v>
      </c>
      <c r="B105" s="379" t="s">
        <v>302</v>
      </c>
      <c r="C105" s="367" t="s">
        <v>16</v>
      </c>
      <c r="D105" s="373">
        <v>5</v>
      </c>
      <c r="E105" s="368">
        <v>0</v>
      </c>
      <c r="F105" s="368">
        <v>9</v>
      </c>
      <c r="G105" s="369">
        <v>14</v>
      </c>
      <c r="H105" s="367" t="s">
        <v>749</v>
      </c>
      <c r="I105" s="367">
        <v>218490</v>
      </c>
      <c r="J105" s="370">
        <v>242.73</v>
      </c>
      <c r="K105" s="371">
        <f t="shared" si="33"/>
        <v>3398.22</v>
      </c>
      <c r="L105" s="145">
        <v>210</v>
      </c>
      <c r="M105" s="155">
        <f t="shared" si="51"/>
        <v>14</v>
      </c>
      <c r="N105" s="155">
        <v>200</v>
      </c>
      <c r="O105" s="156">
        <f t="shared" si="56"/>
        <v>242.73</v>
      </c>
      <c r="P105" s="156">
        <f t="shared" si="39"/>
        <v>3398.22</v>
      </c>
      <c r="Q105" s="156">
        <f t="shared" si="34"/>
        <v>2.4272999999999998</v>
      </c>
      <c r="R105" s="156">
        <f t="shared" si="35"/>
        <v>240.30269999999999</v>
      </c>
      <c r="S105" s="156">
        <f t="shared" si="36"/>
        <v>3364.2377999999999</v>
      </c>
      <c r="T105" s="157">
        <f t="shared" si="57"/>
        <v>7.2818999999999994</v>
      </c>
      <c r="U105" s="157">
        <f t="shared" si="37"/>
        <v>235.44809999999998</v>
      </c>
      <c r="V105" s="158">
        <f t="shared" si="38"/>
        <v>3296.2733999999996</v>
      </c>
    </row>
    <row r="106" spans="1:22" ht="23.25" thickBot="1" x14ac:dyDescent="0.25">
      <c r="A106" s="256">
        <v>130</v>
      </c>
      <c r="B106" s="372" t="s">
        <v>304</v>
      </c>
      <c r="C106" s="367" t="s">
        <v>16</v>
      </c>
      <c r="D106" s="373">
        <v>0</v>
      </c>
      <c r="E106" s="368">
        <v>0</v>
      </c>
      <c r="F106" s="368">
        <v>18</v>
      </c>
      <c r="G106" s="369">
        <v>18</v>
      </c>
      <c r="H106" s="367" t="s">
        <v>750</v>
      </c>
      <c r="I106" s="367" t="s">
        <v>305</v>
      </c>
      <c r="J106" s="370">
        <v>38.36</v>
      </c>
      <c r="K106" s="371">
        <f t="shared" si="33"/>
        <v>690.48</v>
      </c>
      <c r="L106" s="145">
        <v>195</v>
      </c>
      <c r="M106" s="155">
        <f t="shared" si="51"/>
        <v>18</v>
      </c>
      <c r="N106" s="155">
        <f t="shared" ref="N106:N108" si="58">+L106</f>
        <v>195</v>
      </c>
      <c r="O106" s="156">
        <f t="shared" si="56"/>
        <v>38.36</v>
      </c>
      <c r="P106" s="156">
        <f t="shared" si="39"/>
        <v>690.48</v>
      </c>
      <c r="Q106" s="156">
        <f t="shared" si="34"/>
        <v>0.3836</v>
      </c>
      <c r="R106" s="156">
        <f t="shared" si="35"/>
        <v>37.976399999999998</v>
      </c>
      <c r="S106" s="156">
        <f t="shared" si="36"/>
        <v>683.5752</v>
      </c>
      <c r="T106" s="159">
        <f t="shared" si="57"/>
        <v>1.1508</v>
      </c>
      <c r="U106" s="157">
        <f t="shared" si="37"/>
        <v>37.209200000000003</v>
      </c>
      <c r="V106" s="158">
        <f t="shared" si="38"/>
        <v>669.76560000000006</v>
      </c>
    </row>
    <row r="107" spans="1:22" ht="23.25" thickBot="1" x14ac:dyDescent="0.25">
      <c r="A107" s="365">
        <v>131</v>
      </c>
      <c r="B107" s="379" t="s">
        <v>306</v>
      </c>
      <c r="C107" s="367" t="s">
        <v>16</v>
      </c>
      <c r="D107" s="373">
        <v>20</v>
      </c>
      <c r="E107" s="368">
        <v>10</v>
      </c>
      <c r="F107" s="368">
        <v>18</v>
      </c>
      <c r="G107" s="369">
        <v>48</v>
      </c>
      <c r="H107" s="367" t="s">
        <v>751</v>
      </c>
      <c r="I107" s="367">
        <v>136670</v>
      </c>
      <c r="J107" s="370">
        <v>448.39</v>
      </c>
      <c r="K107" s="371">
        <f t="shared" si="33"/>
        <v>21522.720000000001</v>
      </c>
      <c r="L107" s="145">
        <v>65</v>
      </c>
      <c r="M107" s="155">
        <f t="shared" si="51"/>
        <v>48</v>
      </c>
      <c r="N107" s="155">
        <f t="shared" si="58"/>
        <v>65</v>
      </c>
      <c r="O107" s="156">
        <f t="shared" si="56"/>
        <v>448.39</v>
      </c>
      <c r="P107" s="156">
        <f t="shared" si="39"/>
        <v>21522.720000000001</v>
      </c>
      <c r="Q107" s="156">
        <f t="shared" si="34"/>
        <v>4.4839000000000002</v>
      </c>
      <c r="R107" s="156">
        <f t="shared" si="35"/>
        <v>443.90609999999998</v>
      </c>
      <c r="S107" s="156">
        <f t="shared" si="36"/>
        <v>21307.4928</v>
      </c>
      <c r="T107" s="157">
        <f t="shared" si="57"/>
        <v>13.451699999999999</v>
      </c>
      <c r="U107" s="157">
        <f t="shared" si="37"/>
        <v>434.93829999999997</v>
      </c>
      <c r="V107" s="158">
        <f t="shared" si="38"/>
        <v>20877.038399999998</v>
      </c>
    </row>
    <row r="108" spans="1:22" ht="23.25" thickBot="1" x14ac:dyDescent="0.25">
      <c r="A108" s="365">
        <v>132</v>
      </c>
      <c r="B108" s="379" t="s">
        <v>307</v>
      </c>
      <c r="C108" s="367" t="s">
        <v>16</v>
      </c>
      <c r="D108" s="373">
        <v>20</v>
      </c>
      <c r="E108" s="368">
        <v>10</v>
      </c>
      <c r="F108" s="368">
        <v>18</v>
      </c>
      <c r="G108" s="369">
        <v>48</v>
      </c>
      <c r="H108" s="367" t="s">
        <v>752</v>
      </c>
      <c r="I108" s="367">
        <v>136671</v>
      </c>
      <c r="J108" s="370">
        <v>394.87</v>
      </c>
      <c r="K108" s="371">
        <f t="shared" si="33"/>
        <v>18953.760000000002</v>
      </c>
      <c r="L108" s="145">
        <v>65</v>
      </c>
      <c r="M108" s="155">
        <f t="shared" si="51"/>
        <v>48</v>
      </c>
      <c r="N108" s="155">
        <f t="shared" si="58"/>
        <v>65</v>
      </c>
      <c r="O108" s="156">
        <f t="shared" si="56"/>
        <v>394.87</v>
      </c>
      <c r="P108" s="156">
        <f t="shared" si="39"/>
        <v>18953.760000000002</v>
      </c>
      <c r="Q108" s="156">
        <f t="shared" si="34"/>
        <v>3.9487000000000001</v>
      </c>
      <c r="R108" s="156">
        <f t="shared" si="35"/>
        <v>390.92130000000003</v>
      </c>
      <c r="S108" s="156">
        <f t="shared" si="36"/>
        <v>18764.222400000002</v>
      </c>
      <c r="T108" s="157">
        <f t="shared" si="57"/>
        <v>11.8461</v>
      </c>
      <c r="U108" s="157">
        <f t="shared" si="37"/>
        <v>383.02390000000003</v>
      </c>
      <c r="V108" s="158">
        <f t="shared" si="38"/>
        <v>18385.147199999999</v>
      </c>
    </row>
    <row r="109" spans="1:22" ht="23.25" thickBot="1" x14ac:dyDescent="0.25">
      <c r="A109" s="256">
        <v>133</v>
      </c>
      <c r="B109" s="372" t="s">
        <v>308</v>
      </c>
      <c r="C109" s="367" t="s">
        <v>16</v>
      </c>
      <c r="D109" s="373">
        <v>0</v>
      </c>
      <c r="E109" s="368">
        <v>28</v>
      </c>
      <c r="F109" s="368">
        <v>36</v>
      </c>
      <c r="G109" s="369">
        <v>64</v>
      </c>
      <c r="H109" s="367" t="s">
        <v>753</v>
      </c>
      <c r="I109" s="367" t="s">
        <v>309</v>
      </c>
      <c r="J109" s="370">
        <v>67.52</v>
      </c>
      <c r="K109" s="371">
        <f t="shared" si="33"/>
        <v>4321.28</v>
      </c>
      <c r="L109" s="145">
        <v>210</v>
      </c>
      <c r="M109" s="155">
        <f t="shared" si="51"/>
        <v>64</v>
      </c>
      <c r="N109" s="155">
        <v>200</v>
      </c>
      <c r="O109" s="156">
        <f t="shared" si="56"/>
        <v>67.52</v>
      </c>
      <c r="P109" s="156">
        <f t="shared" si="39"/>
        <v>4321.28</v>
      </c>
      <c r="Q109" s="156">
        <f t="shared" si="34"/>
        <v>0.67520000000000002</v>
      </c>
      <c r="R109" s="156">
        <f t="shared" si="35"/>
        <v>66.844799999999992</v>
      </c>
      <c r="S109" s="156">
        <f t="shared" si="36"/>
        <v>4278.0671999999995</v>
      </c>
      <c r="T109" s="159">
        <f t="shared" si="57"/>
        <v>2.0255999999999998</v>
      </c>
      <c r="U109" s="157">
        <f t="shared" si="37"/>
        <v>65.494399999999999</v>
      </c>
      <c r="V109" s="158">
        <f t="shared" si="38"/>
        <v>4191.6415999999999</v>
      </c>
    </row>
    <row r="110" spans="1:22" ht="23.25" thickBot="1" x14ac:dyDescent="0.25">
      <c r="A110" s="365">
        <v>134</v>
      </c>
      <c r="B110" s="379" t="s">
        <v>311</v>
      </c>
      <c r="C110" s="367" t="s">
        <v>16</v>
      </c>
      <c r="D110" s="373">
        <v>0</v>
      </c>
      <c r="E110" s="368">
        <v>28</v>
      </c>
      <c r="F110" s="368">
        <v>36</v>
      </c>
      <c r="G110" s="369">
        <v>64</v>
      </c>
      <c r="H110" s="367" t="s">
        <v>755</v>
      </c>
      <c r="I110" s="367">
        <v>1741</v>
      </c>
      <c r="J110" s="370">
        <v>245.94</v>
      </c>
      <c r="K110" s="371">
        <f t="shared" si="33"/>
        <v>15740.16</v>
      </c>
      <c r="L110" s="145">
        <v>195</v>
      </c>
      <c r="M110" s="155">
        <f t="shared" si="51"/>
        <v>64</v>
      </c>
      <c r="N110" s="155">
        <f>+L110</f>
        <v>195</v>
      </c>
      <c r="O110" s="156">
        <f t="shared" si="56"/>
        <v>245.94</v>
      </c>
      <c r="P110" s="156">
        <f t="shared" si="39"/>
        <v>15740.16</v>
      </c>
      <c r="Q110" s="156">
        <f t="shared" si="34"/>
        <v>2.4594</v>
      </c>
      <c r="R110" s="156">
        <f t="shared" si="35"/>
        <v>243.48060000000001</v>
      </c>
      <c r="S110" s="156">
        <f t="shared" si="36"/>
        <v>15582.758400000001</v>
      </c>
      <c r="T110" s="157">
        <f t="shared" si="57"/>
        <v>7.3781999999999996</v>
      </c>
      <c r="U110" s="157">
        <f t="shared" si="37"/>
        <v>238.56180000000001</v>
      </c>
      <c r="V110" s="158">
        <f t="shared" si="38"/>
        <v>15267.9552</v>
      </c>
    </row>
    <row r="111" spans="1:22" ht="23.25" thickBot="1" x14ac:dyDescent="0.25">
      <c r="A111" s="256">
        <v>135</v>
      </c>
      <c r="B111" s="372" t="s">
        <v>312</v>
      </c>
      <c r="C111" s="367" t="s">
        <v>16</v>
      </c>
      <c r="D111" s="373">
        <v>200</v>
      </c>
      <c r="E111" s="368">
        <v>0</v>
      </c>
      <c r="F111" s="368">
        <v>36</v>
      </c>
      <c r="G111" s="369">
        <v>236</v>
      </c>
      <c r="H111" s="367" t="s">
        <v>756</v>
      </c>
      <c r="I111" s="367" t="s">
        <v>313</v>
      </c>
      <c r="J111" s="370">
        <v>107.43</v>
      </c>
      <c r="K111" s="371">
        <f t="shared" si="33"/>
        <v>25353.480000000003</v>
      </c>
      <c r="L111" s="145">
        <v>210</v>
      </c>
      <c r="M111" s="155">
        <f t="shared" si="51"/>
        <v>236</v>
      </c>
      <c r="N111" s="155">
        <v>200</v>
      </c>
      <c r="O111" s="156">
        <f t="shared" si="56"/>
        <v>107.43</v>
      </c>
      <c r="P111" s="156">
        <f t="shared" si="39"/>
        <v>25353.480000000003</v>
      </c>
      <c r="Q111" s="156">
        <f t="shared" si="34"/>
        <v>1.0743</v>
      </c>
      <c r="R111" s="156">
        <f t="shared" si="35"/>
        <v>106.35570000000001</v>
      </c>
      <c r="S111" s="156">
        <f t="shared" si="36"/>
        <v>25099.945200000002</v>
      </c>
      <c r="T111" s="159">
        <f t="shared" si="57"/>
        <v>3.2229000000000001</v>
      </c>
      <c r="U111" s="157">
        <f t="shared" si="37"/>
        <v>104.20710000000001</v>
      </c>
      <c r="V111" s="158">
        <f t="shared" si="38"/>
        <v>24592.875600000003</v>
      </c>
    </row>
    <row r="112" spans="1:22" ht="23.25" thickBot="1" x14ac:dyDescent="0.25">
      <c r="A112" s="365">
        <v>136</v>
      </c>
      <c r="B112" s="379" t="s">
        <v>314</v>
      </c>
      <c r="C112" s="367" t="s">
        <v>16</v>
      </c>
      <c r="D112" s="373">
        <v>60</v>
      </c>
      <c r="E112" s="368">
        <v>0</v>
      </c>
      <c r="F112" s="368">
        <v>24</v>
      </c>
      <c r="G112" s="369">
        <v>84</v>
      </c>
      <c r="H112" s="367" t="s">
        <v>757</v>
      </c>
      <c r="I112" s="367">
        <v>208950</v>
      </c>
      <c r="J112" s="370">
        <v>56.3</v>
      </c>
      <c r="K112" s="371">
        <f t="shared" si="33"/>
        <v>4729.2</v>
      </c>
      <c r="L112" s="145">
        <v>210</v>
      </c>
      <c r="M112" s="155">
        <f t="shared" si="51"/>
        <v>84</v>
      </c>
      <c r="N112" s="155">
        <v>200</v>
      </c>
      <c r="O112" s="156">
        <f t="shared" si="56"/>
        <v>56.3</v>
      </c>
      <c r="P112" s="156">
        <f t="shared" si="39"/>
        <v>4729.2</v>
      </c>
      <c r="Q112" s="156">
        <f t="shared" si="34"/>
        <v>0.56299999999999994</v>
      </c>
      <c r="R112" s="156">
        <f t="shared" si="35"/>
        <v>55.736999999999995</v>
      </c>
      <c r="S112" s="156">
        <f t="shared" si="36"/>
        <v>4681.9079999999994</v>
      </c>
      <c r="T112" s="157">
        <f t="shared" si="57"/>
        <v>1.6889999999999998</v>
      </c>
      <c r="U112" s="157">
        <f t="shared" si="37"/>
        <v>54.610999999999997</v>
      </c>
      <c r="V112" s="158">
        <f t="shared" si="38"/>
        <v>4587.3239999999996</v>
      </c>
    </row>
    <row r="113" spans="1:22" ht="23.25" thickBot="1" x14ac:dyDescent="0.25">
      <c r="A113" s="365">
        <v>137</v>
      </c>
      <c r="B113" s="379" t="s">
        <v>316</v>
      </c>
      <c r="C113" s="367" t="s">
        <v>16</v>
      </c>
      <c r="D113" s="373">
        <v>80</v>
      </c>
      <c r="E113" s="368">
        <v>0</v>
      </c>
      <c r="F113" s="368">
        <v>16</v>
      </c>
      <c r="G113" s="369">
        <v>96</v>
      </c>
      <c r="H113" s="367" t="s">
        <v>758</v>
      </c>
      <c r="I113" s="367">
        <v>479729</v>
      </c>
      <c r="J113" s="370">
        <v>25.05</v>
      </c>
      <c r="K113" s="371">
        <f t="shared" si="33"/>
        <v>2404.8000000000002</v>
      </c>
      <c r="L113" s="145">
        <v>210</v>
      </c>
      <c r="M113" s="155">
        <f t="shared" si="51"/>
        <v>96</v>
      </c>
      <c r="N113" s="155">
        <v>200</v>
      </c>
      <c r="O113" s="156">
        <f t="shared" si="56"/>
        <v>25.05</v>
      </c>
      <c r="P113" s="156">
        <f t="shared" si="39"/>
        <v>2404.8000000000002</v>
      </c>
      <c r="Q113" s="156">
        <f t="shared" si="34"/>
        <v>0.2505</v>
      </c>
      <c r="R113" s="156">
        <f t="shared" si="35"/>
        <v>24.799500000000002</v>
      </c>
      <c r="S113" s="156">
        <f t="shared" si="36"/>
        <v>2380.7520000000004</v>
      </c>
      <c r="T113" s="157">
        <f t="shared" si="57"/>
        <v>0.75149999999999995</v>
      </c>
      <c r="U113" s="157">
        <f t="shared" si="37"/>
        <v>24.298500000000001</v>
      </c>
      <c r="V113" s="158">
        <f t="shared" si="38"/>
        <v>2332.6559999999999</v>
      </c>
    </row>
    <row r="114" spans="1:22" ht="23.25" thickBot="1" x14ac:dyDescent="0.25">
      <c r="A114" s="365">
        <v>138</v>
      </c>
      <c r="B114" s="379" t="s">
        <v>318</v>
      </c>
      <c r="C114" s="367" t="s">
        <v>16</v>
      </c>
      <c r="D114" s="373">
        <v>50</v>
      </c>
      <c r="E114" s="368">
        <v>0</v>
      </c>
      <c r="F114" s="368">
        <v>16</v>
      </c>
      <c r="G114" s="369">
        <v>66</v>
      </c>
      <c r="H114" s="367" t="s">
        <v>759</v>
      </c>
      <c r="I114" s="367" t="s">
        <v>319</v>
      </c>
      <c r="J114" s="370">
        <v>107.9</v>
      </c>
      <c r="K114" s="371">
        <f t="shared" si="33"/>
        <v>7121.4000000000005</v>
      </c>
      <c r="L114" s="145">
        <v>195</v>
      </c>
      <c r="M114" s="155">
        <f t="shared" si="51"/>
        <v>66</v>
      </c>
      <c r="N114" s="155">
        <f>+L114</f>
        <v>195</v>
      </c>
      <c r="O114" s="156">
        <f t="shared" si="56"/>
        <v>107.9</v>
      </c>
      <c r="P114" s="156">
        <f t="shared" si="39"/>
        <v>7121.4000000000005</v>
      </c>
      <c r="Q114" s="156">
        <f t="shared" si="34"/>
        <v>1.0790000000000002</v>
      </c>
      <c r="R114" s="156">
        <f t="shared" si="35"/>
        <v>106.82100000000001</v>
      </c>
      <c r="S114" s="156">
        <f t="shared" si="36"/>
        <v>7050.1860000000006</v>
      </c>
      <c r="T114" s="157">
        <f t="shared" si="57"/>
        <v>3.2370000000000001</v>
      </c>
      <c r="U114" s="157">
        <f t="shared" si="37"/>
        <v>104.66300000000001</v>
      </c>
      <c r="V114" s="158">
        <f t="shared" si="38"/>
        <v>6907.7580000000007</v>
      </c>
    </row>
    <row r="115" spans="1:22" ht="23.25" thickBot="1" x14ac:dyDescent="0.25">
      <c r="A115" s="365">
        <v>139</v>
      </c>
      <c r="B115" s="379" t="s">
        <v>321</v>
      </c>
      <c r="C115" s="367" t="s">
        <v>16</v>
      </c>
      <c r="D115" s="373">
        <v>100</v>
      </c>
      <c r="E115" s="368">
        <v>20</v>
      </c>
      <c r="F115" s="368">
        <v>36</v>
      </c>
      <c r="G115" s="369">
        <v>156</v>
      </c>
      <c r="H115" s="367" t="s">
        <v>761</v>
      </c>
      <c r="I115" s="367" t="s">
        <v>322</v>
      </c>
      <c r="J115" s="370"/>
      <c r="K115" s="371">
        <f t="shared" si="33"/>
        <v>0</v>
      </c>
      <c r="L115" s="145"/>
      <c r="M115" s="155">
        <f t="shared" si="51"/>
        <v>156</v>
      </c>
      <c r="N115" s="155"/>
      <c r="O115" s="156"/>
      <c r="P115" s="156">
        <f t="shared" si="39"/>
        <v>0</v>
      </c>
      <c r="Q115" s="156">
        <f t="shared" si="34"/>
        <v>0</v>
      </c>
      <c r="R115" s="156">
        <f t="shared" si="35"/>
        <v>0</v>
      </c>
      <c r="S115" s="156">
        <f t="shared" si="36"/>
        <v>0</v>
      </c>
      <c r="T115" s="157">
        <f t="shared" si="41"/>
        <v>0</v>
      </c>
      <c r="U115" s="157">
        <f t="shared" si="37"/>
        <v>0</v>
      </c>
      <c r="V115" s="162">
        <f t="shared" si="38"/>
        <v>0</v>
      </c>
    </row>
    <row r="116" spans="1:22" s="163" customFormat="1" ht="23.25" thickBot="1" x14ac:dyDescent="0.25">
      <c r="A116" s="365">
        <v>140</v>
      </c>
      <c r="B116" s="379" t="s">
        <v>325</v>
      </c>
      <c r="C116" s="367" t="s">
        <v>16</v>
      </c>
      <c r="D116" s="373">
        <v>1</v>
      </c>
      <c r="E116" s="368">
        <v>1</v>
      </c>
      <c r="F116" s="373">
        <v>0</v>
      </c>
      <c r="G116" s="369">
        <v>2</v>
      </c>
      <c r="H116" s="367" t="s">
        <v>763</v>
      </c>
      <c r="I116" s="367">
        <v>216202</v>
      </c>
      <c r="J116" s="375">
        <v>8368.84</v>
      </c>
      <c r="K116" s="371">
        <f t="shared" si="33"/>
        <v>16737.68</v>
      </c>
      <c r="L116" s="146">
        <v>345</v>
      </c>
      <c r="M116" s="160"/>
      <c r="N116" s="160"/>
      <c r="O116" s="161">
        <f t="shared" ref="O116:O145" si="59">+J116</f>
        <v>8368.84</v>
      </c>
      <c r="P116" s="161">
        <f t="shared" si="39"/>
        <v>0</v>
      </c>
      <c r="Q116" s="161"/>
      <c r="R116" s="161"/>
      <c r="S116" s="161">
        <f t="shared" si="36"/>
        <v>0</v>
      </c>
      <c r="T116" s="161"/>
      <c r="U116" s="161"/>
      <c r="V116" s="173">
        <f t="shared" si="38"/>
        <v>0</v>
      </c>
    </row>
    <row r="117" spans="1:22" ht="23.25" thickBot="1" x14ac:dyDescent="0.25">
      <c r="A117" s="365">
        <v>141</v>
      </c>
      <c r="B117" s="379" t="s">
        <v>326</v>
      </c>
      <c r="C117" s="367" t="s">
        <v>16</v>
      </c>
      <c r="D117" s="368">
        <v>20</v>
      </c>
      <c r="E117" s="368">
        <v>28</v>
      </c>
      <c r="F117" s="368">
        <v>36</v>
      </c>
      <c r="G117" s="369">
        <v>84</v>
      </c>
      <c r="H117" s="367" t="s">
        <v>768</v>
      </c>
      <c r="I117" s="367" t="s">
        <v>327</v>
      </c>
      <c r="J117" s="370">
        <v>51.35</v>
      </c>
      <c r="K117" s="371">
        <f t="shared" si="33"/>
        <v>4313.4000000000005</v>
      </c>
      <c r="L117" s="145">
        <v>210</v>
      </c>
      <c r="M117" s="155">
        <f t="shared" si="51"/>
        <v>84</v>
      </c>
      <c r="N117" s="155">
        <v>200</v>
      </c>
      <c r="O117" s="156">
        <f t="shared" si="59"/>
        <v>51.35</v>
      </c>
      <c r="P117" s="156">
        <f t="shared" si="39"/>
        <v>4313.4000000000005</v>
      </c>
      <c r="Q117" s="156">
        <f t="shared" si="34"/>
        <v>0.51350000000000007</v>
      </c>
      <c r="R117" s="156">
        <f t="shared" si="35"/>
        <v>50.836500000000001</v>
      </c>
      <c r="S117" s="156">
        <f t="shared" si="36"/>
        <v>4270.2659999999996</v>
      </c>
      <c r="T117" s="157">
        <f t="shared" ref="T117:T145" si="60">+O117*3%</f>
        <v>1.5405</v>
      </c>
      <c r="U117" s="157">
        <f t="shared" si="37"/>
        <v>49.8095</v>
      </c>
      <c r="V117" s="158">
        <f t="shared" si="38"/>
        <v>4183.9979999999996</v>
      </c>
    </row>
    <row r="118" spans="1:22" ht="23.25" thickBot="1" x14ac:dyDescent="0.25">
      <c r="A118" s="256">
        <v>142</v>
      </c>
      <c r="B118" s="372" t="s">
        <v>329</v>
      </c>
      <c r="C118" s="367" t="s">
        <v>16</v>
      </c>
      <c r="D118" s="368">
        <v>20</v>
      </c>
      <c r="E118" s="368">
        <v>28</v>
      </c>
      <c r="F118" s="368">
        <v>36</v>
      </c>
      <c r="G118" s="369">
        <v>84</v>
      </c>
      <c r="H118" s="367" t="s">
        <v>769</v>
      </c>
      <c r="I118" s="367" t="s">
        <v>330</v>
      </c>
      <c r="J118" s="370">
        <v>49.46</v>
      </c>
      <c r="K118" s="371">
        <f t="shared" si="33"/>
        <v>4154.6400000000003</v>
      </c>
      <c r="L118" s="145">
        <v>210</v>
      </c>
      <c r="M118" s="155">
        <f t="shared" si="51"/>
        <v>84</v>
      </c>
      <c r="N118" s="155">
        <v>200</v>
      </c>
      <c r="O118" s="156">
        <f t="shared" si="59"/>
        <v>49.46</v>
      </c>
      <c r="P118" s="156">
        <f t="shared" si="39"/>
        <v>4154.6400000000003</v>
      </c>
      <c r="Q118" s="156">
        <f t="shared" si="34"/>
        <v>0.49460000000000004</v>
      </c>
      <c r="R118" s="156">
        <f t="shared" si="35"/>
        <v>48.965400000000002</v>
      </c>
      <c r="S118" s="156">
        <f t="shared" si="36"/>
        <v>4113.0936000000002</v>
      </c>
      <c r="T118" s="159">
        <f t="shared" si="60"/>
        <v>1.4838</v>
      </c>
      <c r="U118" s="157">
        <f t="shared" si="37"/>
        <v>47.976199999999999</v>
      </c>
      <c r="V118" s="158">
        <f t="shared" si="38"/>
        <v>4030.0007999999998</v>
      </c>
    </row>
    <row r="119" spans="1:22" ht="23.25" thickBot="1" x14ac:dyDescent="0.25">
      <c r="A119" s="256">
        <v>143</v>
      </c>
      <c r="B119" s="372" t="s">
        <v>332</v>
      </c>
      <c r="C119" s="367" t="s">
        <v>16</v>
      </c>
      <c r="D119" s="368">
        <v>10</v>
      </c>
      <c r="E119" s="368">
        <v>22</v>
      </c>
      <c r="F119" s="368">
        <v>36</v>
      </c>
      <c r="G119" s="369">
        <v>68</v>
      </c>
      <c r="H119" s="367" t="s">
        <v>771</v>
      </c>
      <c r="I119" s="367" t="s">
        <v>333</v>
      </c>
      <c r="J119" s="370">
        <v>190.74</v>
      </c>
      <c r="K119" s="371">
        <f t="shared" si="33"/>
        <v>12970.32</v>
      </c>
      <c r="L119" s="145">
        <v>65</v>
      </c>
      <c r="M119" s="155">
        <f t="shared" si="51"/>
        <v>68</v>
      </c>
      <c r="N119" s="155">
        <f>+L119</f>
        <v>65</v>
      </c>
      <c r="O119" s="156">
        <f t="shared" si="59"/>
        <v>190.74</v>
      </c>
      <c r="P119" s="156">
        <f t="shared" si="39"/>
        <v>12970.32</v>
      </c>
      <c r="Q119" s="156">
        <f t="shared" si="34"/>
        <v>1.9074000000000002</v>
      </c>
      <c r="R119" s="156">
        <f t="shared" si="35"/>
        <v>188.83260000000001</v>
      </c>
      <c r="S119" s="156">
        <f t="shared" si="36"/>
        <v>12840.616800000002</v>
      </c>
      <c r="T119" s="159">
        <f t="shared" si="60"/>
        <v>5.7222</v>
      </c>
      <c r="U119" s="157">
        <f t="shared" si="37"/>
        <v>185.01780000000002</v>
      </c>
      <c r="V119" s="158">
        <f t="shared" si="38"/>
        <v>12581.210400000002</v>
      </c>
    </row>
    <row r="120" spans="1:22" ht="23.25" thickBot="1" x14ac:dyDescent="0.25">
      <c r="A120" s="365">
        <v>144</v>
      </c>
      <c r="B120" s="379" t="s">
        <v>312</v>
      </c>
      <c r="C120" s="367" t="s">
        <v>16</v>
      </c>
      <c r="D120" s="368">
        <v>20</v>
      </c>
      <c r="E120" s="368">
        <v>27</v>
      </c>
      <c r="F120" s="368">
        <v>36</v>
      </c>
      <c r="G120" s="369">
        <v>83</v>
      </c>
      <c r="H120" s="367" t="s">
        <v>772</v>
      </c>
      <c r="I120" s="367" t="s">
        <v>335</v>
      </c>
      <c r="J120" s="370">
        <v>146.04</v>
      </c>
      <c r="K120" s="371">
        <f t="shared" si="33"/>
        <v>12121.32</v>
      </c>
      <c r="L120" s="145">
        <v>210</v>
      </c>
      <c r="M120" s="155">
        <f t="shared" si="51"/>
        <v>83</v>
      </c>
      <c r="N120" s="155">
        <v>200</v>
      </c>
      <c r="O120" s="156">
        <f t="shared" si="59"/>
        <v>146.04</v>
      </c>
      <c r="P120" s="156">
        <f t="shared" si="39"/>
        <v>12121.32</v>
      </c>
      <c r="Q120" s="156">
        <f t="shared" si="34"/>
        <v>1.4603999999999999</v>
      </c>
      <c r="R120" s="156">
        <f t="shared" si="35"/>
        <v>144.5796</v>
      </c>
      <c r="S120" s="156">
        <f t="shared" si="36"/>
        <v>12000.1068</v>
      </c>
      <c r="T120" s="157">
        <f t="shared" si="60"/>
        <v>4.3811999999999998</v>
      </c>
      <c r="U120" s="157">
        <f t="shared" si="37"/>
        <v>141.65879999999999</v>
      </c>
      <c r="V120" s="158">
        <f t="shared" si="38"/>
        <v>11757.680399999999</v>
      </c>
    </row>
    <row r="121" spans="1:22" ht="23.25" thickBot="1" x14ac:dyDescent="0.25">
      <c r="A121" s="256">
        <v>145</v>
      </c>
      <c r="B121" s="372" t="s">
        <v>337</v>
      </c>
      <c r="C121" s="367" t="s">
        <v>16</v>
      </c>
      <c r="D121" s="368">
        <v>24</v>
      </c>
      <c r="E121" s="368">
        <v>14</v>
      </c>
      <c r="F121" s="368">
        <v>36</v>
      </c>
      <c r="G121" s="369">
        <v>74</v>
      </c>
      <c r="H121" s="367" t="s">
        <v>774</v>
      </c>
      <c r="I121" s="367" t="s">
        <v>338</v>
      </c>
      <c r="J121" s="370">
        <v>537.05999999999995</v>
      </c>
      <c r="K121" s="371">
        <f t="shared" si="33"/>
        <v>39742.439999999995</v>
      </c>
      <c r="L121" s="145">
        <v>195</v>
      </c>
      <c r="M121" s="155">
        <f t="shared" si="51"/>
        <v>74</v>
      </c>
      <c r="N121" s="155">
        <f t="shared" ref="N121:N122" si="61">+L121</f>
        <v>195</v>
      </c>
      <c r="O121" s="156">
        <f t="shared" si="59"/>
        <v>537.05999999999995</v>
      </c>
      <c r="P121" s="156">
        <f t="shared" si="39"/>
        <v>39742.439999999995</v>
      </c>
      <c r="Q121" s="156">
        <f t="shared" si="34"/>
        <v>5.3705999999999996</v>
      </c>
      <c r="R121" s="156">
        <f t="shared" si="35"/>
        <v>531.68939999999998</v>
      </c>
      <c r="S121" s="156">
        <f t="shared" si="36"/>
        <v>39345.015599999999</v>
      </c>
      <c r="T121" s="159">
        <f t="shared" si="60"/>
        <v>16.111799999999999</v>
      </c>
      <c r="U121" s="157">
        <f t="shared" si="37"/>
        <v>520.94819999999993</v>
      </c>
      <c r="V121" s="158">
        <f t="shared" si="38"/>
        <v>38550.166799999992</v>
      </c>
    </row>
    <row r="122" spans="1:22" ht="23.25" thickBot="1" x14ac:dyDescent="0.25">
      <c r="A122" s="365">
        <v>146</v>
      </c>
      <c r="B122" s="379" t="s">
        <v>340</v>
      </c>
      <c r="C122" s="367" t="s">
        <v>16</v>
      </c>
      <c r="D122" s="368">
        <v>20</v>
      </c>
      <c r="E122" s="368">
        <v>28</v>
      </c>
      <c r="F122" s="368">
        <v>32</v>
      </c>
      <c r="G122" s="369">
        <v>80</v>
      </c>
      <c r="H122" s="367" t="s">
        <v>775</v>
      </c>
      <c r="I122" s="367">
        <v>29548988</v>
      </c>
      <c r="J122" s="370">
        <v>341.17</v>
      </c>
      <c r="K122" s="371">
        <f t="shared" si="33"/>
        <v>27293.600000000002</v>
      </c>
      <c r="L122" s="145">
        <v>195</v>
      </c>
      <c r="M122" s="155">
        <f t="shared" si="51"/>
        <v>80</v>
      </c>
      <c r="N122" s="155">
        <f t="shared" si="61"/>
        <v>195</v>
      </c>
      <c r="O122" s="156">
        <f t="shared" si="59"/>
        <v>341.17</v>
      </c>
      <c r="P122" s="156">
        <f t="shared" si="39"/>
        <v>27293.600000000002</v>
      </c>
      <c r="Q122" s="156">
        <f t="shared" si="34"/>
        <v>3.4117000000000002</v>
      </c>
      <c r="R122" s="156">
        <f t="shared" si="35"/>
        <v>337.75830000000002</v>
      </c>
      <c r="S122" s="156">
        <f t="shared" si="36"/>
        <v>27020.664000000001</v>
      </c>
      <c r="T122" s="157">
        <f t="shared" si="60"/>
        <v>10.235100000000001</v>
      </c>
      <c r="U122" s="157">
        <f t="shared" si="37"/>
        <v>330.93490000000003</v>
      </c>
      <c r="V122" s="158">
        <f t="shared" si="38"/>
        <v>26474.792000000001</v>
      </c>
    </row>
    <row r="123" spans="1:22" ht="23.25" thickBot="1" x14ac:dyDescent="0.25">
      <c r="A123" s="256">
        <v>147</v>
      </c>
      <c r="B123" s="372" t="s">
        <v>341</v>
      </c>
      <c r="C123" s="367" t="s">
        <v>16</v>
      </c>
      <c r="D123" s="368">
        <v>40</v>
      </c>
      <c r="E123" s="368">
        <v>23</v>
      </c>
      <c r="F123" s="368">
        <v>36</v>
      </c>
      <c r="G123" s="369">
        <v>99</v>
      </c>
      <c r="H123" s="367" t="s">
        <v>776</v>
      </c>
      <c r="I123" s="367" t="s">
        <v>342</v>
      </c>
      <c r="J123" s="370">
        <v>126.35</v>
      </c>
      <c r="K123" s="371">
        <f t="shared" si="33"/>
        <v>12508.65</v>
      </c>
      <c r="L123" s="145">
        <v>210</v>
      </c>
      <c r="M123" s="155">
        <f t="shared" si="51"/>
        <v>99</v>
      </c>
      <c r="N123" s="155">
        <v>200</v>
      </c>
      <c r="O123" s="156">
        <f t="shared" si="59"/>
        <v>126.35</v>
      </c>
      <c r="P123" s="156">
        <f t="shared" si="39"/>
        <v>12508.65</v>
      </c>
      <c r="Q123" s="156">
        <f t="shared" si="34"/>
        <v>1.2635000000000001</v>
      </c>
      <c r="R123" s="156">
        <f t="shared" si="35"/>
        <v>125.0865</v>
      </c>
      <c r="S123" s="156">
        <f t="shared" si="36"/>
        <v>12383.5635</v>
      </c>
      <c r="T123" s="159">
        <f t="shared" si="60"/>
        <v>3.7904999999999998</v>
      </c>
      <c r="U123" s="157">
        <f t="shared" si="37"/>
        <v>122.5595</v>
      </c>
      <c r="V123" s="158">
        <f t="shared" si="38"/>
        <v>12133.3905</v>
      </c>
    </row>
    <row r="124" spans="1:22" ht="23.25" thickBot="1" x14ac:dyDescent="0.25">
      <c r="A124" s="365">
        <v>148</v>
      </c>
      <c r="B124" s="379" t="s">
        <v>344</v>
      </c>
      <c r="C124" s="367" t="s">
        <v>16</v>
      </c>
      <c r="D124" s="368">
        <v>70</v>
      </c>
      <c r="E124" s="368">
        <v>50</v>
      </c>
      <c r="F124" s="368">
        <v>28</v>
      </c>
      <c r="G124" s="369">
        <v>148</v>
      </c>
      <c r="H124" s="367" t="s">
        <v>778</v>
      </c>
      <c r="I124" s="367">
        <v>218102</v>
      </c>
      <c r="J124" s="370">
        <v>222.63</v>
      </c>
      <c r="K124" s="371">
        <f t="shared" si="33"/>
        <v>32949.24</v>
      </c>
      <c r="L124" s="145">
        <v>210</v>
      </c>
      <c r="M124" s="155">
        <f t="shared" si="51"/>
        <v>148</v>
      </c>
      <c r="N124" s="155">
        <v>200</v>
      </c>
      <c r="O124" s="156">
        <f t="shared" si="59"/>
        <v>222.63</v>
      </c>
      <c r="P124" s="156">
        <f t="shared" si="39"/>
        <v>32949.24</v>
      </c>
      <c r="Q124" s="156">
        <f t="shared" si="34"/>
        <v>2.2263000000000002</v>
      </c>
      <c r="R124" s="156">
        <f t="shared" si="35"/>
        <v>220.40369999999999</v>
      </c>
      <c r="S124" s="156">
        <f t="shared" si="36"/>
        <v>32619.747599999999</v>
      </c>
      <c r="T124" s="157">
        <f t="shared" si="60"/>
        <v>6.6788999999999996</v>
      </c>
      <c r="U124" s="157">
        <f t="shared" si="37"/>
        <v>215.9511</v>
      </c>
      <c r="V124" s="158">
        <f t="shared" si="38"/>
        <v>31960.7628</v>
      </c>
    </row>
    <row r="125" spans="1:22" ht="23.25" thickBot="1" x14ac:dyDescent="0.25">
      <c r="A125" s="365">
        <v>149</v>
      </c>
      <c r="B125" s="379" t="s">
        <v>346</v>
      </c>
      <c r="C125" s="367" t="s">
        <v>16</v>
      </c>
      <c r="D125" s="368">
        <v>10</v>
      </c>
      <c r="E125" s="368">
        <v>2</v>
      </c>
      <c r="F125" s="368">
        <v>12</v>
      </c>
      <c r="G125" s="369">
        <v>24</v>
      </c>
      <c r="H125" s="367" t="s">
        <v>779</v>
      </c>
      <c r="I125" s="367" t="s">
        <v>347</v>
      </c>
      <c r="J125" s="370">
        <v>29.88</v>
      </c>
      <c r="K125" s="371">
        <f t="shared" si="33"/>
        <v>717.12</v>
      </c>
      <c r="L125" s="145">
        <v>65</v>
      </c>
      <c r="M125" s="155">
        <f t="shared" si="51"/>
        <v>24</v>
      </c>
      <c r="N125" s="155">
        <f t="shared" ref="N125:N126" si="62">+L125</f>
        <v>65</v>
      </c>
      <c r="O125" s="156">
        <f t="shared" si="59"/>
        <v>29.88</v>
      </c>
      <c r="P125" s="156">
        <f t="shared" si="39"/>
        <v>717.12</v>
      </c>
      <c r="Q125" s="156">
        <f t="shared" si="34"/>
        <v>0.29880000000000001</v>
      </c>
      <c r="R125" s="156">
        <f t="shared" si="35"/>
        <v>29.581199999999999</v>
      </c>
      <c r="S125" s="156">
        <f t="shared" si="36"/>
        <v>709.94880000000001</v>
      </c>
      <c r="T125" s="157">
        <f t="shared" si="60"/>
        <v>0.89639999999999997</v>
      </c>
      <c r="U125" s="157">
        <f t="shared" si="37"/>
        <v>28.983599999999999</v>
      </c>
      <c r="V125" s="158">
        <f t="shared" si="38"/>
        <v>695.60640000000001</v>
      </c>
    </row>
    <row r="126" spans="1:22" ht="23.25" thickBot="1" x14ac:dyDescent="0.25">
      <c r="A126" s="365">
        <v>150</v>
      </c>
      <c r="B126" s="379" t="s">
        <v>349</v>
      </c>
      <c r="C126" s="367" t="s">
        <v>16</v>
      </c>
      <c r="D126" s="368">
        <v>0</v>
      </c>
      <c r="E126" s="368">
        <v>2</v>
      </c>
      <c r="F126" s="373">
        <v>0</v>
      </c>
      <c r="G126" s="369">
        <v>2</v>
      </c>
      <c r="H126" s="367" t="s">
        <v>780</v>
      </c>
      <c r="I126" s="367" t="s">
        <v>350</v>
      </c>
      <c r="J126" s="370">
        <v>8.6999999999999993</v>
      </c>
      <c r="K126" s="371">
        <f t="shared" si="33"/>
        <v>17.399999999999999</v>
      </c>
      <c r="L126" s="145">
        <v>195</v>
      </c>
      <c r="M126" s="155">
        <f t="shared" si="51"/>
        <v>2</v>
      </c>
      <c r="N126" s="155">
        <f t="shared" si="62"/>
        <v>195</v>
      </c>
      <c r="O126" s="156">
        <f t="shared" si="59"/>
        <v>8.6999999999999993</v>
      </c>
      <c r="P126" s="156">
        <f t="shared" si="39"/>
        <v>17.399999999999999</v>
      </c>
      <c r="Q126" s="156">
        <f t="shared" si="34"/>
        <v>8.6999999999999994E-2</v>
      </c>
      <c r="R126" s="156">
        <f t="shared" si="35"/>
        <v>8.6129999999999995</v>
      </c>
      <c r="S126" s="156">
        <f t="shared" si="36"/>
        <v>17.225999999999999</v>
      </c>
      <c r="T126" s="157">
        <f t="shared" si="60"/>
        <v>0.26099999999999995</v>
      </c>
      <c r="U126" s="157">
        <f t="shared" si="37"/>
        <v>8.4390000000000001</v>
      </c>
      <c r="V126" s="158">
        <f t="shared" si="38"/>
        <v>16.878</v>
      </c>
    </row>
    <row r="127" spans="1:22" ht="23.25" thickBot="1" x14ac:dyDescent="0.25">
      <c r="A127" s="365">
        <v>151</v>
      </c>
      <c r="B127" s="379" t="s">
        <v>352</v>
      </c>
      <c r="C127" s="367" t="s">
        <v>16</v>
      </c>
      <c r="D127" s="368">
        <v>3</v>
      </c>
      <c r="E127" s="368">
        <v>2</v>
      </c>
      <c r="F127" s="368">
        <v>4</v>
      </c>
      <c r="G127" s="369">
        <v>9</v>
      </c>
      <c r="H127" s="367" t="s">
        <v>781</v>
      </c>
      <c r="I127" s="367">
        <v>217158</v>
      </c>
      <c r="J127" s="375">
        <v>16311.22</v>
      </c>
      <c r="K127" s="371">
        <f t="shared" si="33"/>
        <v>146800.97999999998</v>
      </c>
      <c r="L127" s="145">
        <v>210</v>
      </c>
      <c r="M127" s="155">
        <f t="shared" si="51"/>
        <v>9</v>
      </c>
      <c r="N127" s="155">
        <v>200</v>
      </c>
      <c r="O127" s="156">
        <f t="shared" si="59"/>
        <v>16311.22</v>
      </c>
      <c r="P127" s="156">
        <f t="shared" si="39"/>
        <v>146800.97999999998</v>
      </c>
      <c r="Q127" s="156">
        <f t="shared" si="34"/>
        <v>163.1122</v>
      </c>
      <c r="R127" s="156">
        <f t="shared" si="35"/>
        <v>16148.1078</v>
      </c>
      <c r="S127" s="156">
        <f t="shared" si="36"/>
        <v>145332.97020000001</v>
      </c>
      <c r="T127" s="157">
        <f t="shared" si="60"/>
        <v>489.33659999999998</v>
      </c>
      <c r="U127" s="157">
        <f t="shared" si="37"/>
        <v>15821.883399999999</v>
      </c>
      <c r="V127" s="158">
        <f t="shared" si="38"/>
        <v>142396.95059999998</v>
      </c>
    </row>
    <row r="128" spans="1:22" ht="23.25" thickBot="1" x14ac:dyDescent="0.25">
      <c r="A128" s="256">
        <v>152</v>
      </c>
      <c r="B128" s="372" t="s">
        <v>354</v>
      </c>
      <c r="C128" s="367" t="s">
        <v>16</v>
      </c>
      <c r="D128" s="368">
        <v>3</v>
      </c>
      <c r="E128" s="368">
        <v>0</v>
      </c>
      <c r="F128" s="368">
        <v>4</v>
      </c>
      <c r="G128" s="369">
        <v>7</v>
      </c>
      <c r="H128" s="367" t="s">
        <v>783</v>
      </c>
      <c r="I128" s="367">
        <v>131107</v>
      </c>
      <c r="J128" s="375">
        <v>4923.1099999999997</v>
      </c>
      <c r="K128" s="371">
        <f t="shared" si="33"/>
        <v>34461.769999999997</v>
      </c>
      <c r="L128" s="145">
        <v>210</v>
      </c>
      <c r="M128" s="155">
        <f t="shared" si="51"/>
        <v>7</v>
      </c>
      <c r="N128" s="155">
        <v>200</v>
      </c>
      <c r="O128" s="156">
        <f t="shared" si="59"/>
        <v>4923.1099999999997</v>
      </c>
      <c r="P128" s="156">
        <f t="shared" si="39"/>
        <v>34461.769999999997</v>
      </c>
      <c r="Q128" s="156">
        <f t="shared" si="34"/>
        <v>49.231099999999998</v>
      </c>
      <c r="R128" s="156">
        <f t="shared" si="35"/>
        <v>4873.8788999999997</v>
      </c>
      <c r="S128" s="156">
        <f t="shared" si="36"/>
        <v>34117.152300000002</v>
      </c>
      <c r="T128" s="159">
        <f t="shared" si="60"/>
        <v>147.69329999999999</v>
      </c>
      <c r="U128" s="157">
        <f t="shared" si="37"/>
        <v>4775.4166999999998</v>
      </c>
      <c r="V128" s="158">
        <f t="shared" si="38"/>
        <v>33427.916899999997</v>
      </c>
    </row>
    <row r="129" spans="1:22" ht="23.25" thickBot="1" x14ac:dyDescent="0.25">
      <c r="A129" s="365">
        <v>153</v>
      </c>
      <c r="B129" s="379" t="s">
        <v>356</v>
      </c>
      <c r="C129" s="367" t="s">
        <v>16</v>
      </c>
      <c r="D129" s="368">
        <v>2</v>
      </c>
      <c r="E129" s="368">
        <v>14</v>
      </c>
      <c r="F129" s="368">
        <v>18</v>
      </c>
      <c r="G129" s="369">
        <v>34</v>
      </c>
      <c r="H129" s="367" t="s">
        <v>785</v>
      </c>
      <c r="I129" s="367">
        <v>12338611</v>
      </c>
      <c r="J129" s="370">
        <v>594.74</v>
      </c>
      <c r="K129" s="371">
        <f t="shared" si="33"/>
        <v>20221.16</v>
      </c>
      <c r="L129" s="145">
        <v>210</v>
      </c>
      <c r="M129" s="155">
        <f t="shared" si="51"/>
        <v>34</v>
      </c>
      <c r="N129" s="155">
        <v>200</v>
      </c>
      <c r="O129" s="156">
        <f t="shared" si="59"/>
        <v>594.74</v>
      </c>
      <c r="P129" s="156">
        <f t="shared" si="39"/>
        <v>20221.16</v>
      </c>
      <c r="Q129" s="156">
        <f t="shared" si="34"/>
        <v>5.9474</v>
      </c>
      <c r="R129" s="156">
        <f t="shared" si="35"/>
        <v>588.79259999999999</v>
      </c>
      <c r="S129" s="156">
        <f t="shared" si="36"/>
        <v>20018.948400000001</v>
      </c>
      <c r="T129" s="157">
        <f t="shared" si="60"/>
        <v>17.842199999999998</v>
      </c>
      <c r="U129" s="157">
        <f t="shared" si="37"/>
        <v>576.89779999999996</v>
      </c>
      <c r="V129" s="158">
        <f t="shared" si="38"/>
        <v>19614.5252</v>
      </c>
    </row>
    <row r="130" spans="1:22" ht="34.5" thickBot="1" x14ac:dyDescent="0.25">
      <c r="A130" s="256">
        <v>154</v>
      </c>
      <c r="B130" s="372" t="s">
        <v>357</v>
      </c>
      <c r="C130" s="367" t="s">
        <v>16</v>
      </c>
      <c r="D130" s="368">
        <v>30</v>
      </c>
      <c r="E130" s="368">
        <v>18</v>
      </c>
      <c r="F130" s="368">
        <v>30</v>
      </c>
      <c r="G130" s="369">
        <v>78</v>
      </c>
      <c r="H130" s="367" t="s">
        <v>786</v>
      </c>
      <c r="I130" s="367">
        <v>8741491</v>
      </c>
      <c r="J130" s="370">
        <v>572.30999999999995</v>
      </c>
      <c r="K130" s="371">
        <f t="shared" si="33"/>
        <v>44640.179999999993</v>
      </c>
      <c r="L130" s="145">
        <v>195</v>
      </c>
      <c r="M130" s="155">
        <f t="shared" si="51"/>
        <v>78</v>
      </c>
      <c r="N130" s="155">
        <f t="shared" ref="N130:N131" si="63">+L130</f>
        <v>195</v>
      </c>
      <c r="O130" s="156">
        <f t="shared" si="59"/>
        <v>572.30999999999995</v>
      </c>
      <c r="P130" s="156">
        <f t="shared" si="39"/>
        <v>44640.179999999993</v>
      </c>
      <c r="Q130" s="156">
        <f t="shared" si="34"/>
        <v>5.7230999999999996</v>
      </c>
      <c r="R130" s="156">
        <f t="shared" si="35"/>
        <v>566.5868999999999</v>
      </c>
      <c r="S130" s="156">
        <f t="shared" si="36"/>
        <v>44193.778199999993</v>
      </c>
      <c r="T130" s="159">
        <f t="shared" si="60"/>
        <v>17.169299999999996</v>
      </c>
      <c r="U130" s="157">
        <f t="shared" si="37"/>
        <v>555.14069999999992</v>
      </c>
      <c r="V130" s="158">
        <f t="shared" si="38"/>
        <v>43300.974599999994</v>
      </c>
    </row>
    <row r="131" spans="1:22" ht="23.25" thickBot="1" x14ac:dyDescent="0.25">
      <c r="A131" s="365">
        <v>155</v>
      </c>
      <c r="B131" s="379" t="s">
        <v>359</v>
      </c>
      <c r="C131" s="367" t="s">
        <v>16</v>
      </c>
      <c r="D131" s="368">
        <v>2</v>
      </c>
      <c r="E131" s="368">
        <v>0</v>
      </c>
      <c r="F131" s="368">
        <v>1</v>
      </c>
      <c r="G131" s="369">
        <v>3</v>
      </c>
      <c r="H131" s="367" t="s">
        <v>787</v>
      </c>
      <c r="I131" s="367" t="s">
        <v>360</v>
      </c>
      <c r="J131" s="375">
        <v>14299.37</v>
      </c>
      <c r="K131" s="371">
        <f t="shared" si="33"/>
        <v>42898.11</v>
      </c>
      <c r="L131" s="145">
        <v>65</v>
      </c>
      <c r="M131" s="155">
        <f t="shared" si="51"/>
        <v>3</v>
      </c>
      <c r="N131" s="155">
        <f t="shared" si="63"/>
        <v>65</v>
      </c>
      <c r="O131" s="156">
        <f t="shared" si="59"/>
        <v>14299.37</v>
      </c>
      <c r="P131" s="156">
        <f t="shared" si="39"/>
        <v>42898.11</v>
      </c>
      <c r="Q131" s="156">
        <f t="shared" si="34"/>
        <v>142.99370000000002</v>
      </c>
      <c r="R131" s="156">
        <f t="shared" si="35"/>
        <v>14156.3763</v>
      </c>
      <c r="S131" s="156">
        <f t="shared" si="36"/>
        <v>42469.128899999996</v>
      </c>
      <c r="T131" s="157">
        <f t="shared" si="60"/>
        <v>428.98110000000003</v>
      </c>
      <c r="U131" s="157">
        <f t="shared" si="37"/>
        <v>13870.3889</v>
      </c>
      <c r="V131" s="158">
        <f t="shared" si="38"/>
        <v>41611.166700000002</v>
      </c>
    </row>
    <row r="132" spans="1:22" ht="23.25" thickBot="1" x14ac:dyDescent="0.25">
      <c r="A132" s="365">
        <v>156</v>
      </c>
      <c r="B132" s="379" t="s">
        <v>361</v>
      </c>
      <c r="C132" s="367" t="s">
        <v>16</v>
      </c>
      <c r="D132" s="368">
        <v>3</v>
      </c>
      <c r="E132" s="368">
        <v>2</v>
      </c>
      <c r="F132" s="368">
        <v>10</v>
      </c>
      <c r="G132" s="369">
        <v>15</v>
      </c>
      <c r="H132" s="367" t="s">
        <v>789</v>
      </c>
      <c r="I132" s="367" t="s">
        <v>362</v>
      </c>
      <c r="J132" s="370">
        <v>336.47</v>
      </c>
      <c r="K132" s="371">
        <f t="shared" ref="K132:K172" si="64">+J132*G132</f>
        <v>5047.05</v>
      </c>
      <c r="L132" s="145">
        <v>210</v>
      </c>
      <c r="M132" s="155">
        <f t="shared" si="51"/>
        <v>15</v>
      </c>
      <c r="N132" s="155">
        <v>200</v>
      </c>
      <c r="O132" s="156">
        <f t="shared" si="59"/>
        <v>336.47</v>
      </c>
      <c r="P132" s="156">
        <f t="shared" si="39"/>
        <v>5047.05</v>
      </c>
      <c r="Q132" s="156">
        <f t="shared" ref="Q132:Q171" si="65">+O132*1%</f>
        <v>3.3647000000000005</v>
      </c>
      <c r="R132" s="156">
        <f t="shared" ref="R132:R171" si="66">+O132-Q132</f>
        <v>333.1053</v>
      </c>
      <c r="S132" s="156">
        <f t="shared" ref="S132:S172" si="67">+R132*G132</f>
        <v>4996.5794999999998</v>
      </c>
      <c r="T132" s="157">
        <f t="shared" si="60"/>
        <v>10.094100000000001</v>
      </c>
      <c r="U132" s="157">
        <f t="shared" ref="U132:U171" si="68">O132-T132</f>
        <v>326.3759</v>
      </c>
      <c r="V132" s="158">
        <f t="shared" ref="V132:V172" si="69">+U132*M132</f>
        <v>4895.6385</v>
      </c>
    </row>
    <row r="133" spans="1:22" ht="23.25" thickBot="1" x14ac:dyDescent="0.25">
      <c r="A133" s="365">
        <v>157</v>
      </c>
      <c r="B133" s="379" t="s">
        <v>363</v>
      </c>
      <c r="C133" s="367" t="s">
        <v>16</v>
      </c>
      <c r="D133" s="368">
        <v>5</v>
      </c>
      <c r="E133" s="368">
        <v>20</v>
      </c>
      <c r="F133" s="368">
        <v>27</v>
      </c>
      <c r="G133" s="369">
        <v>52</v>
      </c>
      <c r="H133" s="367" t="s">
        <v>791</v>
      </c>
      <c r="I133" s="367" t="s">
        <v>364</v>
      </c>
      <c r="J133" s="370">
        <v>4.78</v>
      </c>
      <c r="K133" s="371">
        <f t="shared" si="64"/>
        <v>248.56</v>
      </c>
      <c r="L133" s="145">
        <v>65</v>
      </c>
      <c r="M133" s="155">
        <f t="shared" si="51"/>
        <v>52</v>
      </c>
      <c r="N133" s="155">
        <f>+L133</f>
        <v>65</v>
      </c>
      <c r="O133" s="156">
        <f t="shared" si="59"/>
        <v>4.78</v>
      </c>
      <c r="P133" s="156">
        <f t="shared" ref="P133:P172" si="70">+O133*M133</f>
        <v>248.56</v>
      </c>
      <c r="Q133" s="156">
        <f t="shared" si="65"/>
        <v>4.7800000000000002E-2</v>
      </c>
      <c r="R133" s="156">
        <f t="shared" si="66"/>
        <v>4.7322000000000006</v>
      </c>
      <c r="S133" s="156">
        <f t="shared" si="67"/>
        <v>246.07440000000003</v>
      </c>
      <c r="T133" s="157">
        <f t="shared" si="60"/>
        <v>0.1434</v>
      </c>
      <c r="U133" s="157">
        <f t="shared" si="68"/>
        <v>4.6366000000000005</v>
      </c>
      <c r="V133" s="158">
        <f t="shared" si="69"/>
        <v>241.10320000000002</v>
      </c>
    </row>
    <row r="134" spans="1:22" ht="23.25" thickBot="1" x14ac:dyDescent="0.25">
      <c r="A134" s="365">
        <v>158</v>
      </c>
      <c r="B134" s="379" t="s">
        <v>366</v>
      </c>
      <c r="C134" s="367" t="s">
        <v>16</v>
      </c>
      <c r="D134" s="368">
        <v>2</v>
      </c>
      <c r="E134" s="368">
        <v>10</v>
      </c>
      <c r="F134" s="373">
        <v>0</v>
      </c>
      <c r="G134" s="369">
        <v>12</v>
      </c>
      <c r="H134" s="367" t="s">
        <v>794</v>
      </c>
      <c r="I134" s="367">
        <v>82014700</v>
      </c>
      <c r="J134" s="370">
        <v>41.69</v>
      </c>
      <c r="K134" s="371">
        <f t="shared" si="64"/>
        <v>500.28</v>
      </c>
      <c r="L134" s="145">
        <v>207</v>
      </c>
      <c r="M134" s="155">
        <f t="shared" si="51"/>
        <v>12</v>
      </c>
      <c r="N134" s="155">
        <v>200</v>
      </c>
      <c r="O134" s="156">
        <f t="shared" si="59"/>
        <v>41.69</v>
      </c>
      <c r="P134" s="156">
        <f t="shared" si="70"/>
        <v>500.28</v>
      </c>
      <c r="Q134" s="156">
        <f t="shared" si="65"/>
        <v>0.41689999999999999</v>
      </c>
      <c r="R134" s="156">
        <f t="shared" si="66"/>
        <v>41.273099999999999</v>
      </c>
      <c r="S134" s="156">
        <f t="shared" si="67"/>
        <v>495.27719999999999</v>
      </c>
      <c r="T134" s="157">
        <f t="shared" si="60"/>
        <v>1.2506999999999999</v>
      </c>
      <c r="U134" s="157">
        <f t="shared" si="68"/>
        <v>40.439299999999996</v>
      </c>
      <c r="V134" s="158">
        <f t="shared" si="69"/>
        <v>485.27159999999992</v>
      </c>
    </row>
    <row r="135" spans="1:22" ht="23.25" thickBot="1" x14ac:dyDescent="0.25">
      <c r="A135" s="365">
        <v>159</v>
      </c>
      <c r="B135" s="379" t="s">
        <v>368</v>
      </c>
      <c r="C135" s="367" t="s">
        <v>16</v>
      </c>
      <c r="D135" s="368">
        <v>2</v>
      </c>
      <c r="E135" s="368">
        <v>2</v>
      </c>
      <c r="F135" s="373">
        <v>4</v>
      </c>
      <c r="G135" s="369">
        <v>8</v>
      </c>
      <c r="H135" s="367" t="s">
        <v>795</v>
      </c>
      <c r="I135" s="367">
        <v>676693</v>
      </c>
      <c r="J135" s="375">
        <v>1019.6</v>
      </c>
      <c r="K135" s="371">
        <f t="shared" si="64"/>
        <v>8156.8</v>
      </c>
      <c r="L135" s="145">
        <v>210</v>
      </c>
      <c r="M135" s="155">
        <f t="shared" si="51"/>
        <v>8</v>
      </c>
      <c r="N135" s="155">
        <v>200</v>
      </c>
      <c r="O135" s="156">
        <f t="shared" si="59"/>
        <v>1019.6</v>
      </c>
      <c r="P135" s="156">
        <f t="shared" si="70"/>
        <v>8156.8</v>
      </c>
      <c r="Q135" s="156">
        <f t="shared" si="65"/>
        <v>10.196</v>
      </c>
      <c r="R135" s="156">
        <f t="shared" si="66"/>
        <v>1009.404</v>
      </c>
      <c r="S135" s="156">
        <f t="shared" si="67"/>
        <v>8075.232</v>
      </c>
      <c r="T135" s="157">
        <f t="shared" si="60"/>
        <v>30.588000000000001</v>
      </c>
      <c r="U135" s="157">
        <f t="shared" si="68"/>
        <v>989.01200000000006</v>
      </c>
      <c r="V135" s="158">
        <f t="shared" si="69"/>
        <v>7912.0960000000005</v>
      </c>
    </row>
    <row r="136" spans="1:22" ht="23.25" thickBot="1" x14ac:dyDescent="0.25">
      <c r="A136" s="256">
        <v>160</v>
      </c>
      <c r="B136" s="372" t="s">
        <v>369</v>
      </c>
      <c r="C136" s="367" t="s">
        <v>16</v>
      </c>
      <c r="D136" s="368">
        <v>2</v>
      </c>
      <c r="E136" s="368">
        <v>3</v>
      </c>
      <c r="F136" s="373">
        <v>0</v>
      </c>
      <c r="G136" s="369">
        <v>5</v>
      </c>
      <c r="H136" s="367" t="s">
        <v>796</v>
      </c>
      <c r="I136" s="367">
        <v>136825</v>
      </c>
      <c r="J136" s="375">
        <v>1030</v>
      </c>
      <c r="K136" s="371">
        <f t="shared" si="64"/>
        <v>5150</v>
      </c>
      <c r="L136" s="145">
        <v>210</v>
      </c>
      <c r="M136" s="155">
        <f t="shared" si="51"/>
        <v>5</v>
      </c>
      <c r="N136" s="155">
        <v>200</v>
      </c>
      <c r="O136" s="156">
        <f t="shared" si="59"/>
        <v>1030</v>
      </c>
      <c r="P136" s="156">
        <f t="shared" si="70"/>
        <v>5150</v>
      </c>
      <c r="Q136" s="156">
        <f t="shared" si="65"/>
        <v>10.3</v>
      </c>
      <c r="R136" s="156">
        <f t="shared" si="66"/>
        <v>1019.7</v>
      </c>
      <c r="S136" s="156">
        <f t="shared" si="67"/>
        <v>5098.5</v>
      </c>
      <c r="T136" s="159">
        <f t="shared" si="60"/>
        <v>30.9</v>
      </c>
      <c r="U136" s="157">
        <f t="shared" si="68"/>
        <v>999.1</v>
      </c>
      <c r="V136" s="158">
        <f t="shared" si="69"/>
        <v>4995.5</v>
      </c>
    </row>
    <row r="137" spans="1:22" ht="34.5" thickBot="1" x14ac:dyDescent="0.25">
      <c r="A137" s="365">
        <v>161</v>
      </c>
      <c r="B137" s="379" t="s">
        <v>370</v>
      </c>
      <c r="C137" s="367" t="s">
        <v>16</v>
      </c>
      <c r="D137" s="368">
        <v>6</v>
      </c>
      <c r="E137" s="368">
        <v>10</v>
      </c>
      <c r="F137" s="368">
        <v>18</v>
      </c>
      <c r="G137" s="369">
        <v>34</v>
      </c>
      <c r="H137" s="367" t="s">
        <v>797</v>
      </c>
      <c r="I137" s="367" t="s">
        <v>371</v>
      </c>
      <c r="J137" s="370">
        <v>22.36</v>
      </c>
      <c r="K137" s="371">
        <f t="shared" si="64"/>
        <v>760.24</v>
      </c>
      <c r="L137" s="145">
        <v>65</v>
      </c>
      <c r="M137" s="155">
        <f t="shared" si="51"/>
        <v>34</v>
      </c>
      <c r="N137" s="155">
        <f t="shared" ref="N137:N138" si="71">+L137</f>
        <v>65</v>
      </c>
      <c r="O137" s="156">
        <f t="shared" si="59"/>
        <v>22.36</v>
      </c>
      <c r="P137" s="156">
        <f t="shared" si="70"/>
        <v>760.24</v>
      </c>
      <c r="Q137" s="156">
        <f t="shared" si="65"/>
        <v>0.22359999999999999</v>
      </c>
      <c r="R137" s="156">
        <f t="shared" si="66"/>
        <v>22.136399999999998</v>
      </c>
      <c r="S137" s="156">
        <f t="shared" si="67"/>
        <v>752.63759999999991</v>
      </c>
      <c r="T137" s="157">
        <f t="shared" si="60"/>
        <v>0.67079999999999995</v>
      </c>
      <c r="U137" s="157">
        <f t="shared" si="68"/>
        <v>21.6892</v>
      </c>
      <c r="V137" s="158">
        <f t="shared" si="69"/>
        <v>737.43280000000004</v>
      </c>
    </row>
    <row r="138" spans="1:22" ht="23.25" thickBot="1" x14ac:dyDescent="0.25">
      <c r="A138" s="365">
        <v>162</v>
      </c>
      <c r="B138" s="379" t="s">
        <v>372</v>
      </c>
      <c r="C138" s="367" t="s">
        <v>16</v>
      </c>
      <c r="D138" s="368">
        <v>10</v>
      </c>
      <c r="E138" s="368">
        <v>10</v>
      </c>
      <c r="F138" s="373">
        <v>0</v>
      </c>
      <c r="G138" s="369">
        <v>20</v>
      </c>
      <c r="H138" s="367" t="s">
        <v>792</v>
      </c>
      <c r="I138" s="367" t="s">
        <v>373</v>
      </c>
      <c r="J138" s="370">
        <v>70.13</v>
      </c>
      <c r="K138" s="371">
        <f t="shared" si="64"/>
        <v>1402.6</v>
      </c>
      <c r="L138" s="145">
        <v>65</v>
      </c>
      <c r="M138" s="155">
        <f t="shared" si="51"/>
        <v>20</v>
      </c>
      <c r="N138" s="155">
        <f t="shared" si="71"/>
        <v>65</v>
      </c>
      <c r="O138" s="156">
        <f t="shared" si="59"/>
        <v>70.13</v>
      </c>
      <c r="P138" s="156">
        <f t="shared" si="70"/>
        <v>1402.6</v>
      </c>
      <c r="Q138" s="156">
        <f t="shared" si="65"/>
        <v>0.70129999999999992</v>
      </c>
      <c r="R138" s="156">
        <f t="shared" si="66"/>
        <v>69.428699999999992</v>
      </c>
      <c r="S138" s="156">
        <f t="shared" si="67"/>
        <v>1388.5739999999998</v>
      </c>
      <c r="T138" s="157">
        <f t="shared" si="60"/>
        <v>2.1038999999999999</v>
      </c>
      <c r="U138" s="157">
        <f t="shared" si="68"/>
        <v>68.0261</v>
      </c>
      <c r="V138" s="158">
        <f t="shared" si="69"/>
        <v>1360.5219999999999</v>
      </c>
    </row>
    <row r="139" spans="1:22" ht="34.5" thickBot="1" x14ac:dyDescent="0.25">
      <c r="A139" s="365">
        <v>163</v>
      </c>
      <c r="B139" s="379" t="s">
        <v>374</v>
      </c>
      <c r="C139" s="367" t="s">
        <v>16</v>
      </c>
      <c r="D139" s="368">
        <v>20</v>
      </c>
      <c r="E139" s="368">
        <v>10</v>
      </c>
      <c r="F139" s="368">
        <v>12</v>
      </c>
      <c r="G139" s="369">
        <v>42</v>
      </c>
      <c r="H139" s="367" t="s">
        <v>799</v>
      </c>
      <c r="I139" s="367">
        <v>131546</v>
      </c>
      <c r="J139" s="370">
        <v>299.43</v>
      </c>
      <c r="K139" s="371">
        <f t="shared" si="64"/>
        <v>12576.06</v>
      </c>
      <c r="L139" s="145">
        <v>210</v>
      </c>
      <c r="M139" s="155">
        <f t="shared" si="51"/>
        <v>42</v>
      </c>
      <c r="N139" s="155">
        <v>200</v>
      </c>
      <c r="O139" s="156">
        <f t="shared" si="59"/>
        <v>299.43</v>
      </c>
      <c r="P139" s="156">
        <f t="shared" si="70"/>
        <v>12576.06</v>
      </c>
      <c r="Q139" s="156">
        <f t="shared" si="65"/>
        <v>2.9943</v>
      </c>
      <c r="R139" s="156">
        <f t="shared" si="66"/>
        <v>296.4357</v>
      </c>
      <c r="S139" s="156">
        <f t="shared" si="67"/>
        <v>12450.2994</v>
      </c>
      <c r="T139" s="157">
        <f t="shared" si="60"/>
        <v>8.982899999999999</v>
      </c>
      <c r="U139" s="157">
        <f t="shared" si="68"/>
        <v>290.44710000000003</v>
      </c>
      <c r="V139" s="158">
        <f t="shared" si="69"/>
        <v>12198.778200000001</v>
      </c>
    </row>
    <row r="140" spans="1:22" ht="34.5" thickBot="1" x14ac:dyDescent="0.25">
      <c r="A140" s="365">
        <v>164</v>
      </c>
      <c r="B140" s="379" t="s">
        <v>376</v>
      </c>
      <c r="C140" s="367" t="s">
        <v>16</v>
      </c>
      <c r="D140" s="368">
        <v>20</v>
      </c>
      <c r="E140" s="368">
        <v>10</v>
      </c>
      <c r="F140" s="373">
        <v>0</v>
      </c>
      <c r="G140" s="369">
        <v>30</v>
      </c>
      <c r="H140" s="367" t="s">
        <v>801</v>
      </c>
      <c r="I140" s="367">
        <v>217066</v>
      </c>
      <c r="J140" s="370">
        <v>17.350000000000001</v>
      </c>
      <c r="K140" s="371">
        <f t="shared" si="64"/>
        <v>520.5</v>
      </c>
      <c r="L140" s="145">
        <v>195</v>
      </c>
      <c r="M140" s="155">
        <f t="shared" si="51"/>
        <v>30</v>
      </c>
      <c r="N140" s="155">
        <f t="shared" ref="N140:N141" si="72">+L140</f>
        <v>195</v>
      </c>
      <c r="O140" s="156">
        <f t="shared" si="59"/>
        <v>17.350000000000001</v>
      </c>
      <c r="P140" s="156">
        <f t="shared" si="70"/>
        <v>520.5</v>
      </c>
      <c r="Q140" s="156">
        <f t="shared" si="65"/>
        <v>0.17350000000000002</v>
      </c>
      <c r="R140" s="156">
        <f t="shared" si="66"/>
        <v>17.176500000000001</v>
      </c>
      <c r="S140" s="156">
        <f t="shared" si="67"/>
        <v>515.29500000000007</v>
      </c>
      <c r="T140" s="157">
        <f t="shared" si="60"/>
        <v>0.52050000000000007</v>
      </c>
      <c r="U140" s="157">
        <f t="shared" si="68"/>
        <v>16.829500000000003</v>
      </c>
      <c r="V140" s="158">
        <f t="shared" si="69"/>
        <v>504.8850000000001</v>
      </c>
    </row>
    <row r="141" spans="1:22" ht="34.5" thickBot="1" x14ac:dyDescent="0.25">
      <c r="A141" s="365">
        <v>165</v>
      </c>
      <c r="B141" s="379" t="s">
        <v>377</v>
      </c>
      <c r="C141" s="367" t="s">
        <v>16</v>
      </c>
      <c r="D141" s="368">
        <v>20</v>
      </c>
      <c r="E141" s="368">
        <v>10</v>
      </c>
      <c r="F141" s="373">
        <v>0</v>
      </c>
      <c r="G141" s="369">
        <v>30</v>
      </c>
      <c r="H141" s="367" t="s">
        <v>802</v>
      </c>
      <c r="I141" s="367">
        <v>217029</v>
      </c>
      <c r="J141" s="370">
        <v>1.96</v>
      </c>
      <c r="K141" s="371">
        <f t="shared" si="64"/>
        <v>58.8</v>
      </c>
      <c r="L141" s="145">
        <v>65</v>
      </c>
      <c r="M141" s="155">
        <f t="shared" si="51"/>
        <v>30</v>
      </c>
      <c r="N141" s="155">
        <f t="shared" si="72"/>
        <v>65</v>
      </c>
      <c r="O141" s="156">
        <f t="shared" si="59"/>
        <v>1.96</v>
      </c>
      <c r="P141" s="156">
        <f t="shared" si="70"/>
        <v>58.8</v>
      </c>
      <c r="Q141" s="156">
        <f t="shared" si="65"/>
        <v>1.9599999999999999E-2</v>
      </c>
      <c r="R141" s="156">
        <f t="shared" si="66"/>
        <v>1.9403999999999999</v>
      </c>
      <c r="S141" s="156">
        <f t="shared" si="67"/>
        <v>58.211999999999996</v>
      </c>
      <c r="T141" s="157">
        <f t="shared" si="60"/>
        <v>5.8799999999999998E-2</v>
      </c>
      <c r="U141" s="157">
        <f t="shared" si="68"/>
        <v>1.9012</v>
      </c>
      <c r="V141" s="158">
        <f t="shared" si="69"/>
        <v>57.036000000000001</v>
      </c>
    </row>
    <row r="142" spans="1:22" ht="23.25" thickBot="1" x14ac:dyDescent="0.25">
      <c r="A142" s="365">
        <v>166</v>
      </c>
      <c r="B142" s="379" t="s">
        <v>378</v>
      </c>
      <c r="C142" s="367" t="s">
        <v>16</v>
      </c>
      <c r="D142" s="368">
        <v>2</v>
      </c>
      <c r="E142" s="368">
        <v>10</v>
      </c>
      <c r="F142" s="373">
        <v>0</v>
      </c>
      <c r="G142" s="369">
        <v>12</v>
      </c>
      <c r="H142" s="367" t="s">
        <v>803</v>
      </c>
      <c r="I142" s="367">
        <v>131592</v>
      </c>
      <c r="J142" s="370">
        <v>49.73</v>
      </c>
      <c r="K142" s="371">
        <f t="shared" si="64"/>
        <v>596.76</v>
      </c>
      <c r="L142" s="145">
        <v>207</v>
      </c>
      <c r="M142" s="155">
        <f t="shared" si="51"/>
        <v>12</v>
      </c>
      <c r="N142" s="155">
        <v>200</v>
      </c>
      <c r="O142" s="156">
        <f t="shared" si="59"/>
        <v>49.73</v>
      </c>
      <c r="P142" s="156">
        <f t="shared" si="70"/>
        <v>596.76</v>
      </c>
      <c r="Q142" s="156">
        <f t="shared" si="65"/>
        <v>0.49729999999999996</v>
      </c>
      <c r="R142" s="156">
        <f t="shared" si="66"/>
        <v>49.232699999999994</v>
      </c>
      <c r="S142" s="156">
        <f t="shared" si="67"/>
        <v>590.79239999999993</v>
      </c>
      <c r="T142" s="157">
        <f t="shared" si="60"/>
        <v>1.4918999999999998</v>
      </c>
      <c r="U142" s="157">
        <f t="shared" si="68"/>
        <v>48.238099999999996</v>
      </c>
      <c r="V142" s="158">
        <f t="shared" si="69"/>
        <v>578.85719999999992</v>
      </c>
    </row>
    <row r="143" spans="1:22" ht="34.5" thickBot="1" x14ac:dyDescent="0.25">
      <c r="A143" s="365">
        <v>167</v>
      </c>
      <c r="B143" s="379" t="s">
        <v>379</v>
      </c>
      <c r="C143" s="367" t="s">
        <v>16</v>
      </c>
      <c r="D143" s="368">
        <v>15</v>
      </c>
      <c r="E143" s="368">
        <v>5</v>
      </c>
      <c r="F143" s="373">
        <v>10</v>
      </c>
      <c r="G143" s="369">
        <v>30</v>
      </c>
      <c r="H143" s="367" t="s">
        <v>805</v>
      </c>
      <c r="I143" s="367" t="s">
        <v>380</v>
      </c>
      <c r="J143" s="370">
        <v>9.0399999999999991</v>
      </c>
      <c r="K143" s="371">
        <f t="shared" si="64"/>
        <v>271.2</v>
      </c>
      <c r="L143" s="145">
        <v>195</v>
      </c>
      <c r="M143" s="155">
        <f t="shared" si="51"/>
        <v>30</v>
      </c>
      <c r="N143" s="155">
        <f>+L143</f>
        <v>195</v>
      </c>
      <c r="O143" s="156">
        <f t="shared" si="59"/>
        <v>9.0399999999999991</v>
      </c>
      <c r="P143" s="156">
        <f t="shared" si="70"/>
        <v>271.2</v>
      </c>
      <c r="Q143" s="156">
        <f t="shared" si="65"/>
        <v>9.0399999999999994E-2</v>
      </c>
      <c r="R143" s="156">
        <f t="shared" si="66"/>
        <v>8.9495999999999984</v>
      </c>
      <c r="S143" s="156">
        <f t="shared" si="67"/>
        <v>268.48799999999994</v>
      </c>
      <c r="T143" s="157">
        <f t="shared" si="60"/>
        <v>0.27119999999999994</v>
      </c>
      <c r="U143" s="157">
        <f t="shared" si="68"/>
        <v>8.7687999999999988</v>
      </c>
      <c r="V143" s="158">
        <f t="shared" si="69"/>
        <v>263.06399999999996</v>
      </c>
    </row>
    <row r="144" spans="1:22" ht="34.5" thickBot="1" x14ac:dyDescent="0.25">
      <c r="A144" s="256">
        <v>168</v>
      </c>
      <c r="B144" s="372" t="s">
        <v>381</v>
      </c>
      <c r="C144" s="367" t="s">
        <v>16</v>
      </c>
      <c r="D144" s="368">
        <v>20</v>
      </c>
      <c r="E144" s="368">
        <v>12</v>
      </c>
      <c r="F144" s="368">
        <v>24</v>
      </c>
      <c r="G144" s="369">
        <v>56</v>
      </c>
      <c r="H144" s="367" t="s">
        <v>806</v>
      </c>
      <c r="I144" s="367" t="s">
        <v>382</v>
      </c>
      <c r="J144" s="375">
        <v>1425.29</v>
      </c>
      <c r="K144" s="371">
        <f t="shared" si="64"/>
        <v>79816.239999999991</v>
      </c>
      <c r="L144" s="145">
        <v>210</v>
      </c>
      <c r="M144" s="155">
        <f t="shared" si="51"/>
        <v>56</v>
      </c>
      <c r="N144" s="155">
        <v>200</v>
      </c>
      <c r="O144" s="156">
        <f t="shared" si="59"/>
        <v>1425.29</v>
      </c>
      <c r="P144" s="156">
        <f t="shared" si="70"/>
        <v>79816.239999999991</v>
      </c>
      <c r="Q144" s="156">
        <f t="shared" si="65"/>
        <v>14.2529</v>
      </c>
      <c r="R144" s="156">
        <f t="shared" si="66"/>
        <v>1411.0371</v>
      </c>
      <c r="S144" s="156">
        <f t="shared" si="67"/>
        <v>79018.077600000004</v>
      </c>
      <c r="T144" s="159">
        <f t="shared" si="60"/>
        <v>42.758699999999997</v>
      </c>
      <c r="U144" s="157">
        <f t="shared" si="68"/>
        <v>1382.5312999999999</v>
      </c>
      <c r="V144" s="158">
        <f t="shared" si="69"/>
        <v>77421.752799999987</v>
      </c>
    </row>
    <row r="145" spans="1:22" ht="23.25" thickBot="1" x14ac:dyDescent="0.25">
      <c r="A145" s="256">
        <v>169</v>
      </c>
      <c r="B145" s="372" t="s">
        <v>385</v>
      </c>
      <c r="C145" s="367" t="s">
        <v>16</v>
      </c>
      <c r="D145" s="368">
        <v>30</v>
      </c>
      <c r="E145" s="368">
        <v>15</v>
      </c>
      <c r="F145" s="368">
        <v>20</v>
      </c>
      <c r="G145" s="369">
        <v>65</v>
      </c>
      <c r="H145" s="367" t="s">
        <v>807</v>
      </c>
      <c r="I145" s="367" t="s">
        <v>386</v>
      </c>
      <c r="J145" s="370">
        <v>93.61</v>
      </c>
      <c r="K145" s="371">
        <f t="shared" si="64"/>
        <v>6084.65</v>
      </c>
      <c r="L145" s="145">
        <v>210</v>
      </c>
      <c r="M145" s="155">
        <f t="shared" si="51"/>
        <v>65</v>
      </c>
      <c r="N145" s="155">
        <v>200</v>
      </c>
      <c r="O145" s="156">
        <f t="shared" si="59"/>
        <v>93.61</v>
      </c>
      <c r="P145" s="156">
        <f t="shared" si="70"/>
        <v>6084.65</v>
      </c>
      <c r="Q145" s="156">
        <f t="shared" si="65"/>
        <v>0.93610000000000004</v>
      </c>
      <c r="R145" s="156">
        <f t="shared" si="66"/>
        <v>92.673900000000003</v>
      </c>
      <c r="S145" s="156">
        <f t="shared" si="67"/>
        <v>6023.8035</v>
      </c>
      <c r="T145" s="159">
        <f t="shared" si="60"/>
        <v>2.8083</v>
      </c>
      <c r="U145" s="157">
        <f t="shared" si="68"/>
        <v>90.801699999999997</v>
      </c>
      <c r="V145" s="158">
        <f t="shared" si="69"/>
        <v>5902.1104999999998</v>
      </c>
    </row>
    <row r="146" spans="1:22" ht="12" thickBot="1" x14ac:dyDescent="0.25">
      <c r="A146" s="365">
        <v>170</v>
      </c>
      <c r="B146" s="366" t="s">
        <v>387</v>
      </c>
      <c r="C146" s="367" t="s">
        <v>16</v>
      </c>
      <c r="D146" s="368">
        <v>1</v>
      </c>
      <c r="E146" s="368">
        <v>0</v>
      </c>
      <c r="F146" s="373">
        <v>0</v>
      </c>
      <c r="G146" s="369">
        <v>0</v>
      </c>
      <c r="H146" s="367" t="s">
        <v>419</v>
      </c>
      <c r="I146" s="367" t="s">
        <v>388</v>
      </c>
      <c r="J146" s="370">
        <v>827.41</v>
      </c>
      <c r="K146" s="371">
        <f t="shared" si="64"/>
        <v>0</v>
      </c>
      <c r="L146" s="145">
        <v>375</v>
      </c>
      <c r="M146" s="155">
        <f t="shared" si="51"/>
        <v>0</v>
      </c>
      <c r="N146" s="155"/>
      <c r="O146" s="156"/>
      <c r="P146" s="156">
        <f t="shared" si="70"/>
        <v>0</v>
      </c>
      <c r="Q146" s="156">
        <f t="shared" si="65"/>
        <v>0</v>
      </c>
      <c r="R146" s="156">
        <f t="shared" si="66"/>
        <v>0</v>
      </c>
      <c r="S146" s="156">
        <f t="shared" si="67"/>
        <v>0</v>
      </c>
      <c r="T146" s="157">
        <f t="shared" ref="T146:T171" si="73">+O146*1%</f>
        <v>0</v>
      </c>
      <c r="U146" s="157">
        <f t="shared" si="68"/>
        <v>0</v>
      </c>
      <c r="V146" s="162">
        <f t="shared" si="69"/>
        <v>0</v>
      </c>
    </row>
    <row r="147" spans="1:22" ht="23.25" thickBot="1" x14ac:dyDescent="0.25">
      <c r="A147" s="365">
        <v>171</v>
      </c>
      <c r="B147" s="366" t="s">
        <v>389</v>
      </c>
      <c r="C147" s="367" t="s">
        <v>16</v>
      </c>
      <c r="D147" s="368">
        <v>40</v>
      </c>
      <c r="E147" s="368">
        <v>0</v>
      </c>
      <c r="F147" s="368">
        <v>30</v>
      </c>
      <c r="G147" s="369">
        <v>0</v>
      </c>
      <c r="H147" s="367" t="s">
        <v>808</v>
      </c>
      <c r="I147" s="367" t="s">
        <v>390</v>
      </c>
      <c r="J147" s="370">
        <v>43.32</v>
      </c>
      <c r="K147" s="371">
        <f t="shared" si="64"/>
        <v>0</v>
      </c>
      <c r="L147" s="145">
        <v>389</v>
      </c>
      <c r="M147" s="155">
        <f t="shared" si="51"/>
        <v>0</v>
      </c>
      <c r="N147" s="155"/>
      <c r="O147" s="156"/>
      <c r="P147" s="156">
        <f t="shared" si="70"/>
        <v>0</v>
      </c>
      <c r="Q147" s="156">
        <f t="shared" si="65"/>
        <v>0</v>
      </c>
      <c r="R147" s="156">
        <f t="shared" si="66"/>
        <v>0</v>
      </c>
      <c r="S147" s="156">
        <f t="shared" si="67"/>
        <v>0</v>
      </c>
      <c r="T147" s="157">
        <f t="shared" si="73"/>
        <v>0</v>
      </c>
      <c r="U147" s="157">
        <f t="shared" si="68"/>
        <v>0</v>
      </c>
      <c r="V147" s="162">
        <f t="shared" si="69"/>
        <v>0</v>
      </c>
    </row>
    <row r="148" spans="1:22" ht="23.25" thickBot="1" x14ac:dyDescent="0.25">
      <c r="A148" s="365">
        <v>172</v>
      </c>
      <c r="B148" s="376" t="s">
        <v>391</v>
      </c>
      <c r="C148" s="367" t="s">
        <v>16</v>
      </c>
      <c r="D148" s="368">
        <v>5</v>
      </c>
      <c r="E148" s="368">
        <v>0</v>
      </c>
      <c r="F148" s="373">
        <v>0</v>
      </c>
      <c r="G148" s="369">
        <v>5</v>
      </c>
      <c r="H148" s="367" t="s">
        <v>809</v>
      </c>
      <c r="I148" s="367" t="s">
        <v>392</v>
      </c>
      <c r="J148" s="377">
        <v>30.05</v>
      </c>
      <c r="K148" s="371">
        <f t="shared" si="64"/>
        <v>150.25</v>
      </c>
      <c r="L148" s="145">
        <v>65</v>
      </c>
      <c r="M148" s="155">
        <f t="shared" si="51"/>
        <v>5</v>
      </c>
      <c r="N148" s="155">
        <f t="shared" ref="N148:N150" si="74">+L148</f>
        <v>65</v>
      </c>
      <c r="O148" s="156">
        <f t="shared" ref="O148:O156" si="75">+J148</f>
        <v>30.05</v>
      </c>
      <c r="P148" s="156">
        <f t="shared" si="70"/>
        <v>150.25</v>
      </c>
      <c r="Q148" s="156">
        <f t="shared" si="65"/>
        <v>0.30049999999999999</v>
      </c>
      <c r="R148" s="156">
        <f t="shared" si="66"/>
        <v>29.749500000000001</v>
      </c>
      <c r="S148" s="156">
        <f t="shared" si="67"/>
        <v>148.7475</v>
      </c>
      <c r="T148" s="157">
        <f t="shared" ref="T148:T156" si="76">+O148*3%</f>
        <v>0.90149999999999997</v>
      </c>
      <c r="U148" s="157">
        <f t="shared" si="68"/>
        <v>29.148500000000002</v>
      </c>
      <c r="V148" s="158">
        <f t="shared" si="69"/>
        <v>145.74250000000001</v>
      </c>
    </row>
    <row r="149" spans="1:22" ht="23.25" thickBot="1" x14ac:dyDescent="0.25">
      <c r="A149" s="256">
        <v>173</v>
      </c>
      <c r="B149" s="380" t="s">
        <v>394</v>
      </c>
      <c r="C149" s="367" t="s">
        <v>16</v>
      </c>
      <c r="D149" s="368">
        <v>15</v>
      </c>
      <c r="E149" s="368">
        <v>0</v>
      </c>
      <c r="F149" s="373">
        <v>14</v>
      </c>
      <c r="G149" s="369">
        <v>29</v>
      </c>
      <c r="H149" s="367" t="s">
        <v>811</v>
      </c>
      <c r="I149" s="367" t="s">
        <v>395</v>
      </c>
      <c r="J149" s="377">
        <v>13.04</v>
      </c>
      <c r="K149" s="371">
        <f t="shared" si="64"/>
        <v>378.15999999999997</v>
      </c>
      <c r="L149" s="145">
        <v>65</v>
      </c>
      <c r="M149" s="155">
        <f t="shared" si="51"/>
        <v>29</v>
      </c>
      <c r="N149" s="155">
        <f t="shared" si="74"/>
        <v>65</v>
      </c>
      <c r="O149" s="156">
        <f t="shared" si="75"/>
        <v>13.04</v>
      </c>
      <c r="P149" s="156">
        <f t="shared" si="70"/>
        <v>378.15999999999997</v>
      </c>
      <c r="Q149" s="156">
        <f t="shared" si="65"/>
        <v>0.13039999999999999</v>
      </c>
      <c r="R149" s="156">
        <f t="shared" si="66"/>
        <v>12.909599999999999</v>
      </c>
      <c r="S149" s="156">
        <f t="shared" si="67"/>
        <v>374.3784</v>
      </c>
      <c r="T149" s="159">
        <f t="shared" si="76"/>
        <v>0.39119999999999994</v>
      </c>
      <c r="U149" s="157">
        <f t="shared" si="68"/>
        <v>12.6488</v>
      </c>
      <c r="V149" s="158">
        <f t="shared" si="69"/>
        <v>366.8152</v>
      </c>
    </row>
    <row r="150" spans="1:22" ht="12" thickBot="1" x14ac:dyDescent="0.25">
      <c r="A150" s="365">
        <v>174</v>
      </c>
      <c r="B150" s="376" t="s">
        <v>391</v>
      </c>
      <c r="C150" s="367" t="s">
        <v>16</v>
      </c>
      <c r="D150" s="368">
        <v>5</v>
      </c>
      <c r="E150" s="368">
        <v>0</v>
      </c>
      <c r="F150" s="373">
        <v>0</v>
      </c>
      <c r="G150" s="369">
        <v>5</v>
      </c>
      <c r="H150" s="367" t="s">
        <v>419</v>
      </c>
      <c r="I150" s="367" t="s">
        <v>396</v>
      </c>
      <c r="J150" s="377">
        <v>28.04</v>
      </c>
      <c r="K150" s="371">
        <f t="shared" si="64"/>
        <v>140.19999999999999</v>
      </c>
      <c r="L150" s="145">
        <v>65</v>
      </c>
      <c r="M150" s="155">
        <f t="shared" si="51"/>
        <v>5</v>
      </c>
      <c r="N150" s="155">
        <f t="shared" si="74"/>
        <v>65</v>
      </c>
      <c r="O150" s="156">
        <f t="shared" si="75"/>
        <v>28.04</v>
      </c>
      <c r="P150" s="156">
        <f t="shared" si="70"/>
        <v>140.19999999999999</v>
      </c>
      <c r="Q150" s="156">
        <f t="shared" si="65"/>
        <v>0.28039999999999998</v>
      </c>
      <c r="R150" s="156">
        <f t="shared" si="66"/>
        <v>27.759599999999999</v>
      </c>
      <c r="S150" s="156">
        <f t="shared" si="67"/>
        <v>138.798</v>
      </c>
      <c r="T150" s="157">
        <f t="shared" si="76"/>
        <v>0.84119999999999995</v>
      </c>
      <c r="U150" s="157">
        <f t="shared" si="68"/>
        <v>27.198799999999999</v>
      </c>
      <c r="V150" s="158">
        <f t="shared" si="69"/>
        <v>135.994</v>
      </c>
    </row>
    <row r="151" spans="1:22" ht="23.25" thickBot="1" x14ac:dyDescent="0.25">
      <c r="A151" s="365">
        <v>175</v>
      </c>
      <c r="B151" s="376" t="s">
        <v>397</v>
      </c>
      <c r="C151" s="367" t="s">
        <v>16</v>
      </c>
      <c r="D151" s="368">
        <v>40</v>
      </c>
      <c r="E151" s="368">
        <v>20</v>
      </c>
      <c r="F151" s="368">
        <v>10</v>
      </c>
      <c r="G151" s="369">
        <v>70</v>
      </c>
      <c r="H151" s="367" t="s">
        <v>767</v>
      </c>
      <c r="I151" s="367">
        <v>132270</v>
      </c>
      <c r="J151" s="381">
        <v>7382.19</v>
      </c>
      <c r="K151" s="371">
        <f t="shared" si="64"/>
        <v>516753.3</v>
      </c>
      <c r="L151" s="145">
        <v>210</v>
      </c>
      <c r="M151" s="155">
        <f t="shared" si="51"/>
        <v>70</v>
      </c>
      <c r="N151" s="155">
        <v>200</v>
      </c>
      <c r="O151" s="156">
        <f t="shared" si="75"/>
        <v>7382.19</v>
      </c>
      <c r="P151" s="156">
        <f t="shared" si="70"/>
        <v>516753.3</v>
      </c>
      <c r="Q151" s="156">
        <f t="shared" si="65"/>
        <v>73.821899999999999</v>
      </c>
      <c r="R151" s="156">
        <f t="shared" si="66"/>
        <v>7308.3680999999997</v>
      </c>
      <c r="S151" s="156">
        <f t="shared" si="67"/>
        <v>511585.76699999999</v>
      </c>
      <c r="T151" s="157">
        <f t="shared" si="76"/>
        <v>221.46569999999997</v>
      </c>
      <c r="U151" s="157">
        <f t="shared" si="68"/>
        <v>7160.7242999999999</v>
      </c>
      <c r="V151" s="158">
        <f t="shared" si="69"/>
        <v>501250.701</v>
      </c>
    </row>
    <row r="152" spans="1:22" ht="23.25" thickBot="1" x14ac:dyDescent="0.25">
      <c r="A152" s="256">
        <v>176</v>
      </c>
      <c r="B152" s="378" t="s">
        <v>398</v>
      </c>
      <c r="C152" s="367" t="s">
        <v>16</v>
      </c>
      <c r="D152" s="368">
        <v>5</v>
      </c>
      <c r="E152" s="368">
        <v>0</v>
      </c>
      <c r="F152" s="373">
        <v>0</v>
      </c>
      <c r="G152" s="369">
        <v>5</v>
      </c>
      <c r="H152" s="367" t="s">
        <v>764</v>
      </c>
      <c r="I152" s="367">
        <v>136821</v>
      </c>
      <c r="J152" s="381">
        <v>2764.52</v>
      </c>
      <c r="K152" s="371">
        <f t="shared" si="64"/>
        <v>13822.6</v>
      </c>
      <c r="L152" s="145">
        <v>210</v>
      </c>
      <c r="M152" s="155">
        <f t="shared" ref="M152:M172" si="77">+G152</f>
        <v>5</v>
      </c>
      <c r="N152" s="155">
        <v>200</v>
      </c>
      <c r="O152" s="156">
        <f t="shared" si="75"/>
        <v>2764.52</v>
      </c>
      <c r="P152" s="156">
        <f t="shared" si="70"/>
        <v>13822.6</v>
      </c>
      <c r="Q152" s="156">
        <f t="shared" si="65"/>
        <v>27.645199999999999</v>
      </c>
      <c r="R152" s="156">
        <f t="shared" si="66"/>
        <v>2736.8748000000001</v>
      </c>
      <c r="S152" s="156">
        <f t="shared" si="67"/>
        <v>13684.374</v>
      </c>
      <c r="T152" s="159">
        <f t="shared" si="76"/>
        <v>82.935599999999994</v>
      </c>
      <c r="U152" s="157">
        <f t="shared" si="68"/>
        <v>2681.5844000000002</v>
      </c>
      <c r="V152" s="158">
        <f t="shared" si="69"/>
        <v>13407.922</v>
      </c>
    </row>
    <row r="153" spans="1:22" ht="23.25" thickBot="1" x14ac:dyDescent="0.25">
      <c r="A153" s="365">
        <v>177</v>
      </c>
      <c r="B153" s="379" t="s">
        <v>399</v>
      </c>
      <c r="C153" s="367" t="s">
        <v>16</v>
      </c>
      <c r="D153" s="368">
        <v>24</v>
      </c>
      <c r="E153" s="368">
        <v>5</v>
      </c>
      <c r="F153" s="373">
        <v>12</v>
      </c>
      <c r="G153" s="369">
        <v>41</v>
      </c>
      <c r="H153" s="367" t="s">
        <v>814</v>
      </c>
      <c r="I153" s="367" t="s">
        <v>400</v>
      </c>
      <c r="J153" s="370">
        <v>69.25</v>
      </c>
      <c r="K153" s="371">
        <f t="shared" si="64"/>
        <v>2839.25</v>
      </c>
      <c r="L153" s="145">
        <v>210</v>
      </c>
      <c r="M153" s="155">
        <f t="shared" si="77"/>
        <v>41</v>
      </c>
      <c r="N153" s="155">
        <v>200</v>
      </c>
      <c r="O153" s="156">
        <f t="shared" si="75"/>
        <v>69.25</v>
      </c>
      <c r="P153" s="156">
        <f t="shared" si="70"/>
        <v>2839.25</v>
      </c>
      <c r="Q153" s="156">
        <f t="shared" si="65"/>
        <v>0.6925</v>
      </c>
      <c r="R153" s="156">
        <f t="shared" si="66"/>
        <v>68.557500000000005</v>
      </c>
      <c r="S153" s="156">
        <f t="shared" si="67"/>
        <v>2810.8575000000001</v>
      </c>
      <c r="T153" s="157">
        <f t="shared" si="76"/>
        <v>2.0775000000000001</v>
      </c>
      <c r="U153" s="157">
        <f t="shared" si="68"/>
        <v>67.172499999999999</v>
      </c>
      <c r="V153" s="158">
        <f t="shared" si="69"/>
        <v>2754.0724999999998</v>
      </c>
    </row>
    <row r="154" spans="1:22" ht="12" thickBot="1" x14ac:dyDescent="0.25">
      <c r="A154" s="365">
        <v>178</v>
      </c>
      <c r="B154" s="379" t="s">
        <v>401</v>
      </c>
      <c r="C154" s="367" t="s">
        <v>16</v>
      </c>
      <c r="D154" s="368">
        <v>12</v>
      </c>
      <c r="E154" s="368">
        <v>5</v>
      </c>
      <c r="F154" s="373">
        <v>0</v>
      </c>
      <c r="G154" s="369">
        <v>17</v>
      </c>
      <c r="H154" s="367" t="s">
        <v>419</v>
      </c>
      <c r="I154" s="367" t="s">
        <v>402</v>
      </c>
      <c r="J154" s="370">
        <v>130.6</v>
      </c>
      <c r="K154" s="371">
        <f t="shared" si="64"/>
        <v>2220.1999999999998</v>
      </c>
      <c r="L154" s="145">
        <v>210</v>
      </c>
      <c r="M154" s="155">
        <f t="shared" si="77"/>
        <v>17</v>
      </c>
      <c r="N154" s="155">
        <v>200</v>
      </c>
      <c r="O154" s="156">
        <f t="shared" si="75"/>
        <v>130.6</v>
      </c>
      <c r="P154" s="156">
        <f t="shared" si="70"/>
        <v>2220.1999999999998</v>
      </c>
      <c r="Q154" s="156">
        <f t="shared" si="65"/>
        <v>1.306</v>
      </c>
      <c r="R154" s="156">
        <f t="shared" si="66"/>
        <v>129.29399999999998</v>
      </c>
      <c r="S154" s="156">
        <f t="shared" si="67"/>
        <v>2197.9979999999996</v>
      </c>
      <c r="T154" s="157">
        <f t="shared" si="76"/>
        <v>3.9179999999999997</v>
      </c>
      <c r="U154" s="157">
        <f t="shared" si="68"/>
        <v>126.68199999999999</v>
      </c>
      <c r="V154" s="158">
        <f t="shared" si="69"/>
        <v>2153.5939999999996</v>
      </c>
    </row>
    <row r="155" spans="1:22" ht="23.25" thickBot="1" x14ac:dyDescent="0.25">
      <c r="A155" s="256">
        <v>179</v>
      </c>
      <c r="B155" s="374" t="s">
        <v>405</v>
      </c>
      <c r="C155" s="367" t="s">
        <v>16</v>
      </c>
      <c r="D155" s="368">
        <v>12</v>
      </c>
      <c r="E155" s="368">
        <v>0</v>
      </c>
      <c r="F155" s="373">
        <v>12</v>
      </c>
      <c r="G155" s="369">
        <v>24</v>
      </c>
      <c r="H155" s="367" t="s">
        <v>815</v>
      </c>
      <c r="I155" s="367" t="s">
        <v>406</v>
      </c>
      <c r="J155" s="370">
        <v>414.19</v>
      </c>
      <c r="K155" s="371">
        <f t="shared" si="64"/>
        <v>9940.56</v>
      </c>
      <c r="L155" s="145">
        <v>207</v>
      </c>
      <c r="M155" s="155">
        <f t="shared" si="77"/>
        <v>24</v>
      </c>
      <c r="N155" s="155">
        <v>200</v>
      </c>
      <c r="O155" s="156">
        <f t="shared" si="75"/>
        <v>414.19</v>
      </c>
      <c r="P155" s="156">
        <f t="shared" si="70"/>
        <v>9940.56</v>
      </c>
      <c r="Q155" s="156">
        <f t="shared" si="65"/>
        <v>4.1418999999999997</v>
      </c>
      <c r="R155" s="156">
        <f t="shared" si="66"/>
        <v>410.04809999999998</v>
      </c>
      <c r="S155" s="156">
        <f t="shared" si="67"/>
        <v>9841.1543999999994</v>
      </c>
      <c r="T155" s="159">
        <f t="shared" si="76"/>
        <v>12.425699999999999</v>
      </c>
      <c r="U155" s="157">
        <f t="shared" si="68"/>
        <v>401.76429999999999</v>
      </c>
      <c r="V155" s="158">
        <f t="shared" si="69"/>
        <v>9642.3431999999993</v>
      </c>
    </row>
    <row r="156" spans="1:22" ht="12" thickBot="1" x14ac:dyDescent="0.25">
      <c r="A156" s="365">
        <v>180</v>
      </c>
      <c r="B156" s="379" t="s">
        <v>407</v>
      </c>
      <c r="C156" s="367" t="s">
        <v>16</v>
      </c>
      <c r="D156" s="368">
        <v>12</v>
      </c>
      <c r="E156" s="368">
        <v>0</v>
      </c>
      <c r="F156" s="373">
        <v>0</v>
      </c>
      <c r="G156" s="369">
        <v>12</v>
      </c>
      <c r="H156" s="367" t="s">
        <v>419</v>
      </c>
      <c r="I156" s="367" t="s">
        <v>408</v>
      </c>
      <c r="J156" s="370">
        <v>123.11</v>
      </c>
      <c r="K156" s="371">
        <f t="shared" si="64"/>
        <v>1477.32</v>
      </c>
      <c r="L156" s="145">
        <v>65</v>
      </c>
      <c r="M156" s="155">
        <f t="shared" si="77"/>
        <v>12</v>
      </c>
      <c r="N156" s="155">
        <f>+L156</f>
        <v>65</v>
      </c>
      <c r="O156" s="156">
        <f t="shared" si="75"/>
        <v>123.11</v>
      </c>
      <c r="P156" s="156">
        <f t="shared" si="70"/>
        <v>1477.32</v>
      </c>
      <c r="Q156" s="156">
        <f t="shared" si="65"/>
        <v>1.2311000000000001</v>
      </c>
      <c r="R156" s="156">
        <f t="shared" si="66"/>
        <v>121.8789</v>
      </c>
      <c r="S156" s="156">
        <f t="shared" si="67"/>
        <v>1462.5468000000001</v>
      </c>
      <c r="T156" s="157">
        <f t="shared" si="76"/>
        <v>3.6932999999999998</v>
      </c>
      <c r="U156" s="157">
        <f t="shared" si="68"/>
        <v>119.41670000000001</v>
      </c>
      <c r="V156" s="158">
        <f t="shared" si="69"/>
        <v>1433.0004000000001</v>
      </c>
    </row>
    <row r="157" spans="1:22" ht="23.25" thickBot="1" x14ac:dyDescent="0.25">
      <c r="A157" s="365">
        <v>181</v>
      </c>
      <c r="B157" s="379" t="s">
        <v>409</v>
      </c>
      <c r="C157" s="367" t="s">
        <v>16</v>
      </c>
      <c r="D157" s="368">
        <v>4</v>
      </c>
      <c r="E157" s="368">
        <v>0</v>
      </c>
      <c r="F157" s="373">
        <v>0</v>
      </c>
      <c r="G157" s="369">
        <v>0</v>
      </c>
      <c r="H157" s="367" t="s">
        <v>816</v>
      </c>
      <c r="I157" s="367">
        <v>135183</v>
      </c>
      <c r="J157" s="375">
        <v>99367.22</v>
      </c>
      <c r="K157" s="371">
        <f t="shared" si="64"/>
        <v>0</v>
      </c>
      <c r="L157" s="145">
        <v>387</v>
      </c>
      <c r="M157" s="155">
        <f t="shared" si="77"/>
        <v>0</v>
      </c>
      <c r="N157" s="155"/>
      <c r="O157" s="156"/>
      <c r="P157" s="156">
        <f t="shared" si="70"/>
        <v>0</v>
      </c>
      <c r="Q157" s="156">
        <f t="shared" si="65"/>
        <v>0</v>
      </c>
      <c r="R157" s="156">
        <f t="shared" si="66"/>
        <v>0</v>
      </c>
      <c r="S157" s="156">
        <f t="shared" si="67"/>
        <v>0</v>
      </c>
      <c r="T157" s="157">
        <f t="shared" si="73"/>
        <v>0</v>
      </c>
      <c r="U157" s="157">
        <f t="shared" si="68"/>
        <v>0</v>
      </c>
      <c r="V157" s="162">
        <f t="shared" si="69"/>
        <v>0</v>
      </c>
    </row>
    <row r="158" spans="1:22" ht="23.25" thickBot="1" x14ac:dyDescent="0.25">
      <c r="A158" s="365">
        <v>182</v>
      </c>
      <c r="B158" s="379" t="s">
        <v>410</v>
      </c>
      <c r="C158" s="367" t="s">
        <v>16</v>
      </c>
      <c r="D158" s="368">
        <v>3</v>
      </c>
      <c r="E158" s="368">
        <v>0</v>
      </c>
      <c r="F158" s="373">
        <v>66</v>
      </c>
      <c r="G158" s="369">
        <v>9</v>
      </c>
      <c r="H158" s="367" t="s">
        <v>739</v>
      </c>
      <c r="I158" s="367">
        <v>3903475</v>
      </c>
      <c r="J158" s="370">
        <v>19.16</v>
      </c>
      <c r="K158" s="371">
        <f t="shared" si="64"/>
        <v>172.44</v>
      </c>
      <c r="L158" s="145">
        <v>195</v>
      </c>
      <c r="M158" s="155">
        <f t="shared" si="77"/>
        <v>9</v>
      </c>
      <c r="N158" s="155">
        <f t="shared" ref="N158:N159" si="78">+L158</f>
        <v>195</v>
      </c>
      <c r="O158" s="156">
        <f t="shared" ref="O158:O159" si="79">+J158</f>
        <v>19.16</v>
      </c>
      <c r="P158" s="156">
        <f t="shared" si="70"/>
        <v>172.44</v>
      </c>
      <c r="Q158" s="156">
        <f t="shared" si="65"/>
        <v>0.19159999999999999</v>
      </c>
      <c r="R158" s="156">
        <f t="shared" si="66"/>
        <v>18.968399999999999</v>
      </c>
      <c r="S158" s="156">
        <f t="shared" si="67"/>
        <v>170.71559999999999</v>
      </c>
      <c r="T158" s="157">
        <f t="shared" ref="T158:T159" si="80">+O158*3%</f>
        <v>0.57479999999999998</v>
      </c>
      <c r="U158" s="157">
        <f t="shared" si="68"/>
        <v>18.5852</v>
      </c>
      <c r="V158" s="158">
        <f t="shared" si="69"/>
        <v>167.26679999999999</v>
      </c>
    </row>
    <row r="159" spans="1:22" ht="23.25" thickBot="1" x14ac:dyDescent="0.25">
      <c r="A159" s="365">
        <v>183</v>
      </c>
      <c r="B159" s="379" t="s">
        <v>410</v>
      </c>
      <c r="C159" s="367" t="s">
        <v>16</v>
      </c>
      <c r="D159" s="368">
        <v>3</v>
      </c>
      <c r="E159" s="368">
        <v>0</v>
      </c>
      <c r="F159" s="368">
        <v>7</v>
      </c>
      <c r="G159" s="369">
        <v>9</v>
      </c>
      <c r="H159" s="367" t="s">
        <v>818</v>
      </c>
      <c r="I159" s="367">
        <v>3973509</v>
      </c>
      <c r="J159" s="370">
        <v>350.7</v>
      </c>
      <c r="K159" s="371">
        <f t="shared" si="64"/>
        <v>3156.2999999999997</v>
      </c>
      <c r="L159" s="145">
        <v>195</v>
      </c>
      <c r="M159" s="155">
        <f t="shared" si="77"/>
        <v>9</v>
      </c>
      <c r="N159" s="155">
        <f t="shared" si="78"/>
        <v>195</v>
      </c>
      <c r="O159" s="156">
        <f t="shared" si="79"/>
        <v>350.7</v>
      </c>
      <c r="P159" s="156">
        <f t="shared" si="70"/>
        <v>3156.2999999999997</v>
      </c>
      <c r="Q159" s="156">
        <f t="shared" si="65"/>
        <v>3.5070000000000001</v>
      </c>
      <c r="R159" s="156">
        <f t="shared" si="66"/>
        <v>347.19299999999998</v>
      </c>
      <c r="S159" s="156">
        <f t="shared" si="67"/>
        <v>3124.7370000000001</v>
      </c>
      <c r="T159" s="157">
        <f t="shared" si="80"/>
        <v>10.520999999999999</v>
      </c>
      <c r="U159" s="157">
        <f t="shared" si="68"/>
        <v>340.17899999999997</v>
      </c>
      <c r="V159" s="158">
        <f t="shared" si="69"/>
        <v>3061.6109999999999</v>
      </c>
    </row>
    <row r="160" spans="1:22" ht="12" thickBot="1" x14ac:dyDescent="0.25">
      <c r="A160" s="365">
        <v>184</v>
      </c>
      <c r="B160" s="379" t="s">
        <v>412</v>
      </c>
      <c r="C160" s="367" t="s">
        <v>16</v>
      </c>
      <c r="D160" s="368">
        <v>3</v>
      </c>
      <c r="E160" s="368">
        <v>0</v>
      </c>
      <c r="F160" s="373">
        <v>0</v>
      </c>
      <c r="G160" s="369">
        <v>3</v>
      </c>
      <c r="H160" s="367" t="s">
        <v>419</v>
      </c>
      <c r="I160" s="367">
        <v>401650</v>
      </c>
      <c r="J160" s="370"/>
      <c r="K160" s="371"/>
      <c r="L160" s="145"/>
      <c r="M160" s="155">
        <f t="shared" si="77"/>
        <v>3</v>
      </c>
      <c r="N160" s="155"/>
      <c r="O160" s="156"/>
      <c r="P160" s="156">
        <f t="shared" si="70"/>
        <v>0</v>
      </c>
      <c r="Q160" s="156">
        <f t="shared" si="65"/>
        <v>0</v>
      </c>
      <c r="R160" s="156">
        <f t="shared" si="66"/>
        <v>0</v>
      </c>
      <c r="S160" s="156">
        <f t="shared" si="67"/>
        <v>0</v>
      </c>
      <c r="T160" s="157">
        <f t="shared" si="73"/>
        <v>0</v>
      </c>
      <c r="U160" s="157">
        <f t="shared" si="68"/>
        <v>0</v>
      </c>
      <c r="V160" s="162">
        <f t="shared" si="69"/>
        <v>0</v>
      </c>
    </row>
    <row r="161" spans="1:22" ht="12" thickBot="1" x14ac:dyDescent="0.25">
      <c r="A161" s="365">
        <v>185</v>
      </c>
      <c r="B161" s="379" t="s">
        <v>412</v>
      </c>
      <c r="C161" s="367" t="s">
        <v>16</v>
      </c>
      <c r="D161" s="368">
        <v>3</v>
      </c>
      <c r="E161" s="368">
        <v>0</v>
      </c>
      <c r="F161" s="373">
        <v>0</v>
      </c>
      <c r="G161" s="369">
        <v>3</v>
      </c>
      <c r="H161" s="367" t="s">
        <v>419</v>
      </c>
      <c r="I161" s="367">
        <v>401685</v>
      </c>
      <c r="J161" s="370"/>
      <c r="K161" s="371"/>
      <c r="L161" s="145"/>
      <c r="M161" s="155">
        <f t="shared" si="77"/>
        <v>3</v>
      </c>
      <c r="N161" s="155"/>
      <c r="O161" s="156"/>
      <c r="P161" s="156">
        <f t="shared" si="70"/>
        <v>0</v>
      </c>
      <c r="Q161" s="156">
        <f t="shared" si="65"/>
        <v>0</v>
      </c>
      <c r="R161" s="156">
        <f t="shared" si="66"/>
        <v>0</v>
      </c>
      <c r="S161" s="156">
        <f t="shared" si="67"/>
        <v>0</v>
      </c>
      <c r="T161" s="157">
        <f t="shared" si="73"/>
        <v>0</v>
      </c>
      <c r="U161" s="157">
        <f t="shared" si="68"/>
        <v>0</v>
      </c>
      <c r="V161" s="162">
        <f t="shared" si="69"/>
        <v>0</v>
      </c>
    </row>
    <row r="162" spans="1:22" ht="12" thickBot="1" x14ac:dyDescent="0.25">
      <c r="A162" s="365">
        <v>186</v>
      </c>
      <c r="B162" s="379" t="s">
        <v>414</v>
      </c>
      <c r="C162" s="367" t="s">
        <v>16</v>
      </c>
      <c r="D162" s="368">
        <v>3</v>
      </c>
      <c r="E162" s="368">
        <v>0</v>
      </c>
      <c r="F162" s="373">
        <v>0</v>
      </c>
      <c r="G162" s="369">
        <v>3</v>
      </c>
      <c r="H162" s="367" t="s">
        <v>419</v>
      </c>
      <c r="I162" s="367">
        <v>71033</v>
      </c>
      <c r="J162" s="370"/>
      <c r="K162" s="371"/>
      <c r="L162" s="145"/>
      <c r="M162" s="155">
        <f t="shared" si="77"/>
        <v>3</v>
      </c>
      <c r="N162" s="155"/>
      <c r="O162" s="156"/>
      <c r="P162" s="156">
        <f t="shared" si="70"/>
        <v>0</v>
      </c>
      <c r="Q162" s="156">
        <f t="shared" si="65"/>
        <v>0</v>
      </c>
      <c r="R162" s="156">
        <f t="shared" si="66"/>
        <v>0</v>
      </c>
      <c r="S162" s="156">
        <f t="shared" si="67"/>
        <v>0</v>
      </c>
      <c r="T162" s="157">
        <f t="shared" si="73"/>
        <v>0</v>
      </c>
      <c r="U162" s="157">
        <f t="shared" si="68"/>
        <v>0</v>
      </c>
      <c r="V162" s="162">
        <f t="shared" si="69"/>
        <v>0</v>
      </c>
    </row>
    <row r="163" spans="1:22" ht="12" thickBot="1" x14ac:dyDescent="0.25">
      <c r="A163" s="365">
        <v>187</v>
      </c>
      <c r="B163" s="379" t="s">
        <v>414</v>
      </c>
      <c r="C163" s="367" t="s">
        <v>16</v>
      </c>
      <c r="D163" s="368">
        <v>3</v>
      </c>
      <c r="E163" s="368">
        <v>0</v>
      </c>
      <c r="F163" s="373">
        <v>0</v>
      </c>
      <c r="G163" s="369">
        <v>3</v>
      </c>
      <c r="H163" s="367" t="s">
        <v>419</v>
      </c>
      <c r="I163" s="367">
        <v>72004</v>
      </c>
      <c r="J163" s="370"/>
      <c r="K163" s="371"/>
      <c r="L163" s="145"/>
      <c r="M163" s="155">
        <f t="shared" si="77"/>
        <v>3</v>
      </c>
      <c r="N163" s="155"/>
      <c r="O163" s="156"/>
      <c r="P163" s="156">
        <f t="shared" si="70"/>
        <v>0</v>
      </c>
      <c r="Q163" s="156">
        <f t="shared" si="65"/>
        <v>0</v>
      </c>
      <c r="R163" s="156">
        <f t="shared" si="66"/>
        <v>0</v>
      </c>
      <c r="S163" s="156">
        <f t="shared" si="67"/>
        <v>0</v>
      </c>
      <c r="T163" s="157">
        <f t="shared" si="73"/>
        <v>0</v>
      </c>
      <c r="U163" s="157">
        <f t="shared" si="68"/>
        <v>0</v>
      </c>
      <c r="V163" s="162">
        <f t="shared" si="69"/>
        <v>0</v>
      </c>
    </row>
    <row r="164" spans="1:22" ht="12" thickBot="1" x14ac:dyDescent="0.25">
      <c r="A164" s="365">
        <v>188</v>
      </c>
      <c r="B164" s="379" t="s">
        <v>415</v>
      </c>
      <c r="C164" s="367" t="s">
        <v>16</v>
      </c>
      <c r="D164" s="368">
        <v>3</v>
      </c>
      <c r="E164" s="368">
        <v>0</v>
      </c>
      <c r="F164" s="373">
        <v>0</v>
      </c>
      <c r="G164" s="369">
        <v>3</v>
      </c>
      <c r="H164" s="367" t="s">
        <v>419</v>
      </c>
      <c r="I164" s="367">
        <v>478041</v>
      </c>
      <c r="J164" s="370"/>
      <c r="K164" s="371"/>
      <c r="L164" s="145"/>
      <c r="M164" s="155">
        <f t="shared" si="77"/>
        <v>3</v>
      </c>
      <c r="N164" s="155"/>
      <c r="O164" s="156"/>
      <c r="P164" s="156">
        <f t="shared" si="70"/>
        <v>0</v>
      </c>
      <c r="Q164" s="156">
        <f t="shared" si="65"/>
        <v>0</v>
      </c>
      <c r="R164" s="156">
        <f t="shared" si="66"/>
        <v>0</v>
      </c>
      <c r="S164" s="156">
        <f t="shared" si="67"/>
        <v>0</v>
      </c>
      <c r="T164" s="157">
        <f t="shared" si="73"/>
        <v>0</v>
      </c>
      <c r="U164" s="157">
        <f t="shared" si="68"/>
        <v>0</v>
      </c>
      <c r="V164" s="162">
        <f t="shared" si="69"/>
        <v>0</v>
      </c>
    </row>
    <row r="165" spans="1:22" ht="12" thickBot="1" x14ac:dyDescent="0.25">
      <c r="A165" s="365">
        <v>189</v>
      </c>
      <c r="B165" s="379" t="s">
        <v>415</v>
      </c>
      <c r="C165" s="367" t="s">
        <v>16</v>
      </c>
      <c r="D165" s="368">
        <v>3</v>
      </c>
      <c r="E165" s="368">
        <v>0</v>
      </c>
      <c r="F165" s="373">
        <v>0</v>
      </c>
      <c r="G165" s="369">
        <v>3</v>
      </c>
      <c r="H165" s="367" t="s">
        <v>419</v>
      </c>
      <c r="I165" s="367">
        <v>478057</v>
      </c>
      <c r="J165" s="370"/>
      <c r="K165" s="371"/>
      <c r="L165" s="145"/>
      <c r="M165" s="155">
        <f t="shared" si="77"/>
        <v>3</v>
      </c>
      <c r="N165" s="155"/>
      <c r="O165" s="156"/>
      <c r="P165" s="156">
        <f t="shared" si="70"/>
        <v>0</v>
      </c>
      <c r="Q165" s="156">
        <f t="shared" si="65"/>
        <v>0</v>
      </c>
      <c r="R165" s="156">
        <f t="shared" si="66"/>
        <v>0</v>
      </c>
      <c r="S165" s="156">
        <f t="shared" si="67"/>
        <v>0</v>
      </c>
      <c r="T165" s="157">
        <f t="shared" si="73"/>
        <v>0</v>
      </c>
      <c r="U165" s="157">
        <f t="shared" si="68"/>
        <v>0</v>
      </c>
      <c r="V165" s="162">
        <f t="shared" si="69"/>
        <v>0</v>
      </c>
    </row>
    <row r="166" spans="1:22" ht="23.25" thickBot="1" x14ac:dyDescent="0.25">
      <c r="A166" s="365">
        <v>190</v>
      </c>
      <c r="B166" s="379" t="s">
        <v>416</v>
      </c>
      <c r="C166" s="367" t="s">
        <v>16</v>
      </c>
      <c r="D166" s="368">
        <v>3</v>
      </c>
      <c r="E166" s="368">
        <v>0</v>
      </c>
      <c r="F166" s="373">
        <v>0</v>
      </c>
      <c r="G166" s="369">
        <v>3</v>
      </c>
      <c r="H166" s="367" t="s">
        <v>419</v>
      </c>
      <c r="I166" s="367">
        <v>478045</v>
      </c>
      <c r="J166" s="370"/>
      <c r="K166" s="371"/>
      <c r="L166" s="145"/>
      <c r="M166" s="155">
        <f t="shared" si="77"/>
        <v>3</v>
      </c>
      <c r="N166" s="155"/>
      <c r="O166" s="156"/>
      <c r="P166" s="156">
        <f t="shared" si="70"/>
        <v>0</v>
      </c>
      <c r="Q166" s="156">
        <f t="shared" si="65"/>
        <v>0</v>
      </c>
      <c r="R166" s="156">
        <f t="shared" si="66"/>
        <v>0</v>
      </c>
      <c r="S166" s="156">
        <f t="shared" si="67"/>
        <v>0</v>
      </c>
      <c r="T166" s="157">
        <f t="shared" si="73"/>
        <v>0</v>
      </c>
      <c r="U166" s="157">
        <f t="shared" si="68"/>
        <v>0</v>
      </c>
      <c r="V166" s="162">
        <f t="shared" si="69"/>
        <v>0</v>
      </c>
    </row>
    <row r="167" spans="1:22" ht="23.25" thickBot="1" x14ac:dyDescent="0.25">
      <c r="A167" s="365">
        <v>191</v>
      </c>
      <c r="B167" s="379" t="s">
        <v>416</v>
      </c>
      <c r="C167" s="367" t="s">
        <v>16</v>
      </c>
      <c r="D167" s="368">
        <v>3</v>
      </c>
      <c r="E167" s="368">
        <v>0</v>
      </c>
      <c r="F167" s="373">
        <v>0</v>
      </c>
      <c r="G167" s="369">
        <v>3</v>
      </c>
      <c r="H167" s="367" t="s">
        <v>419</v>
      </c>
      <c r="I167" s="367">
        <v>478059</v>
      </c>
      <c r="J167" s="370"/>
      <c r="K167" s="371"/>
      <c r="L167" s="145"/>
      <c r="M167" s="155">
        <f t="shared" si="77"/>
        <v>3</v>
      </c>
      <c r="N167" s="155"/>
      <c r="O167" s="156"/>
      <c r="P167" s="156">
        <f t="shared" si="70"/>
        <v>0</v>
      </c>
      <c r="Q167" s="156">
        <f t="shared" si="65"/>
        <v>0</v>
      </c>
      <c r="R167" s="156">
        <f t="shared" si="66"/>
        <v>0</v>
      </c>
      <c r="S167" s="156">
        <f t="shared" si="67"/>
        <v>0</v>
      </c>
      <c r="T167" s="157">
        <f t="shared" si="73"/>
        <v>0</v>
      </c>
      <c r="U167" s="157">
        <f t="shared" si="68"/>
        <v>0</v>
      </c>
      <c r="V167" s="162">
        <f t="shared" si="69"/>
        <v>0</v>
      </c>
    </row>
    <row r="168" spans="1:22" ht="23.25" thickBot="1" x14ac:dyDescent="0.25">
      <c r="A168" s="365">
        <v>192</v>
      </c>
      <c r="B168" s="379" t="s">
        <v>417</v>
      </c>
      <c r="C168" s="367" t="s">
        <v>16</v>
      </c>
      <c r="D168" s="368">
        <v>3</v>
      </c>
      <c r="E168" s="368">
        <v>0</v>
      </c>
      <c r="F168" s="373">
        <v>0</v>
      </c>
      <c r="G168" s="369">
        <v>3</v>
      </c>
      <c r="H168" s="367" t="s">
        <v>419</v>
      </c>
      <c r="I168" s="367" t="s">
        <v>418</v>
      </c>
      <c r="J168" s="370"/>
      <c r="K168" s="371"/>
      <c r="L168" s="145"/>
      <c r="M168" s="155">
        <f t="shared" si="77"/>
        <v>3</v>
      </c>
      <c r="N168" s="155"/>
      <c r="O168" s="156"/>
      <c r="P168" s="156">
        <f t="shared" si="70"/>
        <v>0</v>
      </c>
      <c r="Q168" s="156">
        <f t="shared" si="65"/>
        <v>0</v>
      </c>
      <c r="R168" s="156">
        <f t="shared" si="66"/>
        <v>0</v>
      </c>
      <c r="S168" s="156">
        <f t="shared" si="67"/>
        <v>0</v>
      </c>
      <c r="T168" s="157">
        <f t="shared" si="73"/>
        <v>0</v>
      </c>
      <c r="U168" s="157">
        <f t="shared" si="68"/>
        <v>0</v>
      </c>
      <c r="V168" s="162">
        <f t="shared" si="69"/>
        <v>0</v>
      </c>
    </row>
    <row r="169" spans="1:22" ht="12" thickBot="1" x14ac:dyDescent="0.25">
      <c r="A169" s="365">
        <v>193</v>
      </c>
      <c r="B169" s="379" t="s">
        <v>420</v>
      </c>
      <c r="C169" s="367" t="s">
        <v>16</v>
      </c>
      <c r="D169" s="368">
        <v>4</v>
      </c>
      <c r="E169" s="368">
        <v>0</v>
      </c>
      <c r="F169" s="368">
        <v>12</v>
      </c>
      <c r="G169" s="369">
        <v>16</v>
      </c>
      <c r="H169" s="367" t="s">
        <v>419</v>
      </c>
      <c r="I169" s="367" t="s">
        <v>421</v>
      </c>
      <c r="J169" s="370">
        <v>350.4</v>
      </c>
      <c r="K169" s="371">
        <f t="shared" si="64"/>
        <v>5606.4</v>
      </c>
      <c r="L169" s="145">
        <v>65</v>
      </c>
      <c r="M169" s="155">
        <f t="shared" si="77"/>
        <v>16</v>
      </c>
      <c r="N169" s="155">
        <f>+L169</f>
        <v>65</v>
      </c>
      <c r="O169" s="156">
        <f>+J169</f>
        <v>350.4</v>
      </c>
      <c r="P169" s="156">
        <f t="shared" si="70"/>
        <v>5606.4</v>
      </c>
      <c r="Q169" s="156">
        <f t="shared" si="65"/>
        <v>3.504</v>
      </c>
      <c r="R169" s="156">
        <f t="shared" si="66"/>
        <v>346.89599999999996</v>
      </c>
      <c r="S169" s="156">
        <f t="shared" si="67"/>
        <v>5550.3359999999993</v>
      </c>
      <c r="T169" s="157">
        <f>+O169*3%</f>
        <v>10.511999999999999</v>
      </c>
      <c r="U169" s="157">
        <f t="shared" si="68"/>
        <v>339.88799999999998</v>
      </c>
      <c r="V169" s="158">
        <f t="shared" si="69"/>
        <v>5438.2079999999996</v>
      </c>
    </row>
    <row r="170" spans="1:22" ht="12" thickBot="1" x14ac:dyDescent="0.25">
      <c r="A170" s="365">
        <v>194</v>
      </c>
      <c r="B170" s="379" t="s">
        <v>422</v>
      </c>
      <c r="C170" s="367" t="s">
        <v>16</v>
      </c>
      <c r="D170" s="368">
        <v>3</v>
      </c>
      <c r="E170" s="368">
        <v>0</v>
      </c>
      <c r="F170" s="368">
        <v>12</v>
      </c>
      <c r="G170" s="369">
        <v>24</v>
      </c>
      <c r="H170" s="367" t="s">
        <v>419</v>
      </c>
      <c r="I170" s="367" t="s">
        <v>423</v>
      </c>
      <c r="J170" s="370"/>
      <c r="K170" s="371"/>
      <c r="L170" s="145"/>
      <c r="M170" s="155">
        <f t="shared" si="77"/>
        <v>24</v>
      </c>
      <c r="N170" s="155"/>
      <c r="O170" s="156"/>
      <c r="P170" s="156">
        <f t="shared" si="70"/>
        <v>0</v>
      </c>
      <c r="Q170" s="156">
        <f t="shared" si="65"/>
        <v>0</v>
      </c>
      <c r="R170" s="156">
        <f t="shared" si="66"/>
        <v>0</v>
      </c>
      <c r="S170" s="156">
        <f t="shared" si="67"/>
        <v>0</v>
      </c>
      <c r="T170" s="157">
        <f t="shared" si="73"/>
        <v>0</v>
      </c>
      <c r="U170" s="157">
        <f t="shared" si="68"/>
        <v>0</v>
      </c>
      <c r="V170" s="162">
        <f t="shared" si="69"/>
        <v>0</v>
      </c>
    </row>
    <row r="171" spans="1:22" ht="23.25" thickBot="1" x14ac:dyDescent="0.25">
      <c r="A171" s="365">
        <v>195</v>
      </c>
      <c r="B171" s="379" t="s">
        <v>424</v>
      </c>
      <c r="C171" s="367" t="s">
        <v>16</v>
      </c>
      <c r="D171" s="368">
        <v>2</v>
      </c>
      <c r="E171" s="368">
        <v>0</v>
      </c>
      <c r="F171" s="373">
        <v>0</v>
      </c>
      <c r="G171" s="369">
        <v>0</v>
      </c>
      <c r="H171" s="367" t="s">
        <v>819</v>
      </c>
      <c r="I171" s="367" t="s">
        <v>425</v>
      </c>
      <c r="J171" s="375">
        <v>3244.21</v>
      </c>
      <c r="K171" s="371">
        <f t="shared" si="64"/>
        <v>0</v>
      </c>
      <c r="L171" s="145">
        <v>564</v>
      </c>
      <c r="M171" s="155">
        <f t="shared" si="77"/>
        <v>0</v>
      </c>
      <c r="N171" s="155"/>
      <c r="O171" s="156"/>
      <c r="P171" s="156">
        <f t="shared" si="70"/>
        <v>0</v>
      </c>
      <c r="Q171" s="156">
        <f t="shared" si="65"/>
        <v>0</v>
      </c>
      <c r="R171" s="156">
        <f t="shared" si="66"/>
        <v>0</v>
      </c>
      <c r="S171" s="156">
        <f t="shared" si="67"/>
        <v>0</v>
      </c>
      <c r="T171" s="157">
        <f t="shared" si="73"/>
        <v>0</v>
      </c>
      <c r="U171" s="157">
        <f t="shared" si="68"/>
        <v>0</v>
      </c>
      <c r="V171" s="162">
        <f t="shared" si="69"/>
        <v>0</v>
      </c>
    </row>
    <row r="172" spans="1:22" ht="23.25" thickBot="1" x14ac:dyDescent="0.25">
      <c r="A172" s="365">
        <v>196</v>
      </c>
      <c r="B172" s="379" t="s">
        <v>427</v>
      </c>
      <c r="C172" s="367" t="s">
        <v>16</v>
      </c>
      <c r="D172" s="368">
        <v>6</v>
      </c>
      <c r="E172" s="368">
        <v>0</v>
      </c>
      <c r="F172" s="368">
        <v>5</v>
      </c>
      <c r="G172" s="369">
        <v>11</v>
      </c>
      <c r="H172" s="367" t="s">
        <v>820</v>
      </c>
      <c r="I172" s="367">
        <v>147029</v>
      </c>
      <c r="J172" s="375">
        <v>107457.99</v>
      </c>
      <c r="K172" s="382">
        <f t="shared" si="64"/>
        <v>1182037.8900000001</v>
      </c>
      <c r="L172" s="141">
        <v>210</v>
      </c>
      <c r="M172" s="155">
        <f t="shared" si="77"/>
        <v>11</v>
      </c>
      <c r="N172" s="155">
        <v>200</v>
      </c>
      <c r="O172" s="156">
        <f>+J172</f>
        <v>107457.99</v>
      </c>
      <c r="P172" s="156">
        <f t="shared" si="70"/>
        <v>1182037.8900000001</v>
      </c>
      <c r="Q172" s="156">
        <f>+O172*1%</f>
        <v>1074.5799000000002</v>
      </c>
      <c r="R172" s="156">
        <f>+O172-Q172</f>
        <v>106383.41010000001</v>
      </c>
      <c r="S172" s="156">
        <f t="shared" si="67"/>
        <v>1170217.5111</v>
      </c>
      <c r="T172" s="157">
        <f>+O172*3%</f>
        <v>3223.7397000000001</v>
      </c>
      <c r="U172" s="157">
        <f>O172-T172</f>
        <v>104234.2503</v>
      </c>
      <c r="V172" s="158">
        <f t="shared" si="69"/>
        <v>1146576.7533</v>
      </c>
    </row>
    <row r="173" spans="1:22" x14ac:dyDescent="0.2">
      <c r="A173" s="248"/>
      <c r="B173" s="255"/>
      <c r="C173" s="248"/>
      <c r="D173" s="248"/>
      <c r="E173" s="248"/>
      <c r="F173" s="248"/>
      <c r="G173" s="383">
        <v>4437</v>
      </c>
      <c r="H173" s="248"/>
      <c r="I173" s="248"/>
      <c r="J173" s="384" t="s">
        <v>888</v>
      </c>
      <c r="K173" s="385">
        <f>SUM(K3:K172)</f>
        <v>3787848.9399999995</v>
      </c>
      <c r="L173" s="141"/>
      <c r="M173" s="167"/>
      <c r="N173" s="167"/>
      <c r="O173" s="168"/>
      <c r="P173" s="140">
        <f>SUM(P3:P172)</f>
        <v>3631375.6599999997</v>
      </c>
      <c r="Q173" s="140"/>
      <c r="R173" s="140"/>
      <c r="S173" s="140">
        <f t="shared" ref="S173:V173" si="81">SUM(S3:S172)</f>
        <v>3595061.9034000002</v>
      </c>
      <c r="T173" s="140"/>
      <c r="U173" s="140"/>
      <c r="V173" s="140">
        <f t="shared" si="81"/>
        <v>3522434.3901999993</v>
      </c>
    </row>
    <row r="174" spans="1:22" x14ac:dyDescent="0.2">
      <c r="A174" s="248"/>
      <c r="B174" s="255"/>
      <c r="C174" s="248"/>
      <c r="D174" s="248"/>
      <c r="E174" s="248"/>
      <c r="F174" s="248"/>
      <c r="G174" s="248"/>
      <c r="H174" s="248"/>
      <c r="I174" s="248"/>
      <c r="J174" s="384" t="s">
        <v>889</v>
      </c>
      <c r="K174" s="386">
        <v>3787855.6864367817</v>
      </c>
      <c r="L174" s="141"/>
      <c r="M174" s="167"/>
      <c r="N174" s="167"/>
      <c r="O174" s="168"/>
      <c r="P174" s="169">
        <f>+K174</f>
        <v>3787855.6864367817</v>
      </c>
      <c r="Q174" s="169"/>
      <c r="R174" s="169"/>
      <c r="S174" s="169">
        <v>3787855.6864367817</v>
      </c>
      <c r="T174" s="169"/>
      <c r="U174" s="169"/>
      <c r="V174" s="169">
        <v>3787855.6864367817</v>
      </c>
    </row>
    <row r="175" spans="1:22" ht="33.75" x14ac:dyDescent="0.2">
      <c r="A175" s="248"/>
      <c r="B175" s="255"/>
      <c r="C175" s="248"/>
      <c r="D175" s="248"/>
      <c r="E175" s="248"/>
      <c r="F175" s="248"/>
      <c r="G175" s="248"/>
      <c r="H175" s="248"/>
      <c r="I175" s="248"/>
      <c r="J175" s="384"/>
      <c r="K175" s="387">
        <f>+K174-K173</f>
        <v>6.746436782181263</v>
      </c>
      <c r="L175" s="142" t="s">
        <v>890</v>
      </c>
      <c r="M175" s="167"/>
      <c r="N175" s="167"/>
      <c r="O175" s="168"/>
      <c r="P175" s="170">
        <f>+P174-P173</f>
        <v>156480.02643678198</v>
      </c>
      <c r="Q175" s="170"/>
      <c r="R175" s="170"/>
      <c r="S175" s="170">
        <f t="shared" ref="S175" si="82">+S174-S173</f>
        <v>192793.78303678147</v>
      </c>
      <c r="T175" s="170"/>
      <c r="U175" s="170"/>
      <c r="V175" s="170">
        <f>+V174-V173</f>
        <v>265421.29623678233</v>
      </c>
    </row>
    <row r="176" spans="1:22" x14ac:dyDescent="0.2">
      <c r="A176" s="248"/>
      <c r="B176" s="255"/>
      <c r="C176" s="248"/>
      <c r="D176" s="248"/>
      <c r="E176" s="248"/>
      <c r="F176" s="248"/>
      <c r="G176" s="248"/>
      <c r="H176" s="248"/>
      <c r="I176" s="248"/>
      <c r="J176" s="384"/>
      <c r="K176" s="388"/>
      <c r="L176" s="141"/>
      <c r="M176" s="167"/>
      <c r="N176" s="167"/>
      <c r="O176" s="168"/>
      <c r="P176" s="168"/>
      <c r="Q176" s="168"/>
      <c r="R176" s="168"/>
      <c r="S176" s="168"/>
      <c r="T176" s="168"/>
      <c r="U176" s="168"/>
      <c r="V176" s="168"/>
    </row>
    <row r="177" spans="1:21" x14ac:dyDescent="0.2">
      <c r="A177" s="248"/>
      <c r="B177" s="255"/>
      <c r="C177" s="248"/>
      <c r="D177" s="248"/>
      <c r="E177" s="248"/>
      <c r="F177" s="248"/>
      <c r="G177" s="248"/>
      <c r="H177" s="248"/>
      <c r="I177" s="248"/>
      <c r="J177" s="384"/>
      <c r="K177" s="388"/>
      <c r="L177" s="141"/>
      <c r="M177" s="167"/>
      <c r="N177" s="167"/>
      <c r="O177" s="168"/>
      <c r="P177" s="168"/>
      <c r="Q177" s="168"/>
      <c r="R177" s="168"/>
      <c r="S177" s="168"/>
      <c r="T177" s="168"/>
      <c r="U177" s="168"/>
    </row>
    <row r="178" spans="1:21" x14ac:dyDescent="0.2">
      <c r="A178" s="248"/>
      <c r="B178" s="255"/>
      <c r="C178" s="248"/>
      <c r="D178" s="248"/>
      <c r="E178" s="248"/>
      <c r="F178" s="248"/>
      <c r="G178" s="248"/>
      <c r="H178" s="248"/>
      <c r="I178" s="248"/>
      <c r="J178" s="384"/>
      <c r="K178" s="388"/>
      <c r="L178" s="141"/>
      <c r="M178" s="167"/>
      <c r="N178" s="167"/>
      <c r="O178" s="168"/>
      <c r="P178" s="168"/>
      <c r="Q178" s="168"/>
      <c r="R178" s="168"/>
      <c r="S178" s="168"/>
      <c r="T178" s="168"/>
      <c r="U178" s="168"/>
    </row>
  </sheetData>
  <sheetProtection algorithmName="SHA-512" hashValue="DqWaqm/xgDv5YKYoGOciqg2N4YEYsca64PdZ+KEAJkgzcnkdxc7rA8ZiTg1LQ7goK0PHWpR8PIX8YfQlP5elwg==" saltValue="LPd+Lj6kolGajEmRV/XaFQ==" spinCount="100000" sheet="1" objects="1" scenarios="1" selectLockedCells="1" selectUn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FB53E-CB16-4EC9-BAAA-DF6D2218A8C3}">
  <dimension ref="A3:F12"/>
  <sheetViews>
    <sheetView topLeftCell="A2" workbookViewId="0">
      <selection activeCell="L15" sqref="L15"/>
    </sheetView>
  </sheetViews>
  <sheetFormatPr baseColWidth="10" defaultRowHeight="15" x14ac:dyDescent="0.25"/>
  <cols>
    <col min="1" max="1" width="7" customWidth="1"/>
    <col min="2" max="2" width="19.28515625" style="402" customWidth="1"/>
    <col min="3" max="5" width="15" bestFit="1" customWidth="1"/>
    <col min="6" max="6" width="15" customWidth="1"/>
  </cols>
  <sheetData>
    <row r="3" spans="1:6" ht="36" x14ac:dyDescent="0.25">
      <c r="B3" s="390" t="s">
        <v>866</v>
      </c>
      <c r="C3" s="391" t="s">
        <v>919</v>
      </c>
      <c r="D3" s="391" t="s">
        <v>920</v>
      </c>
      <c r="E3" s="391" t="s">
        <v>922</v>
      </c>
      <c r="F3" s="400"/>
    </row>
    <row r="4" spans="1:6" x14ac:dyDescent="0.25">
      <c r="B4" s="390" t="s">
        <v>867</v>
      </c>
      <c r="C4" s="392">
        <v>23419041294</v>
      </c>
      <c r="D4" s="392">
        <f>+D9*4350</f>
        <v>15322576546.5</v>
      </c>
      <c r="E4" s="392">
        <f>+C4-D4</f>
        <v>8096464747.5</v>
      </c>
      <c r="F4" s="396"/>
    </row>
    <row r="5" spans="1:6" x14ac:dyDescent="0.25">
      <c r="A5" s="394"/>
      <c r="B5" s="395"/>
      <c r="C5" s="396"/>
      <c r="D5" s="394"/>
      <c r="E5" s="394"/>
      <c r="F5" s="394"/>
    </row>
    <row r="6" spans="1:6" x14ac:dyDescent="0.25">
      <c r="A6" s="394"/>
      <c r="B6" s="403"/>
      <c r="C6" s="397"/>
      <c r="D6" s="394"/>
      <c r="E6" s="394"/>
      <c r="F6" s="394"/>
    </row>
    <row r="7" spans="1:6" x14ac:dyDescent="0.25">
      <c r="B7" s="404"/>
      <c r="C7" s="393"/>
    </row>
    <row r="8" spans="1:6" ht="36" x14ac:dyDescent="0.25">
      <c r="B8" s="399" t="s">
        <v>866</v>
      </c>
      <c r="C8" s="391" t="s">
        <v>918</v>
      </c>
      <c r="D8" s="391" t="s">
        <v>921</v>
      </c>
      <c r="E8" s="391" t="s">
        <v>922</v>
      </c>
      <c r="F8" s="400"/>
    </row>
    <row r="9" spans="1:6" x14ac:dyDescent="0.25">
      <c r="B9" s="399" t="s">
        <v>867</v>
      </c>
      <c r="C9" s="392">
        <f>+C4/4350</f>
        <v>5383687.6537931031</v>
      </c>
      <c r="D9" s="392">
        <v>3522431.39</v>
      </c>
      <c r="E9" s="392">
        <f>+C9-D9</f>
        <v>1861256.2637931029</v>
      </c>
      <c r="F9" s="396"/>
    </row>
    <row r="10" spans="1:6" x14ac:dyDescent="0.25">
      <c r="A10" s="394"/>
      <c r="B10" s="405"/>
      <c r="C10" s="398"/>
    </row>
    <row r="11" spans="1:6" x14ac:dyDescent="0.25">
      <c r="A11" s="394"/>
      <c r="B11" s="407" t="s">
        <v>885</v>
      </c>
      <c r="C11" s="401"/>
    </row>
    <row r="12" spans="1:6" x14ac:dyDescent="0.25">
      <c r="A12" s="394"/>
      <c r="B12" s="406"/>
      <c r="C12" s="40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30D3D-8095-4CAE-B59F-381C23099833}">
  <dimension ref="A2:V131"/>
  <sheetViews>
    <sheetView tabSelected="1" zoomScale="112" zoomScaleNormal="112" workbookViewId="0">
      <selection sqref="A1:XFD1048576"/>
    </sheetView>
  </sheetViews>
  <sheetFormatPr baseColWidth="10" defaultRowHeight="11.25" x14ac:dyDescent="0.2"/>
  <cols>
    <col min="1" max="1" width="3.5703125" style="389" bestFit="1" customWidth="1"/>
    <col min="2" max="2" width="41.85546875" style="389" customWidth="1"/>
    <col min="3" max="3" width="11.42578125" style="389"/>
    <col min="4" max="6" width="0" style="389" hidden="1" customWidth="1"/>
    <col min="7" max="7" width="13.140625" style="389" customWidth="1"/>
    <col min="8" max="9" width="11.42578125" style="389"/>
    <col min="10" max="10" width="0" style="389" hidden="1" customWidth="1"/>
    <col min="11" max="11" width="18.7109375" style="389" hidden="1" customWidth="1"/>
    <col min="12" max="12" width="14.7109375" style="389" hidden="1" customWidth="1"/>
    <col min="13" max="13" width="10.5703125" style="468" customWidth="1"/>
    <col min="14" max="14" width="10.5703125" style="468" hidden="1" customWidth="1"/>
    <col min="15" max="15" width="14.28515625" style="469" hidden="1" customWidth="1"/>
    <col min="16" max="19" width="14" style="469" hidden="1" customWidth="1"/>
    <col min="20" max="20" width="14.5703125" style="469" hidden="1" customWidth="1"/>
    <col min="21" max="21" width="14.85546875" style="469" customWidth="1"/>
    <col min="22" max="22" width="17" style="469" customWidth="1"/>
    <col min="23" max="16384" width="11.42578125" style="389"/>
  </cols>
  <sheetData>
    <row r="2" spans="1:22" ht="45" x14ac:dyDescent="0.2">
      <c r="A2" s="480" t="s">
        <v>0</v>
      </c>
      <c r="B2" s="481" t="s">
        <v>1</v>
      </c>
      <c r="C2" s="481" t="s">
        <v>3</v>
      </c>
      <c r="D2" s="481" t="s">
        <v>571</v>
      </c>
      <c r="E2" s="481" t="s">
        <v>572</v>
      </c>
      <c r="F2" s="481" t="s">
        <v>829</v>
      </c>
      <c r="G2" s="481" t="s">
        <v>904</v>
      </c>
      <c r="H2" s="481" t="s">
        <v>431</v>
      </c>
      <c r="I2" s="481" t="s">
        <v>4</v>
      </c>
      <c r="J2" s="481" t="s">
        <v>886</v>
      </c>
      <c r="K2" s="481" t="s">
        <v>898</v>
      </c>
      <c r="L2" s="481" t="s">
        <v>887</v>
      </c>
      <c r="M2" s="482" t="s">
        <v>899</v>
      </c>
      <c r="N2" s="482" t="s">
        <v>900</v>
      </c>
      <c r="O2" s="483" t="s">
        <v>901</v>
      </c>
      <c r="P2" s="483" t="s">
        <v>902</v>
      </c>
      <c r="Q2" s="483" t="s">
        <v>903</v>
      </c>
      <c r="R2" s="483" t="s">
        <v>907</v>
      </c>
      <c r="S2" s="483" t="s">
        <v>917</v>
      </c>
      <c r="T2" s="483" t="s">
        <v>903</v>
      </c>
      <c r="U2" s="483" t="s">
        <v>929</v>
      </c>
      <c r="V2" s="483" t="s">
        <v>930</v>
      </c>
    </row>
    <row r="3" spans="1:22" ht="22.5" x14ac:dyDescent="0.2">
      <c r="A3" s="256">
        <v>1</v>
      </c>
      <c r="B3" s="374" t="s">
        <v>15</v>
      </c>
      <c r="C3" s="256" t="s">
        <v>16</v>
      </c>
      <c r="D3" s="451">
        <v>140</v>
      </c>
      <c r="E3" s="451">
        <v>0</v>
      </c>
      <c r="F3" s="451">
        <v>48</v>
      </c>
      <c r="G3" s="257">
        <v>188</v>
      </c>
      <c r="H3" s="256" t="s">
        <v>588</v>
      </c>
      <c r="I3" s="256">
        <v>213598</v>
      </c>
      <c r="J3" s="452">
        <v>382.42</v>
      </c>
      <c r="K3" s="385">
        <f>+J3*G3</f>
        <v>71894.960000000006</v>
      </c>
      <c r="L3" s="372">
        <v>195</v>
      </c>
      <c r="M3" s="470">
        <f>+G3</f>
        <v>188</v>
      </c>
      <c r="N3" s="470">
        <f>+L3</f>
        <v>195</v>
      </c>
      <c r="O3" s="471">
        <f>+J3</f>
        <v>382.42</v>
      </c>
      <c r="P3" s="471">
        <f>+O3*M3</f>
        <v>71894.960000000006</v>
      </c>
      <c r="Q3" s="471">
        <f>+O3*1%</f>
        <v>3.8242000000000003</v>
      </c>
      <c r="R3" s="471">
        <f>+O3-Q3</f>
        <v>378.5958</v>
      </c>
      <c r="S3" s="471">
        <f>+R3*G3</f>
        <v>71176.010399999999</v>
      </c>
      <c r="T3" s="471">
        <f>+O3*3%</f>
        <v>11.4726</v>
      </c>
      <c r="U3" s="471">
        <f>O3-T3</f>
        <v>370.94740000000002</v>
      </c>
      <c r="V3" s="472">
        <f>+U3*M3</f>
        <v>69738.111199999999</v>
      </c>
    </row>
    <row r="4" spans="1:22" ht="22.5" x14ac:dyDescent="0.2">
      <c r="A4" s="256">
        <v>2</v>
      </c>
      <c r="B4" s="372" t="s">
        <v>20</v>
      </c>
      <c r="C4" s="256" t="s">
        <v>16</v>
      </c>
      <c r="D4" s="451">
        <v>15</v>
      </c>
      <c r="E4" s="453">
        <v>0</v>
      </c>
      <c r="F4" s="453">
        <v>18</v>
      </c>
      <c r="G4" s="257">
        <v>33</v>
      </c>
      <c r="H4" s="256" t="s">
        <v>600</v>
      </c>
      <c r="I4" s="256">
        <v>217980</v>
      </c>
      <c r="J4" s="452">
        <v>157.37</v>
      </c>
      <c r="K4" s="385">
        <f t="shared" ref="K4:K52" si="0">+J4*G4</f>
        <v>5193.21</v>
      </c>
      <c r="L4" s="372">
        <v>195</v>
      </c>
      <c r="M4" s="470">
        <f t="shared" ref="M4:M16" si="1">+G4</f>
        <v>33</v>
      </c>
      <c r="N4" s="470">
        <f t="shared" ref="N4:N5" si="2">+L4</f>
        <v>195</v>
      </c>
      <c r="O4" s="471">
        <f t="shared" ref="O4:O22" si="3">+J4</f>
        <v>157.37</v>
      </c>
      <c r="P4" s="471">
        <f>+O4*M4</f>
        <v>5193.21</v>
      </c>
      <c r="Q4" s="471">
        <f t="shared" ref="Q4:Q52" si="4">+O4*1%</f>
        <v>1.5737000000000001</v>
      </c>
      <c r="R4" s="471">
        <f t="shared" ref="R4:R52" si="5">+O4-Q4</f>
        <v>155.7963</v>
      </c>
      <c r="S4" s="471">
        <f t="shared" ref="S4:S52" si="6">+R4*G4</f>
        <v>5141.2779</v>
      </c>
      <c r="T4" s="471">
        <f t="shared" ref="T4:T10" si="7">+O4*3%</f>
        <v>4.7210999999999999</v>
      </c>
      <c r="U4" s="471">
        <f t="shared" ref="U4:U52" si="8">O4-T4</f>
        <v>152.6489</v>
      </c>
      <c r="V4" s="472">
        <f t="shared" ref="V4:V52" si="9">+U4*M4</f>
        <v>5037.4137000000001</v>
      </c>
    </row>
    <row r="5" spans="1:22" ht="22.5" x14ac:dyDescent="0.2">
      <c r="A5" s="256">
        <v>3</v>
      </c>
      <c r="B5" s="372" t="s">
        <v>24</v>
      </c>
      <c r="C5" s="256" t="s">
        <v>16</v>
      </c>
      <c r="D5" s="451">
        <v>0</v>
      </c>
      <c r="E5" s="453">
        <v>0</v>
      </c>
      <c r="F5" s="453">
        <v>18</v>
      </c>
      <c r="G5" s="257">
        <v>18</v>
      </c>
      <c r="H5" s="256" t="s">
        <v>605</v>
      </c>
      <c r="I5" s="256">
        <v>217979</v>
      </c>
      <c r="J5" s="452">
        <v>156.94999999999999</v>
      </c>
      <c r="K5" s="385">
        <f t="shared" si="0"/>
        <v>2825.1</v>
      </c>
      <c r="L5" s="372">
        <v>195</v>
      </c>
      <c r="M5" s="470">
        <f t="shared" si="1"/>
        <v>18</v>
      </c>
      <c r="N5" s="470">
        <f t="shared" si="2"/>
        <v>195</v>
      </c>
      <c r="O5" s="471">
        <f t="shared" si="3"/>
        <v>156.94999999999999</v>
      </c>
      <c r="P5" s="471">
        <f t="shared" ref="P5:P52" si="10">+O5*M5</f>
        <v>2825.1</v>
      </c>
      <c r="Q5" s="471">
        <f t="shared" si="4"/>
        <v>1.5694999999999999</v>
      </c>
      <c r="R5" s="471">
        <f t="shared" si="5"/>
        <v>155.38049999999998</v>
      </c>
      <c r="S5" s="471">
        <f t="shared" si="6"/>
        <v>2796.8489999999997</v>
      </c>
      <c r="T5" s="471">
        <f t="shared" si="7"/>
        <v>4.7084999999999999</v>
      </c>
      <c r="U5" s="471">
        <f t="shared" si="8"/>
        <v>152.2415</v>
      </c>
      <c r="V5" s="472">
        <f t="shared" si="9"/>
        <v>2740.3470000000002</v>
      </c>
    </row>
    <row r="6" spans="1:22" ht="22.5" x14ac:dyDescent="0.2">
      <c r="A6" s="256">
        <v>4</v>
      </c>
      <c r="B6" s="374" t="s">
        <v>27</v>
      </c>
      <c r="C6" s="256" t="s">
        <v>16</v>
      </c>
      <c r="D6" s="451">
        <v>0</v>
      </c>
      <c r="E6" s="453">
        <v>0</v>
      </c>
      <c r="F6" s="453">
        <v>18</v>
      </c>
      <c r="G6" s="257">
        <v>18</v>
      </c>
      <c r="H6" s="256" t="s">
        <v>606</v>
      </c>
      <c r="I6" s="256" t="s">
        <v>28</v>
      </c>
      <c r="J6" s="452">
        <v>70.77</v>
      </c>
      <c r="K6" s="385">
        <f t="shared" si="0"/>
        <v>1273.8599999999999</v>
      </c>
      <c r="L6" s="372">
        <v>210</v>
      </c>
      <c r="M6" s="470">
        <f t="shared" si="1"/>
        <v>18</v>
      </c>
      <c r="N6" s="470">
        <v>200</v>
      </c>
      <c r="O6" s="471">
        <f t="shared" si="3"/>
        <v>70.77</v>
      </c>
      <c r="P6" s="471">
        <f t="shared" si="10"/>
        <v>1273.8599999999999</v>
      </c>
      <c r="Q6" s="471">
        <f t="shared" si="4"/>
        <v>0.7077</v>
      </c>
      <c r="R6" s="471">
        <f t="shared" si="5"/>
        <v>70.062299999999993</v>
      </c>
      <c r="S6" s="471">
        <f t="shared" si="6"/>
        <v>1261.1214</v>
      </c>
      <c r="T6" s="471">
        <f t="shared" si="7"/>
        <v>2.1231</v>
      </c>
      <c r="U6" s="471">
        <f t="shared" si="8"/>
        <v>68.646900000000002</v>
      </c>
      <c r="V6" s="472">
        <f t="shared" si="9"/>
        <v>1235.6442</v>
      </c>
    </row>
    <row r="7" spans="1:22" ht="22.5" x14ac:dyDescent="0.2">
      <c r="A7" s="256">
        <v>5</v>
      </c>
      <c r="B7" s="374" t="s">
        <v>30</v>
      </c>
      <c r="C7" s="256" t="s">
        <v>16</v>
      </c>
      <c r="D7" s="451">
        <v>0</v>
      </c>
      <c r="E7" s="453">
        <v>0</v>
      </c>
      <c r="F7" s="453">
        <v>18</v>
      </c>
      <c r="G7" s="257">
        <v>18</v>
      </c>
      <c r="H7" s="256" t="s">
        <v>607</v>
      </c>
      <c r="I7" s="256" t="s">
        <v>31</v>
      </c>
      <c r="J7" s="452">
        <v>66.92</v>
      </c>
      <c r="K7" s="385">
        <f t="shared" si="0"/>
        <v>1204.56</v>
      </c>
      <c r="L7" s="372">
        <v>210</v>
      </c>
      <c r="M7" s="470">
        <f t="shared" si="1"/>
        <v>18</v>
      </c>
      <c r="N7" s="470">
        <v>200</v>
      </c>
      <c r="O7" s="471">
        <f t="shared" si="3"/>
        <v>66.92</v>
      </c>
      <c r="P7" s="471">
        <f t="shared" si="10"/>
        <v>1204.56</v>
      </c>
      <c r="Q7" s="471">
        <f t="shared" si="4"/>
        <v>0.66920000000000002</v>
      </c>
      <c r="R7" s="471">
        <f t="shared" si="5"/>
        <v>66.250799999999998</v>
      </c>
      <c r="S7" s="471">
        <f t="shared" si="6"/>
        <v>1192.5144</v>
      </c>
      <c r="T7" s="471">
        <f t="shared" si="7"/>
        <v>2.0076000000000001</v>
      </c>
      <c r="U7" s="471">
        <f t="shared" si="8"/>
        <v>64.912400000000005</v>
      </c>
      <c r="V7" s="472">
        <f t="shared" si="9"/>
        <v>1168.4232000000002</v>
      </c>
    </row>
    <row r="8" spans="1:22" ht="22.5" x14ac:dyDescent="0.2">
      <c r="A8" s="256">
        <v>6</v>
      </c>
      <c r="B8" s="374" t="s">
        <v>33</v>
      </c>
      <c r="C8" s="256" t="s">
        <v>16</v>
      </c>
      <c r="D8" s="451">
        <v>80</v>
      </c>
      <c r="E8" s="451">
        <v>30</v>
      </c>
      <c r="F8" s="451">
        <v>24</v>
      </c>
      <c r="G8" s="257">
        <v>134</v>
      </c>
      <c r="H8" s="256" t="s">
        <v>608</v>
      </c>
      <c r="I8" s="256" t="s">
        <v>34</v>
      </c>
      <c r="J8" s="452">
        <v>166.9</v>
      </c>
      <c r="K8" s="385">
        <f t="shared" si="0"/>
        <v>22364.600000000002</v>
      </c>
      <c r="L8" s="372">
        <v>197</v>
      </c>
      <c r="M8" s="470">
        <f t="shared" si="1"/>
        <v>134</v>
      </c>
      <c r="N8" s="470">
        <f t="shared" ref="N8:N9" si="11">+L8</f>
        <v>197</v>
      </c>
      <c r="O8" s="471">
        <f t="shared" si="3"/>
        <v>166.9</v>
      </c>
      <c r="P8" s="471">
        <f t="shared" si="10"/>
        <v>22364.600000000002</v>
      </c>
      <c r="Q8" s="471">
        <f t="shared" si="4"/>
        <v>1.669</v>
      </c>
      <c r="R8" s="471">
        <f t="shared" si="5"/>
        <v>165.23099999999999</v>
      </c>
      <c r="S8" s="471">
        <f t="shared" si="6"/>
        <v>22140.953999999998</v>
      </c>
      <c r="T8" s="471">
        <f t="shared" si="7"/>
        <v>5.0069999999999997</v>
      </c>
      <c r="U8" s="471">
        <f t="shared" si="8"/>
        <v>161.893</v>
      </c>
      <c r="V8" s="472">
        <f t="shared" si="9"/>
        <v>21693.662</v>
      </c>
    </row>
    <row r="9" spans="1:22" ht="22.5" x14ac:dyDescent="0.2">
      <c r="A9" s="256">
        <v>7</v>
      </c>
      <c r="B9" s="374" t="s">
        <v>37</v>
      </c>
      <c r="C9" s="256" t="s">
        <v>16</v>
      </c>
      <c r="D9" s="451">
        <v>20</v>
      </c>
      <c r="E9" s="453">
        <v>40</v>
      </c>
      <c r="F9" s="453">
        <v>24</v>
      </c>
      <c r="G9" s="257">
        <v>84</v>
      </c>
      <c r="H9" s="256" t="s">
        <v>609</v>
      </c>
      <c r="I9" s="256">
        <v>136483</v>
      </c>
      <c r="J9" s="452">
        <v>73.89</v>
      </c>
      <c r="K9" s="385">
        <f t="shared" si="0"/>
        <v>6206.76</v>
      </c>
      <c r="L9" s="372">
        <v>65</v>
      </c>
      <c r="M9" s="470">
        <f t="shared" si="1"/>
        <v>84</v>
      </c>
      <c r="N9" s="470">
        <f t="shared" si="11"/>
        <v>65</v>
      </c>
      <c r="O9" s="471">
        <f t="shared" si="3"/>
        <v>73.89</v>
      </c>
      <c r="P9" s="471">
        <f t="shared" si="10"/>
        <v>6206.76</v>
      </c>
      <c r="Q9" s="471">
        <f t="shared" si="4"/>
        <v>0.7389</v>
      </c>
      <c r="R9" s="471">
        <f t="shared" si="5"/>
        <v>73.1511</v>
      </c>
      <c r="S9" s="471">
        <f t="shared" si="6"/>
        <v>6144.6923999999999</v>
      </c>
      <c r="T9" s="471">
        <f t="shared" si="7"/>
        <v>2.2166999999999999</v>
      </c>
      <c r="U9" s="471">
        <f t="shared" si="8"/>
        <v>71.673299999999998</v>
      </c>
      <c r="V9" s="472">
        <f t="shared" si="9"/>
        <v>6020.5572000000002</v>
      </c>
    </row>
    <row r="10" spans="1:22" x14ac:dyDescent="0.2">
      <c r="A10" s="256">
        <v>8</v>
      </c>
      <c r="B10" s="374" t="s">
        <v>40</v>
      </c>
      <c r="C10" s="256" t="s">
        <v>16</v>
      </c>
      <c r="D10" s="451">
        <v>5</v>
      </c>
      <c r="E10" s="453">
        <v>0</v>
      </c>
      <c r="F10" s="453">
        <v>5</v>
      </c>
      <c r="G10" s="257">
        <v>10</v>
      </c>
      <c r="H10" s="256" t="s">
        <v>419</v>
      </c>
      <c r="I10" s="256">
        <v>143031</v>
      </c>
      <c r="J10" s="454">
        <v>2152.67</v>
      </c>
      <c r="K10" s="385">
        <f t="shared" si="0"/>
        <v>21526.7</v>
      </c>
      <c r="L10" s="372">
        <v>210</v>
      </c>
      <c r="M10" s="470">
        <f t="shared" si="1"/>
        <v>10</v>
      </c>
      <c r="N10" s="470">
        <v>200</v>
      </c>
      <c r="O10" s="471">
        <f t="shared" si="3"/>
        <v>2152.67</v>
      </c>
      <c r="P10" s="471">
        <f t="shared" si="10"/>
        <v>21526.7</v>
      </c>
      <c r="Q10" s="471">
        <f t="shared" si="4"/>
        <v>21.526700000000002</v>
      </c>
      <c r="R10" s="471">
        <f t="shared" si="5"/>
        <v>2131.1433000000002</v>
      </c>
      <c r="S10" s="471">
        <f t="shared" si="6"/>
        <v>21311.433000000001</v>
      </c>
      <c r="T10" s="471">
        <f t="shared" si="7"/>
        <v>64.580100000000002</v>
      </c>
      <c r="U10" s="471">
        <f t="shared" si="8"/>
        <v>2088.0898999999999</v>
      </c>
      <c r="V10" s="472">
        <f t="shared" si="9"/>
        <v>20880.898999999998</v>
      </c>
    </row>
    <row r="11" spans="1:22" ht="22.5" x14ac:dyDescent="0.2">
      <c r="A11" s="256">
        <v>9</v>
      </c>
      <c r="B11" s="378" t="s">
        <v>46</v>
      </c>
      <c r="C11" s="256" t="s">
        <v>16</v>
      </c>
      <c r="D11" s="451">
        <v>0</v>
      </c>
      <c r="E11" s="453">
        <v>0</v>
      </c>
      <c r="F11" s="453">
        <v>36</v>
      </c>
      <c r="G11" s="257">
        <v>36</v>
      </c>
      <c r="H11" s="256" t="s">
        <v>611</v>
      </c>
      <c r="I11" s="256" t="s">
        <v>47</v>
      </c>
      <c r="J11" s="456">
        <v>365.14</v>
      </c>
      <c r="K11" s="385">
        <f t="shared" si="0"/>
        <v>13145.039999999999</v>
      </c>
      <c r="L11" s="372">
        <v>210</v>
      </c>
      <c r="M11" s="470">
        <f t="shared" si="1"/>
        <v>36</v>
      </c>
      <c r="N11" s="470">
        <v>200</v>
      </c>
      <c r="O11" s="471">
        <f t="shared" si="3"/>
        <v>365.14</v>
      </c>
      <c r="P11" s="471">
        <f t="shared" si="10"/>
        <v>13145.039999999999</v>
      </c>
      <c r="Q11" s="471">
        <f t="shared" si="4"/>
        <v>3.6513999999999998</v>
      </c>
      <c r="R11" s="471">
        <f t="shared" si="5"/>
        <v>361.48859999999996</v>
      </c>
      <c r="S11" s="471">
        <f t="shared" si="6"/>
        <v>13013.589599999999</v>
      </c>
      <c r="T11" s="471">
        <f t="shared" ref="T11:T15" si="12">+O11*3%</f>
        <v>10.954199999999998</v>
      </c>
      <c r="U11" s="471">
        <f t="shared" si="8"/>
        <v>354.18579999999997</v>
      </c>
      <c r="V11" s="472">
        <f t="shared" si="9"/>
        <v>12750.6888</v>
      </c>
    </row>
    <row r="12" spans="1:22" ht="22.5" x14ac:dyDescent="0.2">
      <c r="A12" s="256">
        <v>10</v>
      </c>
      <c r="B12" s="378" t="s">
        <v>50</v>
      </c>
      <c r="C12" s="256" t="s">
        <v>16</v>
      </c>
      <c r="D12" s="451">
        <v>50</v>
      </c>
      <c r="E12" s="453">
        <v>30</v>
      </c>
      <c r="F12" s="453">
        <v>40</v>
      </c>
      <c r="G12" s="257">
        <v>120</v>
      </c>
      <c r="H12" s="256" t="s">
        <v>612</v>
      </c>
      <c r="I12" s="256" t="s">
        <v>51</v>
      </c>
      <c r="J12" s="456">
        <v>90.38</v>
      </c>
      <c r="K12" s="385">
        <f t="shared" si="0"/>
        <v>10845.599999999999</v>
      </c>
      <c r="L12" s="372">
        <v>195</v>
      </c>
      <c r="M12" s="470">
        <f t="shared" si="1"/>
        <v>120</v>
      </c>
      <c r="N12" s="470">
        <f t="shared" ref="N12:N13" si="13">+L12</f>
        <v>195</v>
      </c>
      <c r="O12" s="471">
        <f t="shared" si="3"/>
        <v>90.38</v>
      </c>
      <c r="P12" s="471">
        <f t="shared" si="10"/>
        <v>10845.599999999999</v>
      </c>
      <c r="Q12" s="471">
        <f t="shared" si="4"/>
        <v>0.90379999999999994</v>
      </c>
      <c r="R12" s="471">
        <f t="shared" si="5"/>
        <v>89.476199999999992</v>
      </c>
      <c r="S12" s="471">
        <f t="shared" si="6"/>
        <v>10737.143999999998</v>
      </c>
      <c r="T12" s="471">
        <f t="shared" si="12"/>
        <v>2.7113999999999998</v>
      </c>
      <c r="U12" s="471">
        <f t="shared" si="8"/>
        <v>87.668599999999998</v>
      </c>
      <c r="V12" s="472">
        <f t="shared" si="9"/>
        <v>10520.232</v>
      </c>
    </row>
    <row r="13" spans="1:22" ht="22.5" x14ac:dyDescent="0.2">
      <c r="A13" s="256">
        <v>11</v>
      </c>
      <c r="B13" s="374" t="s">
        <v>54</v>
      </c>
      <c r="C13" s="256" t="s">
        <v>16</v>
      </c>
      <c r="D13" s="451">
        <v>50</v>
      </c>
      <c r="E13" s="453">
        <v>30</v>
      </c>
      <c r="F13" s="453">
        <v>40</v>
      </c>
      <c r="G13" s="257">
        <v>120</v>
      </c>
      <c r="H13" s="256" t="s">
        <v>614</v>
      </c>
      <c r="I13" s="256" t="s">
        <v>55</v>
      </c>
      <c r="J13" s="452">
        <v>93.6</v>
      </c>
      <c r="K13" s="385">
        <f t="shared" si="0"/>
        <v>11232</v>
      </c>
      <c r="L13" s="372">
        <v>195</v>
      </c>
      <c r="M13" s="470">
        <f t="shared" si="1"/>
        <v>120</v>
      </c>
      <c r="N13" s="470">
        <f t="shared" si="13"/>
        <v>195</v>
      </c>
      <c r="O13" s="471">
        <f t="shared" si="3"/>
        <v>93.6</v>
      </c>
      <c r="P13" s="471">
        <f t="shared" si="10"/>
        <v>11232</v>
      </c>
      <c r="Q13" s="471">
        <f t="shared" si="4"/>
        <v>0.93599999999999994</v>
      </c>
      <c r="R13" s="471">
        <f t="shared" si="5"/>
        <v>92.663999999999987</v>
      </c>
      <c r="S13" s="471">
        <f t="shared" si="6"/>
        <v>11119.679999999998</v>
      </c>
      <c r="T13" s="471">
        <f t="shared" si="12"/>
        <v>2.8079999999999998</v>
      </c>
      <c r="U13" s="471">
        <f t="shared" si="8"/>
        <v>90.792000000000002</v>
      </c>
      <c r="V13" s="472">
        <f t="shared" si="9"/>
        <v>10895.04</v>
      </c>
    </row>
    <row r="14" spans="1:22" ht="22.5" x14ac:dyDescent="0.2">
      <c r="A14" s="256">
        <v>12</v>
      </c>
      <c r="B14" s="374" t="s">
        <v>56</v>
      </c>
      <c r="C14" s="256" t="s">
        <v>16</v>
      </c>
      <c r="D14" s="451">
        <v>5</v>
      </c>
      <c r="E14" s="453">
        <v>5</v>
      </c>
      <c r="F14" s="453">
        <v>5</v>
      </c>
      <c r="G14" s="257">
        <v>15</v>
      </c>
      <c r="H14" s="256" t="s">
        <v>616</v>
      </c>
      <c r="I14" s="256" t="s">
        <v>57</v>
      </c>
      <c r="J14" s="454">
        <v>1082.49</v>
      </c>
      <c r="K14" s="385">
        <f t="shared" si="0"/>
        <v>16237.35</v>
      </c>
      <c r="L14" s="372">
        <v>210</v>
      </c>
      <c r="M14" s="470">
        <f t="shared" si="1"/>
        <v>15</v>
      </c>
      <c r="N14" s="470">
        <v>200</v>
      </c>
      <c r="O14" s="471">
        <f t="shared" si="3"/>
        <v>1082.49</v>
      </c>
      <c r="P14" s="471">
        <f t="shared" si="10"/>
        <v>16237.35</v>
      </c>
      <c r="Q14" s="471">
        <f t="shared" si="4"/>
        <v>10.8249</v>
      </c>
      <c r="R14" s="471">
        <f t="shared" si="5"/>
        <v>1071.6650999999999</v>
      </c>
      <c r="S14" s="471">
        <f t="shared" si="6"/>
        <v>16074.976499999999</v>
      </c>
      <c r="T14" s="471">
        <f t="shared" si="12"/>
        <v>32.474699999999999</v>
      </c>
      <c r="U14" s="471">
        <f t="shared" si="8"/>
        <v>1050.0153</v>
      </c>
      <c r="V14" s="472">
        <f t="shared" si="9"/>
        <v>15750.229500000001</v>
      </c>
    </row>
    <row r="15" spans="1:22" ht="22.5" x14ac:dyDescent="0.2">
      <c r="A15" s="256">
        <v>13</v>
      </c>
      <c r="B15" s="374" t="s">
        <v>62</v>
      </c>
      <c r="C15" s="256" t="s">
        <v>16</v>
      </c>
      <c r="D15" s="451">
        <v>10</v>
      </c>
      <c r="E15" s="453">
        <v>10</v>
      </c>
      <c r="F15" s="453">
        <v>10</v>
      </c>
      <c r="G15" s="257">
        <v>30</v>
      </c>
      <c r="H15" s="256" t="s">
        <v>619</v>
      </c>
      <c r="I15" s="256">
        <v>63361</v>
      </c>
      <c r="J15" s="452">
        <v>21.13</v>
      </c>
      <c r="K15" s="385">
        <f t="shared" si="0"/>
        <v>633.9</v>
      </c>
      <c r="L15" s="372">
        <v>210</v>
      </c>
      <c r="M15" s="470">
        <f t="shared" si="1"/>
        <v>30</v>
      </c>
      <c r="N15" s="470">
        <v>200</v>
      </c>
      <c r="O15" s="471">
        <f t="shared" si="3"/>
        <v>21.13</v>
      </c>
      <c r="P15" s="471">
        <f t="shared" si="10"/>
        <v>633.9</v>
      </c>
      <c r="Q15" s="471">
        <f t="shared" si="4"/>
        <v>0.21129999999999999</v>
      </c>
      <c r="R15" s="471">
        <f t="shared" si="5"/>
        <v>20.918699999999998</v>
      </c>
      <c r="S15" s="471">
        <f t="shared" si="6"/>
        <v>627.56099999999992</v>
      </c>
      <c r="T15" s="471">
        <f t="shared" si="12"/>
        <v>0.63389999999999991</v>
      </c>
      <c r="U15" s="471">
        <f t="shared" si="8"/>
        <v>20.496099999999998</v>
      </c>
      <c r="V15" s="472">
        <f t="shared" si="9"/>
        <v>614.88299999999992</v>
      </c>
    </row>
    <row r="16" spans="1:22" x14ac:dyDescent="0.2">
      <c r="A16" s="256">
        <v>14</v>
      </c>
      <c r="B16" s="374" t="s">
        <v>70</v>
      </c>
      <c r="C16" s="256" t="s">
        <v>16</v>
      </c>
      <c r="D16" s="451">
        <v>0</v>
      </c>
      <c r="E16" s="453">
        <v>0</v>
      </c>
      <c r="F16" s="453">
        <v>36</v>
      </c>
      <c r="G16" s="257">
        <v>36</v>
      </c>
      <c r="H16" s="256" t="s">
        <v>419</v>
      </c>
      <c r="I16" s="256" t="s">
        <v>71</v>
      </c>
      <c r="J16" s="452">
        <v>125.63</v>
      </c>
      <c r="K16" s="385">
        <f t="shared" si="0"/>
        <v>4522.68</v>
      </c>
      <c r="L16" s="372">
        <v>200</v>
      </c>
      <c r="M16" s="470">
        <f t="shared" si="1"/>
        <v>36</v>
      </c>
      <c r="N16" s="470">
        <v>200</v>
      </c>
      <c r="O16" s="471">
        <f t="shared" si="3"/>
        <v>125.63</v>
      </c>
      <c r="P16" s="471">
        <f t="shared" si="10"/>
        <v>4522.68</v>
      </c>
      <c r="Q16" s="471">
        <f t="shared" si="4"/>
        <v>1.2563</v>
      </c>
      <c r="R16" s="471">
        <f t="shared" si="5"/>
        <v>124.3737</v>
      </c>
      <c r="S16" s="471">
        <f t="shared" si="6"/>
        <v>4477.4531999999999</v>
      </c>
      <c r="T16" s="471">
        <f t="shared" ref="T16:T22" si="14">+O16*3%</f>
        <v>3.7688999999999999</v>
      </c>
      <c r="U16" s="471">
        <f t="shared" si="8"/>
        <v>121.86109999999999</v>
      </c>
      <c r="V16" s="472">
        <f t="shared" si="9"/>
        <v>4386.9996000000001</v>
      </c>
    </row>
    <row r="17" spans="1:22" ht="22.5" x14ac:dyDescent="0.2">
      <c r="A17" s="256">
        <v>15</v>
      </c>
      <c r="B17" s="374" t="s">
        <v>73</v>
      </c>
      <c r="C17" s="256" t="s">
        <v>16</v>
      </c>
      <c r="D17" s="451">
        <v>0</v>
      </c>
      <c r="E17" s="453">
        <v>0</v>
      </c>
      <c r="F17" s="453">
        <v>4</v>
      </c>
      <c r="G17" s="257">
        <v>4</v>
      </c>
      <c r="H17" s="256" t="s">
        <v>623</v>
      </c>
      <c r="I17" s="256" t="s">
        <v>74</v>
      </c>
      <c r="J17" s="454">
        <v>3414.14</v>
      </c>
      <c r="K17" s="385">
        <f t="shared" si="0"/>
        <v>13656.56</v>
      </c>
      <c r="L17" s="479">
        <v>65</v>
      </c>
      <c r="M17" s="473">
        <v>2</v>
      </c>
      <c r="N17" s="470">
        <f t="shared" ref="N17:N22" si="15">+L17</f>
        <v>65</v>
      </c>
      <c r="O17" s="474">
        <f t="shared" si="3"/>
        <v>3414.14</v>
      </c>
      <c r="P17" s="474">
        <f t="shared" si="10"/>
        <v>6828.28</v>
      </c>
      <c r="Q17" s="471">
        <f t="shared" si="4"/>
        <v>34.141399999999997</v>
      </c>
      <c r="R17" s="471">
        <f>+O17-Q17</f>
        <v>3379.9985999999999</v>
      </c>
      <c r="S17" s="471">
        <f>+R17*M17</f>
        <v>6759.9971999999998</v>
      </c>
      <c r="T17" s="471">
        <f>+O17*3%</f>
        <v>102.4242</v>
      </c>
      <c r="U17" s="471">
        <f>O17-T17</f>
        <v>3311.7157999999999</v>
      </c>
      <c r="V17" s="472">
        <f>+U17*M17</f>
        <v>6623.4315999999999</v>
      </c>
    </row>
    <row r="18" spans="1:22" ht="22.5" x14ac:dyDescent="0.2">
      <c r="A18" s="256">
        <v>16</v>
      </c>
      <c r="B18" s="374" t="s">
        <v>76</v>
      </c>
      <c r="C18" s="256" t="s">
        <v>16</v>
      </c>
      <c r="D18" s="451">
        <v>0</v>
      </c>
      <c r="E18" s="453">
        <v>0</v>
      </c>
      <c r="F18" s="453">
        <v>4</v>
      </c>
      <c r="G18" s="257">
        <v>4</v>
      </c>
      <c r="H18" s="256" t="s">
        <v>624</v>
      </c>
      <c r="I18" s="256" t="s">
        <v>77</v>
      </c>
      <c r="J18" s="454">
        <v>5056.87</v>
      </c>
      <c r="K18" s="385">
        <f t="shared" si="0"/>
        <v>20227.48</v>
      </c>
      <c r="L18" s="479">
        <v>65</v>
      </c>
      <c r="M18" s="473">
        <v>9</v>
      </c>
      <c r="N18" s="470">
        <f t="shared" si="15"/>
        <v>65</v>
      </c>
      <c r="O18" s="474">
        <f t="shared" si="3"/>
        <v>5056.87</v>
      </c>
      <c r="P18" s="474">
        <f t="shared" si="10"/>
        <v>45511.83</v>
      </c>
      <c r="Q18" s="471">
        <f t="shared" si="4"/>
        <v>50.5687</v>
      </c>
      <c r="R18" s="471">
        <f t="shared" si="5"/>
        <v>5006.3013000000001</v>
      </c>
      <c r="S18" s="471">
        <f>+R18*M18</f>
        <v>45056.7117</v>
      </c>
      <c r="T18" s="471">
        <f t="shared" si="14"/>
        <v>151.70609999999999</v>
      </c>
      <c r="U18" s="471">
        <f t="shared" si="8"/>
        <v>4905.1638999999996</v>
      </c>
      <c r="V18" s="472">
        <f>+U18*M18</f>
        <v>44146.475099999996</v>
      </c>
    </row>
    <row r="19" spans="1:22" ht="22.5" x14ac:dyDescent="0.2">
      <c r="A19" s="256">
        <v>17</v>
      </c>
      <c r="B19" s="372" t="s">
        <v>79</v>
      </c>
      <c r="C19" s="256" t="s">
        <v>16</v>
      </c>
      <c r="D19" s="451">
        <v>10</v>
      </c>
      <c r="E19" s="453">
        <v>12</v>
      </c>
      <c r="F19" s="453">
        <v>12</v>
      </c>
      <c r="G19" s="257">
        <v>34</v>
      </c>
      <c r="H19" s="256" t="s">
        <v>625</v>
      </c>
      <c r="I19" s="256" t="s">
        <v>80</v>
      </c>
      <c r="J19" s="452">
        <v>428.37</v>
      </c>
      <c r="K19" s="385">
        <f t="shared" si="0"/>
        <v>14564.58</v>
      </c>
      <c r="L19" s="372">
        <v>65</v>
      </c>
      <c r="M19" s="470">
        <f t="shared" ref="M19:M20" si="16">+G19</f>
        <v>34</v>
      </c>
      <c r="N19" s="470">
        <f t="shared" si="15"/>
        <v>65</v>
      </c>
      <c r="O19" s="471">
        <f t="shared" si="3"/>
        <v>428.37</v>
      </c>
      <c r="P19" s="471">
        <f t="shared" si="10"/>
        <v>14564.58</v>
      </c>
      <c r="Q19" s="471">
        <f t="shared" si="4"/>
        <v>4.2837000000000005</v>
      </c>
      <c r="R19" s="471">
        <f t="shared" si="5"/>
        <v>424.08629999999999</v>
      </c>
      <c r="S19" s="471">
        <f t="shared" si="6"/>
        <v>14418.9342</v>
      </c>
      <c r="T19" s="471">
        <f t="shared" si="14"/>
        <v>12.851099999999999</v>
      </c>
      <c r="U19" s="471">
        <f t="shared" si="8"/>
        <v>415.51890000000003</v>
      </c>
      <c r="V19" s="472">
        <f t="shared" si="9"/>
        <v>14127.642600000001</v>
      </c>
    </row>
    <row r="20" spans="1:22" ht="22.5" x14ac:dyDescent="0.2">
      <c r="A20" s="256">
        <v>18</v>
      </c>
      <c r="B20" s="374" t="s">
        <v>82</v>
      </c>
      <c r="C20" s="256" t="s">
        <v>16</v>
      </c>
      <c r="D20" s="451">
        <v>0</v>
      </c>
      <c r="E20" s="453">
        <v>5</v>
      </c>
      <c r="F20" s="453">
        <v>24</v>
      </c>
      <c r="G20" s="257">
        <v>29</v>
      </c>
      <c r="H20" s="256" t="s">
        <v>626</v>
      </c>
      <c r="I20" s="256">
        <v>110472</v>
      </c>
      <c r="J20" s="452">
        <v>220.59</v>
      </c>
      <c r="K20" s="385">
        <f t="shared" si="0"/>
        <v>6397.11</v>
      </c>
      <c r="L20" s="372">
        <v>195</v>
      </c>
      <c r="M20" s="470">
        <f t="shared" si="16"/>
        <v>29</v>
      </c>
      <c r="N20" s="470">
        <f t="shared" si="15"/>
        <v>195</v>
      </c>
      <c r="O20" s="471">
        <f t="shared" si="3"/>
        <v>220.59</v>
      </c>
      <c r="P20" s="471">
        <f t="shared" si="10"/>
        <v>6397.11</v>
      </c>
      <c r="Q20" s="471">
        <f t="shared" si="4"/>
        <v>2.2059000000000002</v>
      </c>
      <c r="R20" s="471">
        <f t="shared" si="5"/>
        <v>218.38409999999999</v>
      </c>
      <c r="S20" s="471">
        <f t="shared" si="6"/>
        <v>6333.1388999999999</v>
      </c>
      <c r="T20" s="471">
        <f t="shared" si="14"/>
        <v>6.6177000000000001</v>
      </c>
      <c r="U20" s="471">
        <f t="shared" si="8"/>
        <v>213.97229999999999</v>
      </c>
      <c r="V20" s="472">
        <f t="shared" si="9"/>
        <v>6205.1966999999995</v>
      </c>
    </row>
    <row r="21" spans="1:22" x14ac:dyDescent="0.2">
      <c r="A21" s="256">
        <v>19</v>
      </c>
      <c r="B21" s="374" t="s">
        <v>84</v>
      </c>
      <c r="C21" s="256" t="s">
        <v>16</v>
      </c>
      <c r="D21" s="451">
        <v>30</v>
      </c>
      <c r="E21" s="453">
        <v>0</v>
      </c>
      <c r="F21" s="453">
        <v>0</v>
      </c>
      <c r="G21" s="257">
        <v>30</v>
      </c>
      <c r="H21" s="256" t="s">
        <v>419</v>
      </c>
      <c r="I21" s="256" t="s">
        <v>85</v>
      </c>
      <c r="J21" s="454">
        <v>7213.09</v>
      </c>
      <c r="K21" s="385">
        <f t="shared" si="0"/>
        <v>216392.7</v>
      </c>
      <c r="L21" s="372">
        <v>65</v>
      </c>
      <c r="M21" s="470">
        <v>19</v>
      </c>
      <c r="N21" s="470">
        <f t="shared" si="15"/>
        <v>65</v>
      </c>
      <c r="O21" s="471">
        <f t="shared" si="3"/>
        <v>7213.09</v>
      </c>
      <c r="P21" s="471">
        <f t="shared" si="10"/>
        <v>137048.71</v>
      </c>
      <c r="Q21" s="471">
        <f t="shared" si="4"/>
        <v>72.130899999999997</v>
      </c>
      <c r="R21" s="471">
        <f t="shared" si="5"/>
        <v>7140.9591</v>
      </c>
      <c r="S21" s="471">
        <f>+R21*M21</f>
        <v>135678.22289999999</v>
      </c>
      <c r="T21" s="471">
        <f t="shared" si="14"/>
        <v>216.39269999999999</v>
      </c>
      <c r="U21" s="471">
        <f t="shared" si="8"/>
        <v>6996.6972999999998</v>
      </c>
      <c r="V21" s="472">
        <f>+U21*M21</f>
        <v>132937.2487</v>
      </c>
    </row>
    <row r="22" spans="1:22" x14ac:dyDescent="0.2">
      <c r="A22" s="256">
        <v>20</v>
      </c>
      <c r="B22" s="374" t="s">
        <v>87</v>
      </c>
      <c r="C22" s="256" t="s">
        <v>16</v>
      </c>
      <c r="D22" s="451">
        <v>30</v>
      </c>
      <c r="E22" s="453">
        <v>0</v>
      </c>
      <c r="F22" s="453">
        <v>0</v>
      </c>
      <c r="G22" s="257">
        <v>30</v>
      </c>
      <c r="H22" s="256" t="s">
        <v>419</v>
      </c>
      <c r="I22" s="256" t="s">
        <v>88</v>
      </c>
      <c r="J22" s="454">
        <v>8898.58</v>
      </c>
      <c r="K22" s="385">
        <f t="shared" si="0"/>
        <v>266957.40000000002</v>
      </c>
      <c r="L22" s="372">
        <v>135</v>
      </c>
      <c r="M22" s="470">
        <f t="shared" ref="M22:M63" si="17">+G22</f>
        <v>30</v>
      </c>
      <c r="N22" s="470">
        <f t="shared" si="15"/>
        <v>135</v>
      </c>
      <c r="O22" s="471">
        <f t="shared" si="3"/>
        <v>8898.58</v>
      </c>
      <c r="P22" s="471">
        <f t="shared" si="10"/>
        <v>266957.40000000002</v>
      </c>
      <c r="Q22" s="471">
        <f t="shared" si="4"/>
        <v>88.985799999999998</v>
      </c>
      <c r="R22" s="471">
        <f t="shared" si="5"/>
        <v>8809.5941999999995</v>
      </c>
      <c r="S22" s="471">
        <f t="shared" si="6"/>
        <v>264287.826</v>
      </c>
      <c r="T22" s="471">
        <f t="shared" si="14"/>
        <v>266.95740000000001</v>
      </c>
      <c r="U22" s="471">
        <f t="shared" si="8"/>
        <v>8631.6226000000006</v>
      </c>
      <c r="V22" s="472">
        <f t="shared" si="9"/>
        <v>258948.67800000001</v>
      </c>
    </row>
    <row r="23" spans="1:22" ht="22.5" x14ac:dyDescent="0.2">
      <c r="A23" s="256">
        <v>21</v>
      </c>
      <c r="B23" s="374" t="s">
        <v>100</v>
      </c>
      <c r="C23" s="256" t="s">
        <v>16</v>
      </c>
      <c r="D23" s="451">
        <v>20</v>
      </c>
      <c r="E23" s="453">
        <v>10</v>
      </c>
      <c r="F23" s="453">
        <v>10</v>
      </c>
      <c r="G23" s="257">
        <v>40</v>
      </c>
      <c r="H23" s="256" t="s">
        <v>632</v>
      </c>
      <c r="I23" s="256" t="s">
        <v>101</v>
      </c>
      <c r="J23" s="452">
        <v>344.65</v>
      </c>
      <c r="K23" s="385">
        <f t="shared" si="0"/>
        <v>13786</v>
      </c>
      <c r="L23" s="372">
        <v>210</v>
      </c>
      <c r="M23" s="470">
        <f t="shared" si="17"/>
        <v>40</v>
      </c>
      <c r="N23" s="470">
        <v>200</v>
      </c>
      <c r="O23" s="471">
        <f t="shared" ref="O23:O35" si="18">+J23</f>
        <v>344.65</v>
      </c>
      <c r="P23" s="471">
        <f t="shared" si="10"/>
        <v>13786</v>
      </c>
      <c r="Q23" s="471">
        <f t="shared" si="4"/>
        <v>3.4464999999999999</v>
      </c>
      <c r="R23" s="471">
        <f t="shared" si="5"/>
        <v>341.20349999999996</v>
      </c>
      <c r="S23" s="471">
        <f t="shared" si="6"/>
        <v>13648.14</v>
      </c>
      <c r="T23" s="471">
        <f t="shared" ref="T23" si="19">+O23*3%</f>
        <v>10.339499999999999</v>
      </c>
      <c r="U23" s="471">
        <f t="shared" si="8"/>
        <v>334.31049999999999</v>
      </c>
      <c r="V23" s="472">
        <f t="shared" si="9"/>
        <v>13372.42</v>
      </c>
    </row>
    <row r="24" spans="1:22" ht="22.5" x14ac:dyDescent="0.2">
      <c r="A24" s="256">
        <v>22</v>
      </c>
      <c r="B24" s="374" t="s">
        <v>106</v>
      </c>
      <c r="C24" s="256" t="s">
        <v>16</v>
      </c>
      <c r="D24" s="451">
        <v>10</v>
      </c>
      <c r="E24" s="453">
        <v>10</v>
      </c>
      <c r="F24" s="453">
        <v>5</v>
      </c>
      <c r="G24" s="257">
        <v>25</v>
      </c>
      <c r="H24" s="256" t="s">
        <v>634</v>
      </c>
      <c r="I24" s="256" t="s">
        <v>107</v>
      </c>
      <c r="J24" s="454">
        <v>1250.03</v>
      </c>
      <c r="K24" s="385">
        <f t="shared" si="0"/>
        <v>31250.75</v>
      </c>
      <c r="L24" s="372">
        <v>210</v>
      </c>
      <c r="M24" s="470">
        <f t="shared" si="17"/>
        <v>25</v>
      </c>
      <c r="N24" s="470">
        <v>200</v>
      </c>
      <c r="O24" s="471">
        <f t="shared" si="18"/>
        <v>1250.03</v>
      </c>
      <c r="P24" s="471">
        <f t="shared" si="10"/>
        <v>31250.75</v>
      </c>
      <c r="Q24" s="471">
        <f t="shared" si="4"/>
        <v>12.500299999999999</v>
      </c>
      <c r="R24" s="471">
        <f t="shared" si="5"/>
        <v>1237.5297</v>
      </c>
      <c r="S24" s="471">
        <f t="shared" si="6"/>
        <v>30938.2425</v>
      </c>
      <c r="T24" s="471">
        <f t="shared" ref="T24:T35" si="20">+O24*3%</f>
        <v>37.500899999999994</v>
      </c>
      <c r="U24" s="471">
        <f t="shared" si="8"/>
        <v>1212.5291</v>
      </c>
      <c r="V24" s="472">
        <f t="shared" si="9"/>
        <v>30313.227500000001</v>
      </c>
    </row>
    <row r="25" spans="1:22" ht="22.5" x14ac:dyDescent="0.2">
      <c r="A25" s="256">
        <v>23</v>
      </c>
      <c r="B25" s="374" t="s">
        <v>109</v>
      </c>
      <c r="C25" s="256" t="s">
        <v>16</v>
      </c>
      <c r="D25" s="451">
        <v>10</v>
      </c>
      <c r="E25" s="453">
        <v>10</v>
      </c>
      <c r="F25" s="453">
        <v>5</v>
      </c>
      <c r="G25" s="257">
        <v>25</v>
      </c>
      <c r="H25" s="256" t="s">
        <v>635</v>
      </c>
      <c r="I25" s="256" t="s">
        <v>110</v>
      </c>
      <c r="J25" s="452">
        <v>909.91</v>
      </c>
      <c r="K25" s="385">
        <f t="shared" si="0"/>
        <v>22747.75</v>
      </c>
      <c r="L25" s="372">
        <v>210</v>
      </c>
      <c r="M25" s="470">
        <f t="shared" si="17"/>
        <v>25</v>
      </c>
      <c r="N25" s="470">
        <v>200</v>
      </c>
      <c r="O25" s="471">
        <f t="shared" si="18"/>
        <v>909.91</v>
      </c>
      <c r="P25" s="471">
        <f t="shared" si="10"/>
        <v>22747.75</v>
      </c>
      <c r="Q25" s="471">
        <f t="shared" si="4"/>
        <v>9.0991</v>
      </c>
      <c r="R25" s="471">
        <f t="shared" si="5"/>
        <v>900.81089999999995</v>
      </c>
      <c r="S25" s="471">
        <f t="shared" si="6"/>
        <v>22520.272499999999</v>
      </c>
      <c r="T25" s="471">
        <f t="shared" si="20"/>
        <v>27.297299999999996</v>
      </c>
      <c r="U25" s="471">
        <f t="shared" si="8"/>
        <v>882.61270000000002</v>
      </c>
      <c r="V25" s="472">
        <f t="shared" si="9"/>
        <v>22065.317500000001</v>
      </c>
    </row>
    <row r="26" spans="1:22" ht="22.5" x14ac:dyDescent="0.2">
      <c r="A26" s="256">
        <v>24</v>
      </c>
      <c r="B26" s="374" t="s">
        <v>112</v>
      </c>
      <c r="C26" s="256" t="s">
        <v>16</v>
      </c>
      <c r="D26" s="451">
        <v>1</v>
      </c>
      <c r="E26" s="453">
        <v>0</v>
      </c>
      <c r="F26" s="453">
        <v>3</v>
      </c>
      <c r="G26" s="257">
        <v>4</v>
      </c>
      <c r="H26" s="256" t="s">
        <v>636</v>
      </c>
      <c r="I26" s="256">
        <v>216190</v>
      </c>
      <c r="J26" s="452">
        <v>91.22</v>
      </c>
      <c r="K26" s="385">
        <f t="shared" si="0"/>
        <v>364.88</v>
      </c>
      <c r="L26" s="372">
        <v>195</v>
      </c>
      <c r="M26" s="470">
        <f t="shared" si="17"/>
        <v>4</v>
      </c>
      <c r="N26" s="470">
        <f>+L26</f>
        <v>195</v>
      </c>
      <c r="O26" s="471">
        <f t="shared" si="18"/>
        <v>91.22</v>
      </c>
      <c r="P26" s="471">
        <f t="shared" si="10"/>
        <v>364.88</v>
      </c>
      <c r="Q26" s="471">
        <f t="shared" si="4"/>
        <v>0.91220000000000001</v>
      </c>
      <c r="R26" s="471">
        <f t="shared" si="5"/>
        <v>90.3078</v>
      </c>
      <c r="S26" s="471">
        <f t="shared" si="6"/>
        <v>361.2312</v>
      </c>
      <c r="T26" s="471">
        <f t="shared" si="20"/>
        <v>2.7365999999999997</v>
      </c>
      <c r="U26" s="471">
        <f t="shared" si="8"/>
        <v>88.483400000000003</v>
      </c>
      <c r="V26" s="472">
        <f t="shared" si="9"/>
        <v>353.93360000000001</v>
      </c>
    </row>
    <row r="27" spans="1:22" ht="22.5" x14ac:dyDescent="0.2">
      <c r="A27" s="256">
        <v>25</v>
      </c>
      <c r="B27" s="374" t="s">
        <v>113</v>
      </c>
      <c r="C27" s="256" t="s">
        <v>16</v>
      </c>
      <c r="D27" s="451">
        <v>40</v>
      </c>
      <c r="E27" s="453">
        <v>15</v>
      </c>
      <c r="F27" s="453">
        <v>25</v>
      </c>
      <c r="G27" s="257">
        <v>80</v>
      </c>
      <c r="H27" s="256" t="s">
        <v>637</v>
      </c>
      <c r="I27" s="256" t="s">
        <v>114</v>
      </c>
      <c r="J27" s="452">
        <v>25.64</v>
      </c>
      <c r="K27" s="385">
        <f t="shared" si="0"/>
        <v>2051.1999999999998</v>
      </c>
      <c r="L27" s="372">
        <v>210</v>
      </c>
      <c r="M27" s="470">
        <f t="shared" si="17"/>
        <v>80</v>
      </c>
      <c r="N27" s="470">
        <v>200</v>
      </c>
      <c r="O27" s="471">
        <f t="shared" si="18"/>
        <v>25.64</v>
      </c>
      <c r="P27" s="471">
        <f t="shared" si="10"/>
        <v>2051.1999999999998</v>
      </c>
      <c r="Q27" s="471">
        <f t="shared" si="4"/>
        <v>0.25640000000000002</v>
      </c>
      <c r="R27" s="471">
        <f t="shared" si="5"/>
        <v>25.383600000000001</v>
      </c>
      <c r="S27" s="471">
        <f t="shared" si="6"/>
        <v>2030.6880000000001</v>
      </c>
      <c r="T27" s="471">
        <f t="shared" si="20"/>
        <v>0.76919999999999999</v>
      </c>
      <c r="U27" s="471">
        <f t="shared" si="8"/>
        <v>24.870799999999999</v>
      </c>
      <c r="V27" s="472">
        <f t="shared" si="9"/>
        <v>1989.664</v>
      </c>
    </row>
    <row r="28" spans="1:22" ht="22.5" x14ac:dyDescent="0.2">
      <c r="A28" s="256">
        <v>26</v>
      </c>
      <c r="B28" s="374" t="s">
        <v>116</v>
      </c>
      <c r="C28" s="256" t="s">
        <v>16</v>
      </c>
      <c r="D28" s="451">
        <v>0</v>
      </c>
      <c r="E28" s="453">
        <v>0</v>
      </c>
      <c r="F28" s="453">
        <v>18</v>
      </c>
      <c r="G28" s="257">
        <v>18</v>
      </c>
      <c r="H28" s="256" t="s">
        <v>639</v>
      </c>
      <c r="I28" s="256">
        <v>4170836</v>
      </c>
      <c r="J28" s="452">
        <v>501.51</v>
      </c>
      <c r="K28" s="385">
        <f t="shared" si="0"/>
        <v>9027.18</v>
      </c>
      <c r="L28" s="372">
        <v>195</v>
      </c>
      <c r="M28" s="470">
        <f t="shared" si="17"/>
        <v>18</v>
      </c>
      <c r="N28" s="470">
        <f>+L28</f>
        <v>195</v>
      </c>
      <c r="O28" s="471">
        <f t="shared" si="18"/>
        <v>501.51</v>
      </c>
      <c r="P28" s="471">
        <f t="shared" si="10"/>
        <v>9027.18</v>
      </c>
      <c r="Q28" s="471">
        <f t="shared" si="4"/>
        <v>5.0151000000000003</v>
      </c>
      <c r="R28" s="471">
        <f t="shared" si="5"/>
        <v>496.49489999999997</v>
      </c>
      <c r="S28" s="471">
        <f t="shared" si="6"/>
        <v>8936.9081999999999</v>
      </c>
      <c r="T28" s="471">
        <f t="shared" si="20"/>
        <v>15.045299999999999</v>
      </c>
      <c r="U28" s="471">
        <f t="shared" si="8"/>
        <v>486.46469999999999</v>
      </c>
      <c r="V28" s="472">
        <f t="shared" si="9"/>
        <v>8756.3646000000008</v>
      </c>
    </row>
    <row r="29" spans="1:22" x14ac:dyDescent="0.2">
      <c r="A29" s="256">
        <v>27</v>
      </c>
      <c r="B29" s="374" t="s">
        <v>118</v>
      </c>
      <c r="C29" s="256" t="s">
        <v>16</v>
      </c>
      <c r="D29" s="451">
        <v>30</v>
      </c>
      <c r="E29" s="453">
        <v>14</v>
      </c>
      <c r="F29" s="453">
        <v>18</v>
      </c>
      <c r="G29" s="257">
        <v>62</v>
      </c>
      <c r="H29" s="256" t="s">
        <v>419</v>
      </c>
      <c r="I29" s="256" t="s">
        <v>119</v>
      </c>
      <c r="J29" s="452">
        <v>695.7</v>
      </c>
      <c r="K29" s="385">
        <f t="shared" si="0"/>
        <v>43133.4</v>
      </c>
      <c r="L29" s="372">
        <v>210</v>
      </c>
      <c r="M29" s="470">
        <f t="shared" si="17"/>
        <v>62</v>
      </c>
      <c r="N29" s="470">
        <v>200</v>
      </c>
      <c r="O29" s="471">
        <f t="shared" si="18"/>
        <v>695.7</v>
      </c>
      <c r="P29" s="471">
        <f t="shared" si="10"/>
        <v>43133.4</v>
      </c>
      <c r="Q29" s="471">
        <f t="shared" si="4"/>
        <v>6.9570000000000007</v>
      </c>
      <c r="R29" s="471">
        <f t="shared" si="5"/>
        <v>688.74300000000005</v>
      </c>
      <c r="S29" s="471">
        <f t="shared" si="6"/>
        <v>42702.066000000006</v>
      </c>
      <c r="T29" s="471">
        <f t="shared" si="20"/>
        <v>20.871000000000002</v>
      </c>
      <c r="U29" s="471">
        <f t="shared" si="8"/>
        <v>674.82900000000006</v>
      </c>
      <c r="V29" s="472">
        <f t="shared" si="9"/>
        <v>41839.398000000001</v>
      </c>
    </row>
    <row r="30" spans="1:22" ht="22.5" x14ac:dyDescent="0.2">
      <c r="A30" s="256">
        <v>28</v>
      </c>
      <c r="B30" s="374" t="s">
        <v>120</v>
      </c>
      <c r="C30" s="256" t="s">
        <v>16</v>
      </c>
      <c r="D30" s="451">
        <v>2</v>
      </c>
      <c r="E30" s="453">
        <v>0</v>
      </c>
      <c r="F30" s="453">
        <v>0</v>
      </c>
      <c r="G30" s="257">
        <v>2</v>
      </c>
      <c r="H30" s="256" t="s">
        <v>643</v>
      </c>
      <c r="I30" s="256">
        <v>119400</v>
      </c>
      <c r="J30" s="452">
        <v>260.48</v>
      </c>
      <c r="K30" s="385">
        <f t="shared" si="0"/>
        <v>520.96</v>
      </c>
      <c r="L30" s="372">
        <v>65</v>
      </c>
      <c r="M30" s="470">
        <f t="shared" si="17"/>
        <v>2</v>
      </c>
      <c r="N30" s="470">
        <f t="shared" ref="N30:N32" si="21">+L30</f>
        <v>65</v>
      </c>
      <c r="O30" s="471">
        <f t="shared" si="18"/>
        <v>260.48</v>
      </c>
      <c r="P30" s="471">
        <f t="shared" si="10"/>
        <v>520.96</v>
      </c>
      <c r="Q30" s="471">
        <f t="shared" si="4"/>
        <v>2.6048000000000004</v>
      </c>
      <c r="R30" s="471">
        <f t="shared" si="5"/>
        <v>257.87520000000001</v>
      </c>
      <c r="S30" s="471">
        <f t="shared" si="6"/>
        <v>515.75040000000001</v>
      </c>
      <c r="T30" s="471">
        <f t="shared" si="20"/>
        <v>7.8144</v>
      </c>
      <c r="U30" s="471">
        <f t="shared" si="8"/>
        <v>252.66560000000001</v>
      </c>
      <c r="V30" s="472">
        <f t="shared" si="9"/>
        <v>505.33120000000002</v>
      </c>
    </row>
    <row r="31" spans="1:22" ht="22.5" x14ac:dyDescent="0.2">
      <c r="A31" s="256">
        <v>29</v>
      </c>
      <c r="B31" s="374" t="s">
        <v>122</v>
      </c>
      <c r="C31" s="256" t="s">
        <v>16</v>
      </c>
      <c r="D31" s="451">
        <v>20</v>
      </c>
      <c r="E31" s="453">
        <v>0</v>
      </c>
      <c r="F31" s="453">
        <v>12</v>
      </c>
      <c r="G31" s="257">
        <v>32</v>
      </c>
      <c r="H31" s="256" t="s">
        <v>644</v>
      </c>
      <c r="I31" s="256" t="s">
        <v>123</v>
      </c>
      <c r="J31" s="452">
        <v>12.29</v>
      </c>
      <c r="K31" s="385">
        <f t="shared" si="0"/>
        <v>393.28</v>
      </c>
      <c r="L31" s="372">
        <v>195</v>
      </c>
      <c r="M31" s="470">
        <f t="shared" si="17"/>
        <v>32</v>
      </c>
      <c r="N31" s="470">
        <f t="shared" si="21"/>
        <v>195</v>
      </c>
      <c r="O31" s="471">
        <f t="shared" si="18"/>
        <v>12.29</v>
      </c>
      <c r="P31" s="471">
        <f t="shared" si="10"/>
        <v>393.28</v>
      </c>
      <c r="Q31" s="471">
        <f t="shared" si="4"/>
        <v>0.1229</v>
      </c>
      <c r="R31" s="471">
        <f t="shared" si="5"/>
        <v>12.1671</v>
      </c>
      <c r="S31" s="471">
        <f t="shared" si="6"/>
        <v>389.34719999999999</v>
      </c>
      <c r="T31" s="471">
        <f t="shared" si="20"/>
        <v>0.36869999999999997</v>
      </c>
      <c r="U31" s="471">
        <f t="shared" si="8"/>
        <v>11.921299999999999</v>
      </c>
      <c r="V31" s="472">
        <f t="shared" si="9"/>
        <v>381.48159999999996</v>
      </c>
    </row>
    <row r="32" spans="1:22" ht="22.5" x14ac:dyDescent="0.2">
      <c r="A32" s="256">
        <v>30</v>
      </c>
      <c r="B32" s="374" t="s">
        <v>124</v>
      </c>
      <c r="C32" s="256" t="s">
        <v>16</v>
      </c>
      <c r="D32" s="451">
        <v>20</v>
      </c>
      <c r="E32" s="453">
        <v>0</v>
      </c>
      <c r="F32" s="453">
        <v>18</v>
      </c>
      <c r="G32" s="257">
        <v>38</v>
      </c>
      <c r="H32" s="256" t="s">
        <v>646</v>
      </c>
      <c r="I32" s="256" t="s">
        <v>125</v>
      </c>
      <c r="J32" s="452">
        <v>2.3199999999999998</v>
      </c>
      <c r="K32" s="385">
        <f t="shared" si="0"/>
        <v>88.16</v>
      </c>
      <c r="L32" s="372">
        <v>65</v>
      </c>
      <c r="M32" s="470">
        <f t="shared" si="17"/>
        <v>38</v>
      </c>
      <c r="N32" s="470">
        <f t="shared" si="21"/>
        <v>65</v>
      </c>
      <c r="O32" s="471">
        <f t="shared" si="18"/>
        <v>2.3199999999999998</v>
      </c>
      <c r="P32" s="471">
        <f t="shared" si="10"/>
        <v>88.16</v>
      </c>
      <c r="Q32" s="471">
        <f t="shared" si="4"/>
        <v>2.3199999999999998E-2</v>
      </c>
      <c r="R32" s="471">
        <f t="shared" si="5"/>
        <v>2.2967999999999997</v>
      </c>
      <c r="S32" s="471">
        <f t="shared" si="6"/>
        <v>87.278399999999991</v>
      </c>
      <c r="T32" s="471">
        <f t="shared" si="20"/>
        <v>6.9599999999999995E-2</v>
      </c>
      <c r="U32" s="471">
        <f t="shared" si="8"/>
        <v>2.2504</v>
      </c>
      <c r="V32" s="472">
        <f t="shared" si="9"/>
        <v>85.515199999999993</v>
      </c>
    </row>
    <row r="33" spans="1:22" ht="22.5" x14ac:dyDescent="0.2">
      <c r="A33" s="256">
        <v>31</v>
      </c>
      <c r="B33" s="374" t="s">
        <v>126</v>
      </c>
      <c r="C33" s="256" t="s">
        <v>16</v>
      </c>
      <c r="D33" s="451">
        <v>5</v>
      </c>
      <c r="E33" s="453">
        <v>0</v>
      </c>
      <c r="F33" s="453">
        <v>4</v>
      </c>
      <c r="G33" s="257">
        <v>9</v>
      </c>
      <c r="H33" s="256" t="s">
        <v>647</v>
      </c>
      <c r="I33" s="256" t="s">
        <v>127</v>
      </c>
      <c r="J33" s="454">
        <v>3328.33</v>
      </c>
      <c r="K33" s="385">
        <f t="shared" si="0"/>
        <v>29954.97</v>
      </c>
      <c r="L33" s="372">
        <v>210</v>
      </c>
      <c r="M33" s="470">
        <f t="shared" si="17"/>
        <v>9</v>
      </c>
      <c r="N33" s="470">
        <v>200</v>
      </c>
      <c r="O33" s="471">
        <f t="shared" si="18"/>
        <v>3328.33</v>
      </c>
      <c r="P33" s="471">
        <f t="shared" si="10"/>
        <v>29954.97</v>
      </c>
      <c r="Q33" s="471">
        <f t="shared" si="4"/>
        <v>33.283299999999997</v>
      </c>
      <c r="R33" s="471">
        <f t="shared" si="5"/>
        <v>3295.0466999999999</v>
      </c>
      <c r="S33" s="471">
        <f t="shared" si="6"/>
        <v>29655.420299999998</v>
      </c>
      <c r="T33" s="471">
        <f t="shared" si="20"/>
        <v>99.849899999999991</v>
      </c>
      <c r="U33" s="471">
        <f t="shared" si="8"/>
        <v>3228.4800999999998</v>
      </c>
      <c r="V33" s="472">
        <f t="shared" si="9"/>
        <v>29056.320899999999</v>
      </c>
    </row>
    <row r="34" spans="1:22" ht="22.5" x14ac:dyDescent="0.2">
      <c r="A34" s="256">
        <v>32</v>
      </c>
      <c r="B34" s="374" t="s">
        <v>137</v>
      </c>
      <c r="C34" s="256" t="s">
        <v>16</v>
      </c>
      <c r="D34" s="451">
        <v>0</v>
      </c>
      <c r="E34" s="453">
        <v>0</v>
      </c>
      <c r="F34" s="453">
        <v>24</v>
      </c>
      <c r="G34" s="257">
        <v>24</v>
      </c>
      <c r="H34" s="256" t="s">
        <v>651</v>
      </c>
      <c r="I34" s="256" t="s">
        <v>138</v>
      </c>
      <c r="J34" s="452">
        <v>18</v>
      </c>
      <c r="K34" s="385">
        <f t="shared" si="0"/>
        <v>432</v>
      </c>
      <c r="L34" s="372">
        <v>195</v>
      </c>
      <c r="M34" s="470">
        <f t="shared" si="17"/>
        <v>24</v>
      </c>
      <c r="N34" s="470">
        <f t="shared" ref="N34:N35" si="22">+L34</f>
        <v>195</v>
      </c>
      <c r="O34" s="471">
        <f t="shared" si="18"/>
        <v>18</v>
      </c>
      <c r="P34" s="471">
        <f t="shared" si="10"/>
        <v>432</v>
      </c>
      <c r="Q34" s="471">
        <f t="shared" si="4"/>
        <v>0.18</v>
      </c>
      <c r="R34" s="471">
        <f t="shared" si="5"/>
        <v>17.82</v>
      </c>
      <c r="S34" s="471">
        <f t="shared" si="6"/>
        <v>427.68</v>
      </c>
      <c r="T34" s="471">
        <f t="shared" si="20"/>
        <v>0.54</v>
      </c>
      <c r="U34" s="471">
        <f t="shared" si="8"/>
        <v>17.46</v>
      </c>
      <c r="V34" s="472">
        <f t="shared" si="9"/>
        <v>419.04</v>
      </c>
    </row>
    <row r="35" spans="1:22" ht="22.5" x14ac:dyDescent="0.2">
      <c r="A35" s="256">
        <v>33</v>
      </c>
      <c r="B35" s="374" t="s">
        <v>140</v>
      </c>
      <c r="C35" s="256" t="s">
        <v>16</v>
      </c>
      <c r="D35" s="451">
        <v>6</v>
      </c>
      <c r="E35" s="453">
        <v>0</v>
      </c>
      <c r="F35" s="453">
        <v>12</v>
      </c>
      <c r="G35" s="257">
        <v>18</v>
      </c>
      <c r="H35" s="256" t="s">
        <v>652</v>
      </c>
      <c r="I35" s="256" t="s">
        <v>141</v>
      </c>
      <c r="J35" s="452">
        <v>10.6</v>
      </c>
      <c r="K35" s="385">
        <f t="shared" si="0"/>
        <v>190.79999999999998</v>
      </c>
      <c r="L35" s="372">
        <v>195</v>
      </c>
      <c r="M35" s="470">
        <f t="shared" si="17"/>
        <v>18</v>
      </c>
      <c r="N35" s="470">
        <f t="shared" si="22"/>
        <v>195</v>
      </c>
      <c r="O35" s="471">
        <f t="shared" si="18"/>
        <v>10.6</v>
      </c>
      <c r="P35" s="471">
        <f t="shared" si="10"/>
        <v>190.79999999999998</v>
      </c>
      <c r="Q35" s="471">
        <f t="shared" si="4"/>
        <v>0.106</v>
      </c>
      <c r="R35" s="471">
        <f t="shared" si="5"/>
        <v>10.494</v>
      </c>
      <c r="S35" s="471">
        <f t="shared" si="6"/>
        <v>188.892</v>
      </c>
      <c r="T35" s="471">
        <f t="shared" si="20"/>
        <v>0.318</v>
      </c>
      <c r="U35" s="471">
        <f t="shared" si="8"/>
        <v>10.282</v>
      </c>
      <c r="V35" s="472">
        <f t="shared" si="9"/>
        <v>185.07599999999999</v>
      </c>
    </row>
    <row r="36" spans="1:22" ht="22.5" x14ac:dyDescent="0.2">
      <c r="A36" s="256">
        <v>34</v>
      </c>
      <c r="B36" s="374" t="s">
        <v>148</v>
      </c>
      <c r="C36" s="256" t="s">
        <v>16</v>
      </c>
      <c r="D36" s="451">
        <v>0</v>
      </c>
      <c r="E36" s="453">
        <v>0</v>
      </c>
      <c r="F36" s="453">
        <v>18</v>
      </c>
      <c r="G36" s="257">
        <v>18</v>
      </c>
      <c r="H36" s="256" t="s">
        <v>654</v>
      </c>
      <c r="I36" s="256">
        <v>19820</v>
      </c>
      <c r="J36" s="452">
        <v>33.49</v>
      </c>
      <c r="K36" s="385">
        <f t="shared" si="0"/>
        <v>602.82000000000005</v>
      </c>
      <c r="L36" s="372">
        <v>195</v>
      </c>
      <c r="M36" s="470">
        <f t="shared" si="17"/>
        <v>18</v>
      </c>
      <c r="N36" s="470">
        <f>+L36</f>
        <v>195</v>
      </c>
      <c r="O36" s="471">
        <f>+J36</f>
        <v>33.49</v>
      </c>
      <c r="P36" s="471">
        <f t="shared" si="10"/>
        <v>602.82000000000005</v>
      </c>
      <c r="Q36" s="471">
        <f t="shared" si="4"/>
        <v>0.33490000000000003</v>
      </c>
      <c r="R36" s="471">
        <f t="shared" si="5"/>
        <v>33.155100000000004</v>
      </c>
      <c r="S36" s="471">
        <f t="shared" si="6"/>
        <v>596.79180000000008</v>
      </c>
      <c r="T36" s="471">
        <f>+O36*3%</f>
        <v>1.0046999999999999</v>
      </c>
      <c r="U36" s="471">
        <f t="shared" si="8"/>
        <v>32.485300000000002</v>
      </c>
      <c r="V36" s="472">
        <f t="shared" si="9"/>
        <v>584.73540000000003</v>
      </c>
    </row>
    <row r="37" spans="1:22" ht="22.5" x14ac:dyDescent="0.2">
      <c r="A37" s="256">
        <v>35</v>
      </c>
      <c r="B37" s="374" t="s">
        <v>153</v>
      </c>
      <c r="C37" s="256" t="s">
        <v>16</v>
      </c>
      <c r="D37" s="451">
        <v>0</v>
      </c>
      <c r="E37" s="453">
        <v>0</v>
      </c>
      <c r="F37" s="453">
        <v>9</v>
      </c>
      <c r="G37" s="257">
        <v>9</v>
      </c>
      <c r="H37" s="256" t="s">
        <v>656</v>
      </c>
      <c r="I37" s="256" t="s">
        <v>154</v>
      </c>
      <c r="J37" s="454">
        <v>1220</v>
      </c>
      <c r="K37" s="385">
        <f t="shared" si="0"/>
        <v>10980</v>
      </c>
      <c r="L37" s="372">
        <v>210</v>
      </c>
      <c r="M37" s="470">
        <f t="shared" si="17"/>
        <v>9</v>
      </c>
      <c r="N37" s="470">
        <v>200</v>
      </c>
      <c r="O37" s="471">
        <f t="shared" ref="O37:O38" si="23">+J37</f>
        <v>1220</v>
      </c>
      <c r="P37" s="471">
        <f t="shared" si="10"/>
        <v>10980</v>
      </c>
      <c r="Q37" s="471">
        <f t="shared" si="4"/>
        <v>12.200000000000001</v>
      </c>
      <c r="R37" s="471">
        <f t="shared" si="5"/>
        <v>1207.8</v>
      </c>
      <c r="S37" s="471">
        <f t="shared" si="6"/>
        <v>10870.199999999999</v>
      </c>
      <c r="T37" s="471">
        <f t="shared" ref="T37:T38" si="24">+O37*3%</f>
        <v>36.6</v>
      </c>
      <c r="U37" s="471">
        <f t="shared" si="8"/>
        <v>1183.4000000000001</v>
      </c>
      <c r="V37" s="472">
        <f t="shared" si="9"/>
        <v>10650.6</v>
      </c>
    </row>
    <row r="38" spans="1:22" ht="22.5" x14ac:dyDescent="0.2">
      <c r="A38" s="256">
        <v>36</v>
      </c>
      <c r="B38" s="374" t="s">
        <v>156</v>
      </c>
      <c r="C38" s="256" t="s">
        <v>16</v>
      </c>
      <c r="D38" s="451">
        <v>5</v>
      </c>
      <c r="E38" s="453">
        <v>0</v>
      </c>
      <c r="F38" s="453">
        <v>9</v>
      </c>
      <c r="G38" s="257">
        <v>14</v>
      </c>
      <c r="H38" s="256" t="s">
        <v>657</v>
      </c>
      <c r="I38" s="256" t="s">
        <v>157</v>
      </c>
      <c r="J38" s="452">
        <v>9.43</v>
      </c>
      <c r="K38" s="385">
        <f t="shared" si="0"/>
        <v>132.01999999999998</v>
      </c>
      <c r="L38" s="372">
        <v>210</v>
      </c>
      <c r="M38" s="470">
        <f t="shared" si="17"/>
        <v>14</v>
      </c>
      <c r="N38" s="470">
        <v>200</v>
      </c>
      <c r="O38" s="471">
        <f t="shared" si="23"/>
        <v>9.43</v>
      </c>
      <c r="P38" s="471">
        <f t="shared" si="10"/>
        <v>132.01999999999998</v>
      </c>
      <c r="Q38" s="471">
        <f t="shared" si="4"/>
        <v>9.4299999999999995E-2</v>
      </c>
      <c r="R38" s="471">
        <f t="shared" si="5"/>
        <v>9.3356999999999992</v>
      </c>
      <c r="S38" s="471">
        <f t="shared" si="6"/>
        <v>130.69979999999998</v>
      </c>
      <c r="T38" s="471">
        <f t="shared" si="24"/>
        <v>0.28289999999999998</v>
      </c>
      <c r="U38" s="471">
        <f t="shared" si="8"/>
        <v>9.1471</v>
      </c>
      <c r="V38" s="472">
        <f t="shared" si="9"/>
        <v>128.05940000000001</v>
      </c>
    </row>
    <row r="39" spans="1:22" ht="22.5" x14ac:dyDescent="0.2">
      <c r="A39" s="256">
        <v>37</v>
      </c>
      <c r="B39" s="372" t="s">
        <v>168</v>
      </c>
      <c r="C39" s="256" t="s">
        <v>16</v>
      </c>
      <c r="D39" s="451">
        <v>0</v>
      </c>
      <c r="E39" s="453">
        <v>0</v>
      </c>
      <c r="F39" s="453">
        <v>18</v>
      </c>
      <c r="G39" s="257">
        <v>18</v>
      </c>
      <c r="H39" s="256" t="s">
        <v>665</v>
      </c>
      <c r="I39" s="256">
        <v>3910824</v>
      </c>
      <c r="J39" s="452">
        <v>16.309999999999999</v>
      </c>
      <c r="K39" s="385">
        <f t="shared" si="0"/>
        <v>293.58</v>
      </c>
      <c r="L39" s="372">
        <v>195</v>
      </c>
      <c r="M39" s="470">
        <f t="shared" si="17"/>
        <v>18</v>
      </c>
      <c r="N39" s="470">
        <f t="shared" ref="N39:N41" si="25">+L39</f>
        <v>195</v>
      </c>
      <c r="O39" s="471">
        <f t="shared" ref="O39:O41" si="26">+J39</f>
        <v>16.309999999999999</v>
      </c>
      <c r="P39" s="471">
        <f t="shared" si="10"/>
        <v>293.58</v>
      </c>
      <c r="Q39" s="471">
        <f t="shared" si="4"/>
        <v>0.16309999999999999</v>
      </c>
      <c r="R39" s="471">
        <f t="shared" si="5"/>
        <v>16.146899999999999</v>
      </c>
      <c r="S39" s="471">
        <f t="shared" si="6"/>
        <v>290.64419999999996</v>
      </c>
      <c r="T39" s="471">
        <f t="shared" ref="T39:T41" si="27">+O39*3%</f>
        <v>0.48929999999999996</v>
      </c>
      <c r="U39" s="471">
        <f t="shared" si="8"/>
        <v>15.820699999999999</v>
      </c>
      <c r="V39" s="472">
        <f t="shared" si="9"/>
        <v>284.77259999999995</v>
      </c>
    </row>
    <row r="40" spans="1:22" ht="22.5" x14ac:dyDescent="0.2">
      <c r="A40" s="256">
        <v>38</v>
      </c>
      <c r="B40" s="374" t="s">
        <v>169</v>
      </c>
      <c r="C40" s="256" t="s">
        <v>16</v>
      </c>
      <c r="D40" s="451">
        <v>6</v>
      </c>
      <c r="E40" s="451">
        <v>0</v>
      </c>
      <c r="F40" s="453">
        <v>0</v>
      </c>
      <c r="G40" s="257">
        <v>6</v>
      </c>
      <c r="H40" s="256" t="s">
        <v>667</v>
      </c>
      <c r="I40" s="256">
        <v>214315</v>
      </c>
      <c r="J40" s="452">
        <v>47.57</v>
      </c>
      <c r="K40" s="385">
        <f t="shared" si="0"/>
        <v>285.42</v>
      </c>
      <c r="L40" s="372">
        <v>195</v>
      </c>
      <c r="M40" s="470">
        <f t="shared" si="17"/>
        <v>6</v>
      </c>
      <c r="N40" s="470">
        <f t="shared" si="25"/>
        <v>195</v>
      </c>
      <c r="O40" s="471">
        <f t="shared" si="26"/>
        <v>47.57</v>
      </c>
      <c r="P40" s="471">
        <f t="shared" si="10"/>
        <v>285.42</v>
      </c>
      <c r="Q40" s="471">
        <f t="shared" si="4"/>
        <v>0.47570000000000001</v>
      </c>
      <c r="R40" s="471">
        <f t="shared" si="5"/>
        <v>47.094299999999997</v>
      </c>
      <c r="S40" s="471">
        <f t="shared" si="6"/>
        <v>282.56579999999997</v>
      </c>
      <c r="T40" s="471">
        <f t="shared" si="27"/>
        <v>1.4271</v>
      </c>
      <c r="U40" s="471">
        <f t="shared" si="8"/>
        <v>46.142899999999997</v>
      </c>
      <c r="V40" s="472">
        <f t="shared" si="9"/>
        <v>276.85739999999998</v>
      </c>
    </row>
    <row r="41" spans="1:22" ht="22.5" x14ac:dyDescent="0.2">
      <c r="A41" s="256">
        <v>39</v>
      </c>
      <c r="B41" s="374" t="s">
        <v>170</v>
      </c>
      <c r="C41" s="256" t="s">
        <v>16</v>
      </c>
      <c r="D41" s="451">
        <v>12</v>
      </c>
      <c r="E41" s="453">
        <v>0</v>
      </c>
      <c r="F41" s="453">
        <v>0</v>
      </c>
      <c r="G41" s="257">
        <v>12</v>
      </c>
      <c r="H41" s="256" t="s">
        <v>669</v>
      </c>
      <c r="I41" s="256">
        <v>214048</v>
      </c>
      <c r="J41" s="452">
        <v>39.83</v>
      </c>
      <c r="K41" s="385">
        <f t="shared" si="0"/>
        <v>477.96</v>
      </c>
      <c r="L41" s="372">
        <v>195</v>
      </c>
      <c r="M41" s="470">
        <f t="shared" si="17"/>
        <v>12</v>
      </c>
      <c r="N41" s="470">
        <f t="shared" si="25"/>
        <v>195</v>
      </c>
      <c r="O41" s="471">
        <f t="shared" si="26"/>
        <v>39.83</v>
      </c>
      <c r="P41" s="471">
        <f t="shared" si="10"/>
        <v>477.96</v>
      </c>
      <c r="Q41" s="471">
        <f t="shared" si="4"/>
        <v>0.39829999999999999</v>
      </c>
      <c r="R41" s="471">
        <f t="shared" si="5"/>
        <v>39.431699999999999</v>
      </c>
      <c r="S41" s="471">
        <f t="shared" si="6"/>
        <v>473.18039999999996</v>
      </c>
      <c r="T41" s="471">
        <f t="shared" si="27"/>
        <v>1.1948999999999999</v>
      </c>
      <c r="U41" s="471">
        <f t="shared" si="8"/>
        <v>38.635100000000001</v>
      </c>
      <c r="V41" s="472">
        <f t="shared" si="9"/>
        <v>463.62120000000004</v>
      </c>
    </row>
    <row r="42" spans="1:22" ht="22.5" x14ac:dyDescent="0.2">
      <c r="A42" s="256">
        <v>40</v>
      </c>
      <c r="B42" s="374" t="s">
        <v>178</v>
      </c>
      <c r="C42" s="256" t="s">
        <v>16</v>
      </c>
      <c r="D42" s="451">
        <v>0</v>
      </c>
      <c r="E42" s="453">
        <v>0</v>
      </c>
      <c r="F42" s="453">
        <v>9</v>
      </c>
      <c r="G42" s="257">
        <v>9</v>
      </c>
      <c r="H42" s="256" t="s">
        <v>675</v>
      </c>
      <c r="I42" s="256" t="s">
        <v>179</v>
      </c>
      <c r="J42" s="452">
        <v>32</v>
      </c>
      <c r="K42" s="385">
        <f t="shared" si="0"/>
        <v>288</v>
      </c>
      <c r="L42" s="372">
        <v>210</v>
      </c>
      <c r="M42" s="470">
        <f t="shared" si="17"/>
        <v>9</v>
      </c>
      <c r="N42" s="470">
        <v>200</v>
      </c>
      <c r="O42" s="471">
        <f t="shared" ref="O42:O52" si="28">+J42</f>
        <v>32</v>
      </c>
      <c r="P42" s="471">
        <f t="shared" si="10"/>
        <v>288</v>
      </c>
      <c r="Q42" s="471">
        <f t="shared" si="4"/>
        <v>0.32</v>
      </c>
      <c r="R42" s="471">
        <f t="shared" si="5"/>
        <v>31.68</v>
      </c>
      <c r="S42" s="471">
        <f t="shared" si="6"/>
        <v>285.12</v>
      </c>
      <c r="T42" s="471">
        <f t="shared" ref="T42:T50" si="29">+O42*3%</f>
        <v>0.96</v>
      </c>
      <c r="U42" s="471">
        <f t="shared" si="8"/>
        <v>31.04</v>
      </c>
      <c r="V42" s="472">
        <f t="shared" si="9"/>
        <v>279.36</v>
      </c>
    </row>
    <row r="43" spans="1:22" ht="22.5" x14ac:dyDescent="0.2">
      <c r="A43" s="256">
        <v>41</v>
      </c>
      <c r="B43" s="374" t="s">
        <v>184</v>
      </c>
      <c r="C43" s="256" t="s">
        <v>16</v>
      </c>
      <c r="D43" s="451">
        <v>5</v>
      </c>
      <c r="E43" s="453">
        <v>0</v>
      </c>
      <c r="F43" s="453">
        <v>3</v>
      </c>
      <c r="G43" s="257">
        <v>8</v>
      </c>
      <c r="H43" s="256" t="s">
        <v>677</v>
      </c>
      <c r="I43" s="256" t="s">
        <v>185</v>
      </c>
      <c r="J43" s="452">
        <v>134.32</v>
      </c>
      <c r="K43" s="385">
        <f t="shared" si="0"/>
        <v>1074.56</v>
      </c>
      <c r="L43" s="372">
        <v>65</v>
      </c>
      <c r="M43" s="470">
        <f t="shared" si="17"/>
        <v>8</v>
      </c>
      <c r="N43" s="470">
        <f>+L43</f>
        <v>65</v>
      </c>
      <c r="O43" s="471">
        <f t="shared" si="28"/>
        <v>134.32</v>
      </c>
      <c r="P43" s="471">
        <f t="shared" si="10"/>
        <v>1074.56</v>
      </c>
      <c r="Q43" s="471">
        <f t="shared" si="4"/>
        <v>1.3431999999999999</v>
      </c>
      <c r="R43" s="471">
        <f t="shared" si="5"/>
        <v>132.9768</v>
      </c>
      <c r="S43" s="471">
        <f t="shared" si="6"/>
        <v>1063.8144</v>
      </c>
      <c r="T43" s="471">
        <f t="shared" si="29"/>
        <v>4.0295999999999994</v>
      </c>
      <c r="U43" s="471">
        <f t="shared" si="8"/>
        <v>130.29040000000001</v>
      </c>
      <c r="V43" s="472">
        <f t="shared" si="9"/>
        <v>1042.3232</v>
      </c>
    </row>
    <row r="44" spans="1:22" ht="22.5" x14ac:dyDescent="0.2">
      <c r="A44" s="256">
        <v>42</v>
      </c>
      <c r="B44" s="374" t="s">
        <v>187</v>
      </c>
      <c r="C44" s="256" t="s">
        <v>16</v>
      </c>
      <c r="D44" s="451">
        <v>10</v>
      </c>
      <c r="E44" s="453">
        <v>0</v>
      </c>
      <c r="F44" s="453">
        <v>9</v>
      </c>
      <c r="G44" s="257">
        <v>19</v>
      </c>
      <c r="H44" s="256" t="s">
        <v>678</v>
      </c>
      <c r="I44" s="256">
        <v>3917780</v>
      </c>
      <c r="J44" s="452">
        <v>210.63</v>
      </c>
      <c r="K44" s="385">
        <f t="shared" si="0"/>
        <v>4001.97</v>
      </c>
      <c r="L44" s="372">
        <v>210</v>
      </c>
      <c r="M44" s="470">
        <f t="shared" si="17"/>
        <v>19</v>
      </c>
      <c r="N44" s="470">
        <v>200</v>
      </c>
      <c r="O44" s="471">
        <f t="shared" si="28"/>
        <v>210.63</v>
      </c>
      <c r="P44" s="471">
        <f t="shared" si="10"/>
        <v>4001.97</v>
      </c>
      <c r="Q44" s="471">
        <f t="shared" si="4"/>
        <v>2.1063000000000001</v>
      </c>
      <c r="R44" s="471">
        <f t="shared" si="5"/>
        <v>208.52369999999999</v>
      </c>
      <c r="S44" s="471">
        <f t="shared" si="6"/>
        <v>3961.9503</v>
      </c>
      <c r="T44" s="471">
        <f t="shared" si="29"/>
        <v>6.3188999999999993</v>
      </c>
      <c r="U44" s="471">
        <f t="shared" si="8"/>
        <v>204.31110000000001</v>
      </c>
      <c r="V44" s="472">
        <f t="shared" si="9"/>
        <v>3881.9109000000003</v>
      </c>
    </row>
    <row r="45" spans="1:22" ht="22.5" x14ac:dyDescent="0.2">
      <c r="A45" s="256">
        <v>43</v>
      </c>
      <c r="B45" s="374" t="s">
        <v>189</v>
      </c>
      <c r="C45" s="256" t="s">
        <v>16</v>
      </c>
      <c r="D45" s="451">
        <v>10</v>
      </c>
      <c r="E45" s="453">
        <v>0</v>
      </c>
      <c r="F45" s="453">
        <v>9</v>
      </c>
      <c r="G45" s="257">
        <v>19</v>
      </c>
      <c r="H45" s="256" t="s">
        <v>679</v>
      </c>
      <c r="I45" s="256">
        <v>4025270</v>
      </c>
      <c r="J45" s="452">
        <v>114.59</v>
      </c>
      <c r="K45" s="385">
        <f t="shared" si="0"/>
        <v>2177.21</v>
      </c>
      <c r="L45" s="372">
        <v>210</v>
      </c>
      <c r="M45" s="470">
        <f t="shared" si="17"/>
        <v>19</v>
      </c>
      <c r="N45" s="470">
        <v>200</v>
      </c>
      <c r="O45" s="471">
        <f t="shared" si="28"/>
        <v>114.59</v>
      </c>
      <c r="P45" s="471">
        <f t="shared" si="10"/>
        <v>2177.21</v>
      </c>
      <c r="Q45" s="471">
        <f t="shared" si="4"/>
        <v>1.1459000000000001</v>
      </c>
      <c r="R45" s="471">
        <f t="shared" si="5"/>
        <v>113.44410000000001</v>
      </c>
      <c r="S45" s="471">
        <f t="shared" si="6"/>
        <v>2155.4378999999999</v>
      </c>
      <c r="T45" s="471">
        <f t="shared" si="29"/>
        <v>3.4377</v>
      </c>
      <c r="U45" s="471">
        <f t="shared" si="8"/>
        <v>111.1523</v>
      </c>
      <c r="V45" s="472">
        <f t="shared" si="9"/>
        <v>2111.8937000000001</v>
      </c>
    </row>
    <row r="46" spans="1:22" ht="22.5" x14ac:dyDescent="0.2">
      <c r="A46" s="256">
        <v>44</v>
      </c>
      <c r="B46" s="374" t="s">
        <v>191</v>
      </c>
      <c r="C46" s="256" t="s">
        <v>16</v>
      </c>
      <c r="D46" s="451">
        <v>60</v>
      </c>
      <c r="E46" s="453">
        <v>28</v>
      </c>
      <c r="F46" s="453">
        <v>45</v>
      </c>
      <c r="G46" s="257">
        <v>125</v>
      </c>
      <c r="H46" s="256" t="s">
        <v>680</v>
      </c>
      <c r="I46" s="256">
        <v>994002</v>
      </c>
      <c r="J46" s="452">
        <v>178.54</v>
      </c>
      <c r="K46" s="385">
        <f t="shared" si="0"/>
        <v>22317.5</v>
      </c>
      <c r="L46" s="372">
        <v>195</v>
      </c>
      <c r="M46" s="470">
        <f t="shared" si="17"/>
        <v>125</v>
      </c>
      <c r="N46" s="470">
        <f t="shared" ref="N46:N47" si="30">+L46</f>
        <v>195</v>
      </c>
      <c r="O46" s="471">
        <f t="shared" si="28"/>
        <v>178.54</v>
      </c>
      <c r="P46" s="471">
        <f t="shared" si="10"/>
        <v>22317.5</v>
      </c>
      <c r="Q46" s="471">
        <f t="shared" si="4"/>
        <v>1.7853999999999999</v>
      </c>
      <c r="R46" s="471">
        <f t="shared" si="5"/>
        <v>176.75459999999998</v>
      </c>
      <c r="S46" s="471">
        <f t="shared" si="6"/>
        <v>22094.324999999997</v>
      </c>
      <c r="T46" s="471">
        <f t="shared" si="29"/>
        <v>5.3561999999999994</v>
      </c>
      <c r="U46" s="471">
        <f t="shared" si="8"/>
        <v>173.18379999999999</v>
      </c>
      <c r="V46" s="472">
        <f t="shared" si="9"/>
        <v>21647.974999999999</v>
      </c>
    </row>
    <row r="47" spans="1:22" ht="22.5" x14ac:dyDescent="0.2">
      <c r="A47" s="256">
        <v>45</v>
      </c>
      <c r="B47" s="374" t="s">
        <v>196</v>
      </c>
      <c r="C47" s="256" t="s">
        <v>16</v>
      </c>
      <c r="D47" s="451">
        <v>0</v>
      </c>
      <c r="E47" s="453">
        <v>0</v>
      </c>
      <c r="F47" s="453">
        <v>12</v>
      </c>
      <c r="G47" s="257">
        <v>12</v>
      </c>
      <c r="H47" s="256" t="s">
        <v>682</v>
      </c>
      <c r="I47" s="256" t="s">
        <v>197</v>
      </c>
      <c r="J47" s="452">
        <v>55.26</v>
      </c>
      <c r="K47" s="385">
        <f t="shared" si="0"/>
        <v>663.12</v>
      </c>
      <c r="L47" s="372">
        <v>195</v>
      </c>
      <c r="M47" s="470">
        <f t="shared" si="17"/>
        <v>12</v>
      </c>
      <c r="N47" s="470">
        <f t="shared" si="30"/>
        <v>195</v>
      </c>
      <c r="O47" s="471">
        <f t="shared" si="28"/>
        <v>55.26</v>
      </c>
      <c r="P47" s="471">
        <f t="shared" si="10"/>
        <v>663.12</v>
      </c>
      <c r="Q47" s="471">
        <f t="shared" si="4"/>
        <v>0.55259999999999998</v>
      </c>
      <c r="R47" s="471">
        <f t="shared" si="5"/>
        <v>54.7074</v>
      </c>
      <c r="S47" s="471">
        <f t="shared" si="6"/>
        <v>656.48879999999997</v>
      </c>
      <c r="T47" s="471">
        <f t="shared" si="29"/>
        <v>1.6577999999999999</v>
      </c>
      <c r="U47" s="471">
        <f t="shared" si="8"/>
        <v>53.602199999999996</v>
      </c>
      <c r="V47" s="472">
        <f t="shared" si="9"/>
        <v>643.22640000000001</v>
      </c>
    </row>
    <row r="48" spans="1:22" ht="22.5" x14ac:dyDescent="0.2">
      <c r="A48" s="256">
        <v>46</v>
      </c>
      <c r="B48" s="374" t="s">
        <v>198</v>
      </c>
      <c r="C48" s="256" t="s">
        <v>16</v>
      </c>
      <c r="D48" s="451">
        <v>8</v>
      </c>
      <c r="E48" s="453">
        <v>0</v>
      </c>
      <c r="F48" s="453">
        <v>12</v>
      </c>
      <c r="G48" s="257">
        <v>20</v>
      </c>
      <c r="H48" s="256" t="s">
        <v>683</v>
      </c>
      <c r="I48" s="256">
        <v>218127</v>
      </c>
      <c r="J48" s="452">
        <v>723</v>
      </c>
      <c r="K48" s="385">
        <f t="shared" si="0"/>
        <v>14460</v>
      </c>
      <c r="L48" s="372">
        <v>210</v>
      </c>
      <c r="M48" s="470">
        <f t="shared" si="17"/>
        <v>20</v>
      </c>
      <c r="N48" s="470">
        <v>200</v>
      </c>
      <c r="O48" s="471">
        <f t="shared" si="28"/>
        <v>723</v>
      </c>
      <c r="P48" s="471">
        <f t="shared" si="10"/>
        <v>14460</v>
      </c>
      <c r="Q48" s="471">
        <f t="shared" si="4"/>
        <v>7.23</v>
      </c>
      <c r="R48" s="471">
        <f t="shared" si="5"/>
        <v>715.77</v>
      </c>
      <c r="S48" s="471">
        <f t="shared" si="6"/>
        <v>14315.4</v>
      </c>
      <c r="T48" s="471">
        <f t="shared" si="29"/>
        <v>21.689999999999998</v>
      </c>
      <c r="U48" s="471">
        <f t="shared" si="8"/>
        <v>701.31</v>
      </c>
      <c r="V48" s="472">
        <f t="shared" si="9"/>
        <v>14026.199999999999</v>
      </c>
    </row>
    <row r="49" spans="1:22" ht="22.5" x14ac:dyDescent="0.2">
      <c r="A49" s="256">
        <v>47</v>
      </c>
      <c r="B49" s="374" t="s">
        <v>201</v>
      </c>
      <c r="C49" s="256" t="s">
        <v>16</v>
      </c>
      <c r="D49" s="451">
        <v>0</v>
      </c>
      <c r="E49" s="453">
        <v>0</v>
      </c>
      <c r="F49" s="453">
        <v>3</v>
      </c>
      <c r="G49" s="257">
        <v>3</v>
      </c>
      <c r="H49" s="256" t="s">
        <v>685</v>
      </c>
      <c r="I49" s="256">
        <v>136905</v>
      </c>
      <c r="J49" s="452">
        <v>741.54</v>
      </c>
      <c r="K49" s="385">
        <f t="shared" si="0"/>
        <v>2224.62</v>
      </c>
      <c r="L49" s="372">
        <v>210</v>
      </c>
      <c r="M49" s="470">
        <f t="shared" si="17"/>
        <v>3</v>
      </c>
      <c r="N49" s="470">
        <v>200</v>
      </c>
      <c r="O49" s="471">
        <f t="shared" si="28"/>
        <v>741.54</v>
      </c>
      <c r="P49" s="471">
        <f t="shared" si="10"/>
        <v>2224.62</v>
      </c>
      <c r="Q49" s="471">
        <f t="shared" si="4"/>
        <v>7.4154</v>
      </c>
      <c r="R49" s="471">
        <f t="shared" si="5"/>
        <v>734.12459999999999</v>
      </c>
      <c r="S49" s="471">
        <f t="shared" si="6"/>
        <v>2202.3737999999998</v>
      </c>
      <c r="T49" s="471">
        <f t="shared" si="29"/>
        <v>22.246199999999998</v>
      </c>
      <c r="U49" s="471">
        <f t="shared" si="8"/>
        <v>719.29379999999992</v>
      </c>
      <c r="V49" s="472">
        <f t="shared" si="9"/>
        <v>2157.8813999999998</v>
      </c>
    </row>
    <row r="50" spans="1:22" x14ac:dyDescent="0.2">
      <c r="A50" s="256">
        <v>48</v>
      </c>
      <c r="B50" s="374" t="s">
        <v>202</v>
      </c>
      <c r="C50" s="256" t="s">
        <v>16</v>
      </c>
      <c r="D50" s="451">
        <v>10</v>
      </c>
      <c r="E50" s="453">
        <v>0</v>
      </c>
      <c r="F50" s="453">
        <v>12</v>
      </c>
      <c r="G50" s="257">
        <v>22</v>
      </c>
      <c r="H50" s="256" t="s">
        <v>419</v>
      </c>
      <c r="I50" s="256" t="s">
        <v>203</v>
      </c>
      <c r="J50" s="452">
        <v>487.52</v>
      </c>
      <c r="K50" s="385">
        <f t="shared" si="0"/>
        <v>10725.439999999999</v>
      </c>
      <c r="L50" s="372">
        <v>195</v>
      </c>
      <c r="M50" s="470">
        <f t="shared" si="17"/>
        <v>22</v>
      </c>
      <c r="N50" s="470">
        <f>+L50</f>
        <v>195</v>
      </c>
      <c r="O50" s="471">
        <f t="shared" si="28"/>
        <v>487.52</v>
      </c>
      <c r="P50" s="471">
        <f t="shared" si="10"/>
        <v>10725.439999999999</v>
      </c>
      <c r="Q50" s="471">
        <f t="shared" si="4"/>
        <v>4.8751999999999995</v>
      </c>
      <c r="R50" s="471">
        <f t="shared" si="5"/>
        <v>482.64479999999998</v>
      </c>
      <c r="S50" s="471">
        <f t="shared" si="6"/>
        <v>10618.185599999999</v>
      </c>
      <c r="T50" s="471">
        <f t="shared" si="29"/>
        <v>14.625599999999999</v>
      </c>
      <c r="U50" s="471">
        <f t="shared" si="8"/>
        <v>472.89439999999996</v>
      </c>
      <c r="V50" s="472">
        <f t="shared" si="9"/>
        <v>10403.676799999999</v>
      </c>
    </row>
    <row r="51" spans="1:22" ht="22.5" x14ac:dyDescent="0.2">
      <c r="A51" s="256">
        <v>49</v>
      </c>
      <c r="B51" s="374" t="s">
        <v>208</v>
      </c>
      <c r="C51" s="256" t="s">
        <v>16</v>
      </c>
      <c r="D51" s="451">
        <v>2</v>
      </c>
      <c r="E51" s="453">
        <v>0</v>
      </c>
      <c r="F51" s="453">
        <v>0</v>
      </c>
      <c r="G51" s="257">
        <v>2</v>
      </c>
      <c r="H51" s="256" t="s">
        <v>688</v>
      </c>
      <c r="I51" s="256">
        <v>135234</v>
      </c>
      <c r="J51" s="454">
        <v>2248.62</v>
      </c>
      <c r="K51" s="385">
        <f t="shared" si="0"/>
        <v>4497.24</v>
      </c>
      <c r="L51" s="372">
        <v>210</v>
      </c>
      <c r="M51" s="470">
        <f t="shared" si="17"/>
        <v>2</v>
      </c>
      <c r="N51" s="470">
        <v>200</v>
      </c>
      <c r="O51" s="471">
        <f t="shared" si="28"/>
        <v>2248.62</v>
      </c>
      <c r="P51" s="471">
        <f t="shared" si="10"/>
        <v>4497.24</v>
      </c>
      <c r="Q51" s="471">
        <f t="shared" si="4"/>
        <v>22.4862</v>
      </c>
      <c r="R51" s="471">
        <f t="shared" si="5"/>
        <v>2226.1338000000001</v>
      </c>
      <c r="S51" s="471">
        <f t="shared" si="6"/>
        <v>4452.2676000000001</v>
      </c>
      <c r="T51" s="471">
        <f t="shared" ref="T51:T52" si="31">+O51*3%</f>
        <v>67.45859999999999</v>
      </c>
      <c r="U51" s="471">
        <f t="shared" si="8"/>
        <v>2181.1614</v>
      </c>
      <c r="V51" s="472">
        <f t="shared" si="9"/>
        <v>4362.3227999999999</v>
      </c>
    </row>
    <row r="52" spans="1:22" ht="22.5" x14ac:dyDescent="0.2">
      <c r="A52" s="256">
        <v>50</v>
      </c>
      <c r="B52" s="372" t="s">
        <v>210</v>
      </c>
      <c r="C52" s="256" t="s">
        <v>16</v>
      </c>
      <c r="D52" s="451">
        <v>0</v>
      </c>
      <c r="E52" s="453">
        <v>5</v>
      </c>
      <c r="F52" s="453">
        <v>18</v>
      </c>
      <c r="G52" s="257">
        <v>23</v>
      </c>
      <c r="H52" s="256" t="s">
        <v>689</v>
      </c>
      <c r="I52" s="256">
        <v>125740</v>
      </c>
      <c r="J52" s="452">
        <v>121.62</v>
      </c>
      <c r="K52" s="385">
        <f t="shared" si="0"/>
        <v>2797.26</v>
      </c>
      <c r="L52" s="372">
        <v>195</v>
      </c>
      <c r="M52" s="470">
        <f t="shared" si="17"/>
        <v>23</v>
      </c>
      <c r="N52" s="470">
        <f>+L52</f>
        <v>195</v>
      </c>
      <c r="O52" s="471">
        <f t="shared" si="28"/>
        <v>121.62</v>
      </c>
      <c r="P52" s="471">
        <f t="shared" si="10"/>
        <v>2797.26</v>
      </c>
      <c r="Q52" s="471">
        <f t="shared" si="4"/>
        <v>1.2162000000000002</v>
      </c>
      <c r="R52" s="471">
        <f t="shared" si="5"/>
        <v>120.4038</v>
      </c>
      <c r="S52" s="471">
        <f t="shared" si="6"/>
        <v>2769.2874000000002</v>
      </c>
      <c r="T52" s="471">
        <f t="shared" si="31"/>
        <v>3.6486000000000001</v>
      </c>
      <c r="U52" s="471">
        <f t="shared" si="8"/>
        <v>117.9714</v>
      </c>
      <c r="V52" s="472">
        <f t="shared" si="9"/>
        <v>2713.3422</v>
      </c>
    </row>
    <row r="53" spans="1:22" ht="22.5" x14ac:dyDescent="0.2">
      <c r="A53" s="256">
        <v>51</v>
      </c>
      <c r="B53" s="374" t="s">
        <v>223</v>
      </c>
      <c r="C53" s="256" t="s">
        <v>16</v>
      </c>
      <c r="D53" s="451">
        <v>1</v>
      </c>
      <c r="E53" s="453">
        <v>0</v>
      </c>
      <c r="F53" s="453">
        <v>0</v>
      </c>
      <c r="G53" s="257">
        <v>1</v>
      </c>
      <c r="H53" s="256" t="s">
        <v>697</v>
      </c>
      <c r="I53" s="256" t="s">
        <v>224</v>
      </c>
      <c r="J53" s="452">
        <v>666.95</v>
      </c>
      <c r="K53" s="385">
        <f t="shared" ref="K53:K103" si="32">+J53*G53</f>
        <v>666.95</v>
      </c>
      <c r="L53" s="372">
        <v>210</v>
      </c>
      <c r="M53" s="470">
        <f t="shared" si="17"/>
        <v>1</v>
      </c>
      <c r="N53" s="470">
        <v>200</v>
      </c>
      <c r="O53" s="471">
        <f>+J53</f>
        <v>666.95</v>
      </c>
      <c r="P53" s="471">
        <f t="shared" ref="P53:P104" si="33">+O53*M53</f>
        <v>666.95</v>
      </c>
      <c r="Q53" s="471">
        <f t="shared" ref="Q53:Q103" si="34">+O53*1%</f>
        <v>6.6695000000000002</v>
      </c>
      <c r="R53" s="471">
        <f t="shared" ref="R53:R103" si="35">+O53-Q53</f>
        <v>660.28050000000007</v>
      </c>
      <c r="S53" s="471">
        <f t="shared" ref="S53:S103" si="36">+R53*G53</f>
        <v>660.28050000000007</v>
      </c>
      <c r="T53" s="471">
        <f t="shared" ref="T53" si="37">+O53*3%</f>
        <v>20.008500000000002</v>
      </c>
      <c r="U53" s="471">
        <f t="shared" ref="U53:U103" si="38">O53-T53</f>
        <v>646.94150000000002</v>
      </c>
      <c r="V53" s="472">
        <f t="shared" ref="V53:V103" si="39">+U53*M53</f>
        <v>646.94150000000002</v>
      </c>
    </row>
    <row r="54" spans="1:22" ht="22.5" x14ac:dyDescent="0.2">
      <c r="A54" s="256">
        <v>52</v>
      </c>
      <c r="B54" s="374" t="s">
        <v>240</v>
      </c>
      <c r="C54" s="256" t="s">
        <v>16</v>
      </c>
      <c r="D54" s="451">
        <v>0</v>
      </c>
      <c r="E54" s="453">
        <v>5</v>
      </c>
      <c r="F54" s="453">
        <v>0</v>
      </c>
      <c r="G54" s="257">
        <v>5</v>
      </c>
      <c r="H54" s="256" t="s">
        <v>706</v>
      </c>
      <c r="I54" s="256" t="s">
        <v>241</v>
      </c>
      <c r="J54" s="452">
        <v>328.03</v>
      </c>
      <c r="K54" s="385">
        <f t="shared" si="32"/>
        <v>1640.1499999999999</v>
      </c>
      <c r="L54" s="372">
        <v>210</v>
      </c>
      <c r="M54" s="470">
        <f t="shared" si="17"/>
        <v>5</v>
      </c>
      <c r="N54" s="470">
        <v>200</v>
      </c>
      <c r="O54" s="471">
        <f t="shared" ref="O54:O56" si="40">+J54</f>
        <v>328.03</v>
      </c>
      <c r="P54" s="471">
        <f t="shared" si="33"/>
        <v>1640.1499999999999</v>
      </c>
      <c r="Q54" s="471">
        <f t="shared" si="34"/>
        <v>3.2803</v>
      </c>
      <c r="R54" s="471">
        <f t="shared" si="35"/>
        <v>324.74969999999996</v>
      </c>
      <c r="S54" s="471">
        <f t="shared" si="36"/>
        <v>1623.7484999999997</v>
      </c>
      <c r="T54" s="471">
        <f t="shared" ref="T54:T56" si="41">+O54*3%</f>
        <v>9.8408999999999995</v>
      </c>
      <c r="U54" s="471">
        <f t="shared" si="38"/>
        <v>318.1891</v>
      </c>
      <c r="V54" s="472">
        <f t="shared" si="39"/>
        <v>1590.9455</v>
      </c>
    </row>
    <row r="55" spans="1:22" ht="22.5" x14ac:dyDescent="0.2">
      <c r="A55" s="256">
        <v>53</v>
      </c>
      <c r="B55" s="374" t="s">
        <v>247</v>
      </c>
      <c r="C55" s="256" t="s">
        <v>16</v>
      </c>
      <c r="D55" s="451">
        <v>1</v>
      </c>
      <c r="E55" s="453">
        <v>0</v>
      </c>
      <c r="F55" s="453">
        <v>0</v>
      </c>
      <c r="G55" s="257">
        <v>1</v>
      </c>
      <c r="H55" s="256" t="s">
        <v>709</v>
      </c>
      <c r="I55" s="256">
        <v>3926518</v>
      </c>
      <c r="J55" s="454">
        <v>1702.86</v>
      </c>
      <c r="K55" s="385">
        <f t="shared" si="32"/>
        <v>1702.86</v>
      </c>
      <c r="L55" s="372">
        <v>195</v>
      </c>
      <c r="M55" s="470">
        <f t="shared" si="17"/>
        <v>1</v>
      </c>
      <c r="N55" s="470">
        <f t="shared" ref="N55:N56" si="42">+L55</f>
        <v>195</v>
      </c>
      <c r="O55" s="471">
        <f t="shared" si="40"/>
        <v>1702.86</v>
      </c>
      <c r="P55" s="471">
        <f t="shared" si="33"/>
        <v>1702.86</v>
      </c>
      <c r="Q55" s="471">
        <f t="shared" si="34"/>
        <v>17.028600000000001</v>
      </c>
      <c r="R55" s="471">
        <f t="shared" si="35"/>
        <v>1685.8313999999998</v>
      </c>
      <c r="S55" s="471">
        <f t="shared" si="36"/>
        <v>1685.8313999999998</v>
      </c>
      <c r="T55" s="471">
        <f t="shared" si="41"/>
        <v>51.085799999999992</v>
      </c>
      <c r="U55" s="471">
        <f t="shared" si="38"/>
        <v>1651.7741999999998</v>
      </c>
      <c r="V55" s="472">
        <f t="shared" si="39"/>
        <v>1651.7741999999998</v>
      </c>
    </row>
    <row r="56" spans="1:22" ht="22.5" x14ac:dyDescent="0.2">
      <c r="A56" s="256">
        <v>54</v>
      </c>
      <c r="B56" s="374" t="s">
        <v>248</v>
      </c>
      <c r="C56" s="256" t="s">
        <v>16</v>
      </c>
      <c r="D56" s="451">
        <v>2</v>
      </c>
      <c r="E56" s="453">
        <v>0</v>
      </c>
      <c r="F56" s="453">
        <v>0</v>
      </c>
      <c r="G56" s="257">
        <v>2</v>
      </c>
      <c r="H56" s="256" t="s">
        <v>710</v>
      </c>
      <c r="I56" s="256">
        <v>3979349</v>
      </c>
      <c r="J56" s="452">
        <v>271.27999999999997</v>
      </c>
      <c r="K56" s="385">
        <f t="shared" si="32"/>
        <v>542.55999999999995</v>
      </c>
      <c r="L56" s="372">
        <v>195</v>
      </c>
      <c r="M56" s="470">
        <f t="shared" si="17"/>
        <v>2</v>
      </c>
      <c r="N56" s="470">
        <f t="shared" si="42"/>
        <v>195</v>
      </c>
      <c r="O56" s="471">
        <f t="shared" si="40"/>
        <v>271.27999999999997</v>
      </c>
      <c r="P56" s="471">
        <f t="shared" si="33"/>
        <v>542.55999999999995</v>
      </c>
      <c r="Q56" s="471">
        <f t="shared" si="34"/>
        <v>2.7127999999999997</v>
      </c>
      <c r="R56" s="471">
        <f t="shared" si="35"/>
        <v>268.56719999999996</v>
      </c>
      <c r="S56" s="471">
        <f t="shared" si="36"/>
        <v>537.13439999999991</v>
      </c>
      <c r="T56" s="471">
        <f t="shared" si="41"/>
        <v>8.138399999999999</v>
      </c>
      <c r="U56" s="471">
        <f t="shared" si="38"/>
        <v>263.14159999999998</v>
      </c>
      <c r="V56" s="472">
        <f t="shared" si="39"/>
        <v>526.28319999999997</v>
      </c>
    </row>
    <row r="57" spans="1:22" ht="22.5" x14ac:dyDescent="0.2">
      <c r="A57" s="256">
        <v>55</v>
      </c>
      <c r="B57" s="374" t="s">
        <v>251</v>
      </c>
      <c r="C57" s="256" t="s">
        <v>16</v>
      </c>
      <c r="D57" s="451">
        <v>1</v>
      </c>
      <c r="E57" s="453">
        <v>0</v>
      </c>
      <c r="F57" s="453">
        <v>0</v>
      </c>
      <c r="G57" s="257">
        <v>1</v>
      </c>
      <c r="H57" s="256" t="s">
        <v>713</v>
      </c>
      <c r="I57" s="256">
        <v>393595300</v>
      </c>
      <c r="J57" s="452">
        <v>60.98</v>
      </c>
      <c r="K57" s="385">
        <f t="shared" si="32"/>
        <v>60.98</v>
      </c>
      <c r="L57" s="372">
        <v>195</v>
      </c>
      <c r="M57" s="470">
        <f t="shared" si="17"/>
        <v>1</v>
      </c>
      <c r="N57" s="470">
        <f>+L57</f>
        <v>195</v>
      </c>
      <c r="O57" s="471">
        <f t="shared" ref="O57:O60" si="43">+J57</f>
        <v>60.98</v>
      </c>
      <c r="P57" s="471">
        <f t="shared" si="33"/>
        <v>60.98</v>
      </c>
      <c r="Q57" s="471">
        <f t="shared" si="34"/>
        <v>0.60980000000000001</v>
      </c>
      <c r="R57" s="471">
        <f t="shared" si="35"/>
        <v>60.370199999999997</v>
      </c>
      <c r="S57" s="471">
        <f t="shared" si="36"/>
        <v>60.370199999999997</v>
      </c>
      <c r="T57" s="471">
        <f t="shared" ref="T57:T60" si="44">+O57*3%</f>
        <v>1.8293999999999999</v>
      </c>
      <c r="U57" s="471">
        <f t="shared" si="38"/>
        <v>59.150599999999997</v>
      </c>
      <c r="V57" s="472">
        <f t="shared" si="39"/>
        <v>59.150599999999997</v>
      </c>
    </row>
    <row r="58" spans="1:22" ht="22.5" x14ac:dyDescent="0.2">
      <c r="A58" s="256">
        <v>56</v>
      </c>
      <c r="B58" s="374" t="s">
        <v>252</v>
      </c>
      <c r="C58" s="256" t="s">
        <v>16</v>
      </c>
      <c r="D58" s="451">
        <v>2</v>
      </c>
      <c r="E58" s="453">
        <v>0</v>
      </c>
      <c r="F58" s="453">
        <v>3</v>
      </c>
      <c r="G58" s="257">
        <v>5</v>
      </c>
      <c r="H58" s="256" t="s">
        <v>714</v>
      </c>
      <c r="I58" s="256" t="s">
        <v>253</v>
      </c>
      <c r="J58" s="452">
        <v>920</v>
      </c>
      <c r="K58" s="385">
        <f t="shared" si="32"/>
        <v>4600</v>
      </c>
      <c r="L58" s="372">
        <v>210</v>
      </c>
      <c r="M58" s="470">
        <f t="shared" si="17"/>
        <v>5</v>
      </c>
      <c r="N58" s="470">
        <v>200</v>
      </c>
      <c r="O58" s="471">
        <f t="shared" si="43"/>
        <v>920</v>
      </c>
      <c r="P58" s="471">
        <f t="shared" si="33"/>
        <v>4600</v>
      </c>
      <c r="Q58" s="471">
        <f t="shared" si="34"/>
        <v>9.2000000000000011</v>
      </c>
      <c r="R58" s="471">
        <f t="shared" si="35"/>
        <v>910.8</v>
      </c>
      <c r="S58" s="471">
        <f t="shared" si="36"/>
        <v>4554</v>
      </c>
      <c r="T58" s="471">
        <f t="shared" si="44"/>
        <v>27.599999999999998</v>
      </c>
      <c r="U58" s="471">
        <f t="shared" si="38"/>
        <v>892.4</v>
      </c>
      <c r="V58" s="472">
        <f t="shared" si="39"/>
        <v>4462</v>
      </c>
    </row>
    <row r="59" spans="1:22" ht="22.5" x14ac:dyDescent="0.2">
      <c r="A59" s="256">
        <v>57</v>
      </c>
      <c r="B59" s="374" t="s">
        <v>254</v>
      </c>
      <c r="C59" s="256" t="s">
        <v>16</v>
      </c>
      <c r="D59" s="451">
        <v>2</v>
      </c>
      <c r="E59" s="453">
        <v>0</v>
      </c>
      <c r="F59" s="453">
        <v>0</v>
      </c>
      <c r="G59" s="257">
        <v>2</v>
      </c>
      <c r="H59" s="256" t="s">
        <v>715</v>
      </c>
      <c r="I59" s="256" t="s">
        <v>255</v>
      </c>
      <c r="J59" s="452">
        <v>71.069999999999993</v>
      </c>
      <c r="K59" s="385">
        <f t="shared" si="32"/>
        <v>142.13999999999999</v>
      </c>
      <c r="L59" s="372">
        <v>65</v>
      </c>
      <c r="M59" s="470">
        <f t="shared" si="17"/>
        <v>2</v>
      </c>
      <c r="N59" s="470">
        <f t="shared" ref="N59:N60" si="45">+L59</f>
        <v>65</v>
      </c>
      <c r="O59" s="471">
        <f t="shared" si="43"/>
        <v>71.069999999999993</v>
      </c>
      <c r="P59" s="471">
        <f t="shared" si="33"/>
        <v>142.13999999999999</v>
      </c>
      <c r="Q59" s="471">
        <f t="shared" si="34"/>
        <v>0.7107</v>
      </c>
      <c r="R59" s="471">
        <f t="shared" si="35"/>
        <v>70.35929999999999</v>
      </c>
      <c r="S59" s="471">
        <f t="shared" si="36"/>
        <v>140.71859999999998</v>
      </c>
      <c r="T59" s="471">
        <f t="shared" si="44"/>
        <v>2.1320999999999999</v>
      </c>
      <c r="U59" s="471">
        <f t="shared" si="38"/>
        <v>68.937899999999999</v>
      </c>
      <c r="V59" s="472">
        <f t="shared" si="39"/>
        <v>137.8758</v>
      </c>
    </row>
    <row r="60" spans="1:22" ht="22.5" x14ac:dyDescent="0.2">
      <c r="A60" s="256">
        <v>58</v>
      </c>
      <c r="B60" s="374" t="s">
        <v>256</v>
      </c>
      <c r="C60" s="256" t="s">
        <v>16</v>
      </c>
      <c r="D60" s="451">
        <v>1</v>
      </c>
      <c r="E60" s="453">
        <v>0</v>
      </c>
      <c r="F60" s="453">
        <v>0</v>
      </c>
      <c r="G60" s="257">
        <v>1</v>
      </c>
      <c r="H60" s="256" t="s">
        <v>716</v>
      </c>
      <c r="I60" s="256">
        <v>3934486</v>
      </c>
      <c r="J60" s="452">
        <v>135.12</v>
      </c>
      <c r="K60" s="385">
        <f t="shared" si="32"/>
        <v>135.12</v>
      </c>
      <c r="L60" s="372">
        <v>195</v>
      </c>
      <c r="M60" s="470">
        <f t="shared" si="17"/>
        <v>1</v>
      </c>
      <c r="N60" s="470">
        <f t="shared" si="45"/>
        <v>195</v>
      </c>
      <c r="O60" s="471">
        <f t="shared" si="43"/>
        <v>135.12</v>
      </c>
      <c r="P60" s="471">
        <f t="shared" si="33"/>
        <v>135.12</v>
      </c>
      <c r="Q60" s="471">
        <f t="shared" si="34"/>
        <v>1.3512000000000002</v>
      </c>
      <c r="R60" s="471">
        <f t="shared" si="35"/>
        <v>133.7688</v>
      </c>
      <c r="S60" s="471">
        <f t="shared" si="36"/>
        <v>133.7688</v>
      </c>
      <c r="T60" s="471">
        <f t="shared" si="44"/>
        <v>4.0536000000000003</v>
      </c>
      <c r="U60" s="471">
        <f t="shared" si="38"/>
        <v>131.06640000000002</v>
      </c>
      <c r="V60" s="472">
        <f t="shared" si="39"/>
        <v>131.06640000000002</v>
      </c>
    </row>
    <row r="61" spans="1:22" ht="22.5" x14ac:dyDescent="0.2">
      <c r="A61" s="256">
        <v>59</v>
      </c>
      <c r="B61" s="374" t="s">
        <v>259</v>
      </c>
      <c r="C61" s="256" t="s">
        <v>16</v>
      </c>
      <c r="D61" s="451">
        <v>1</v>
      </c>
      <c r="E61" s="453">
        <v>0</v>
      </c>
      <c r="F61" s="453">
        <v>0</v>
      </c>
      <c r="G61" s="257">
        <v>1</v>
      </c>
      <c r="H61" s="256" t="s">
        <v>721</v>
      </c>
      <c r="I61" s="256" t="s">
        <v>260</v>
      </c>
      <c r="J61" s="452">
        <v>228.39</v>
      </c>
      <c r="K61" s="385">
        <f t="shared" si="32"/>
        <v>228.39</v>
      </c>
      <c r="L61" s="372">
        <v>195</v>
      </c>
      <c r="M61" s="470">
        <f t="shared" si="17"/>
        <v>1</v>
      </c>
      <c r="N61" s="470">
        <f t="shared" ref="N61:N64" si="46">+L61</f>
        <v>195</v>
      </c>
      <c r="O61" s="471">
        <f t="shared" ref="O61:O67" si="47">+J61</f>
        <v>228.39</v>
      </c>
      <c r="P61" s="471">
        <f t="shared" si="33"/>
        <v>228.39</v>
      </c>
      <c r="Q61" s="471">
        <f t="shared" si="34"/>
        <v>2.2839</v>
      </c>
      <c r="R61" s="471">
        <f t="shared" si="35"/>
        <v>226.1061</v>
      </c>
      <c r="S61" s="471">
        <f t="shared" si="36"/>
        <v>226.1061</v>
      </c>
      <c r="T61" s="471">
        <f t="shared" ref="T61:T67" si="48">+O61*3%</f>
        <v>6.8516999999999992</v>
      </c>
      <c r="U61" s="471">
        <f t="shared" si="38"/>
        <v>221.53829999999999</v>
      </c>
      <c r="V61" s="472">
        <f t="shared" si="39"/>
        <v>221.53829999999999</v>
      </c>
    </row>
    <row r="62" spans="1:22" ht="22.5" x14ac:dyDescent="0.2">
      <c r="A62" s="256">
        <v>60</v>
      </c>
      <c r="B62" s="374" t="s">
        <v>261</v>
      </c>
      <c r="C62" s="256" t="s">
        <v>16</v>
      </c>
      <c r="D62" s="451">
        <v>2</v>
      </c>
      <c r="E62" s="453">
        <v>0</v>
      </c>
      <c r="F62" s="453">
        <v>1</v>
      </c>
      <c r="G62" s="257">
        <v>3</v>
      </c>
      <c r="H62" s="256" t="s">
        <v>722</v>
      </c>
      <c r="I62" s="256" t="s">
        <v>262</v>
      </c>
      <c r="J62" s="452">
        <v>402.15</v>
      </c>
      <c r="K62" s="385">
        <f t="shared" si="32"/>
        <v>1206.4499999999998</v>
      </c>
      <c r="L62" s="372">
        <v>195</v>
      </c>
      <c r="M62" s="470">
        <f t="shared" si="17"/>
        <v>3</v>
      </c>
      <c r="N62" s="470">
        <f t="shared" si="46"/>
        <v>195</v>
      </c>
      <c r="O62" s="471">
        <f t="shared" si="47"/>
        <v>402.15</v>
      </c>
      <c r="P62" s="471">
        <f t="shared" si="33"/>
        <v>1206.4499999999998</v>
      </c>
      <c r="Q62" s="471">
        <f t="shared" si="34"/>
        <v>4.0214999999999996</v>
      </c>
      <c r="R62" s="471">
        <f t="shared" si="35"/>
        <v>398.12849999999997</v>
      </c>
      <c r="S62" s="471">
        <f t="shared" si="36"/>
        <v>1194.3854999999999</v>
      </c>
      <c r="T62" s="471">
        <f t="shared" si="48"/>
        <v>12.064499999999999</v>
      </c>
      <c r="U62" s="471">
        <f t="shared" si="38"/>
        <v>390.08549999999997</v>
      </c>
      <c r="V62" s="472">
        <f t="shared" si="39"/>
        <v>1170.2565</v>
      </c>
    </row>
    <row r="63" spans="1:22" ht="22.5" x14ac:dyDescent="0.2">
      <c r="A63" s="256">
        <v>61</v>
      </c>
      <c r="B63" s="374" t="s">
        <v>263</v>
      </c>
      <c r="C63" s="256" t="s">
        <v>16</v>
      </c>
      <c r="D63" s="451">
        <v>1</v>
      </c>
      <c r="E63" s="453">
        <v>0</v>
      </c>
      <c r="F63" s="453">
        <v>0</v>
      </c>
      <c r="G63" s="257">
        <v>1</v>
      </c>
      <c r="H63" s="256" t="s">
        <v>723</v>
      </c>
      <c r="I63" s="256">
        <v>3912473</v>
      </c>
      <c r="J63" s="452">
        <v>29.55</v>
      </c>
      <c r="K63" s="385">
        <f t="shared" si="32"/>
        <v>29.55</v>
      </c>
      <c r="L63" s="372">
        <v>195</v>
      </c>
      <c r="M63" s="470">
        <f t="shared" si="17"/>
        <v>1</v>
      </c>
      <c r="N63" s="470">
        <f t="shared" si="46"/>
        <v>195</v>
      </c>
      <c r="O63" s="471">
        <f t="shared" si="47"/>
        <v>29.55</v>
      </c>
      <c r="P63" s="471">
        <f t="shared" si="33"/>
        <v>29.55</v>
      </c>
      <c r="Q63" s="471">
        <f t="shared" si="34"/>
        <v>0.29550000000000004</v>
      </c>
      <c r="R63" s="471">
        <f t="shared" si="35"/>
        <v>29.2545</v>
      </c>
      <c r="S63" s="471">
        <f t="shared" si="36"/>
        <v>29.2545</v>
      </c>
      <c r="T63" s="471">
        <f t="shared" si="48"/>
        <v>0.88649999999999995</v>
      </c>
      <c r="U63" s="471">
        <f t="shared" si="38"/>
        <v>28.663499999999999</v>
      </c>
      <c r="V63" s="472">
        <f t="shared" si="39"/>
        <v>28.663499999999999</v>
      </c>
    </row>
    <row r="64" spans="1:22" ht="22.5" x14ac:dyDescent="0.2">
      <c r="A64" s="256">
        <v>62</v>
      </c>
      <c r="B64" s="374" t="s">
        <v>265</v>
      </c>
      <c r="C64" s="256" t="s">
        <v>16</v>
      </c>
      <c r="D64" s="451">
        <v>1</v>
      </c>
      <c r="E64" s="453">
        <v>0</v>
      </c>
      <c r="F64" s="453">
        <v>1</v>
      </c>
      <c r="G64" s="257">
        <v>2</v>
      </c>
      <c r="H64" s="256" t="s">
        <v>725</v>
      </c>
      <c r="I64" s="256">
        <v>3800828</v>
      </c>
      <c r="J64" s="454">
        <v>1406.78</v>
      </c>
      <c r="K64" s="385">
        <f t="shared" si="32"/>
        <v>2813.56</v>
      </c>
      <c r="L64" s="372">
        <v>195</v>
      </c>
      <c r="M64" s="470">
        <f t="shared" ref="M64:M121" si="49">+G64</f>
        <v>2</v>
      </c>
      <c r="N64" s="470">
        <f t="shared" si="46"/>
        <v>195</v>
      </c>
      <c r="O64" s="471">
        <f t="shared" si="47"/>
        <v>1406.78</v>
      </c>
      <c r="P64" s="471">
        <f t="shared" si="33"/>
        <v>2813.56</v>
      </c>
      <c r="Q64" s="471">
        <f t="shared" si="34"/>
        <v>14.0678</v>
      </c>
      <c r="R64" s="471">
        <f t="shared" si="35"/>
        <v>1392.7121999999999</v>
      </c>
      <c r="S64" s="471">
        <f t="shared" si="36"/>
        <v>2785.4243999999999</v>
      </c>
      <c r="T64" s="471">
        <f t="shared" si="48"/>
        <v>42.203399999999995</v>
      </c>
      <c r="U64" s="471">
        <f t="shared" si="38"/>
        <v>1364.5765999999999</v>
      </c>
      <c r="V64" s="472">
        <f t="shared" si="39"/>
        <v>2729.1531999999997</v>
      </c>
    </row>
    <row r="65" spans="1:22" ht="22.5" x14ac:dyDescent="0.2">
      <c r="A65" s="256">
        <v>63</v>
      </c>
      <c r="B65" s="374" t="s">
        <v>267</v>
      </c>
      <c r="C65" s="256" t="s">
        <v>16</v>
      </c>
      <c r="D65" s="451">
        <v>5</v>
      </c>
      <c r="E65" s="453">
        <v>0</v>
      </c>
      <c r="F65" s="453">
        <v>5</v>
      </c>
      <c r="G65" s="257">
        <v>10</v>
      </c>
      <c r="H65" s="256" t="s">
        <v>726</v>
      </c>
      <c r="I65" s="256" t="s">
        <v>268</v>
      </c>
      <c r="J65" s="452">
        <v>192.05</v>
      </c>
      <c r="K65" s="385">
        <f t="shared" si="32"/>
        <v>1920.5</v>
      </c>
      <c r="L65" s="372">
        <v>210</v>
      </c>
      <c r="M65" s="470">
        <f t="shared" si="49"/>
        <v>10</v>
      </c>
      <c r="N65" s="470">
        <v>200</v>
      </c>
      <c r="O65" s="471">
        <f t="shared" si="47"/>
        <v>192.05</v>
      </c>
      <c r="P65" s="471">
        <f t="shared" si="33"/>
        <v>1920.5</v>
      </c>
      <c r="Q65" s="471">
        <f t="shared" si="34"/>
        <v>1.9205000000000001</v>
      </c>
      <c r="R65" s="471">
        <f t="shared" si="35"/>
        <v>190.12950000000001</v>
      </c>
      <c r="S65" s="471">
        <f t="shared" si="36"/>
        <v>1901.2950000000001</v>
      </c>
      <c r="T65" s="471">
        <f t="shared" si="48"/>
        <v>5.7614999999999998</v>
      </c>
      <c r="U65" s="471">
        <f t="shared" si="38"/>
        <v>186.2885</v>
      </c>
      <c r="V65" s="472">
        <f t="shared" si="39"/>
        <v>1862.885</v>
      </c>
    </row>
    <row r="66" spans="1:22" ht="22.5" x14ac:dyDescent="0.2">
      <c r="A66" s="256">
        <v>64</v>
      </c>
      <c r="B66" s="374" t="s">
        <v>269</v>
      </c>
      <c r="C66" s="256" t="s">
        <v>16</v>
      </c>
      <c r="D66" s="451">
        <v>1</v>
      </c>
      <c r="E66" s="453">
        <v>0</v>
      </c>
      <c r="F66" s="453">
        <v>0</v>
      </c>
      <c r="G66" s="257">
        <v>1</v>
      </c>
      <c r="H66" s="256" t="s">
        <v>727</v>
      </c>
      <c r="I66" s="256">
        <v>3974291</v>
      </c>
      <c r="J66" s="452">
        <v>882.58</v>
      </c>
      <c r="K66" s="385">
        <f t="shared" si="32"/>
        <v>882.58</v>
      </c>
      <c r="L66" s="372">
        <v>210</v>
      </c>
      <c r="M66" s="470">
        <f t="shared" si="49"/>
        <v>1</v>
      </c>
      <c r="N66" s="470">
        <v>200</v>
      </c>
      <c r="O66" s="471">
        <f t="shared" si="47"/>
        <v>882.58</v>
      </c>
      <c r="P66" s="471">
        <f t="shared" si="33"/>
        <v>882.58</v>
      </c>
      <c r="Q66" s="471">
        <f t="shared" si="34"/>
        <v>8.825800000000001</v>
      </c>
      <c r="R66" s="471">
        <f t="shared" si="35"/>
        <v>873.75420000000008</v>
      </c>
      <c r="S66" s="471">
        <f t="shared" si="36"/>
        <v>873.75420000000008</v>
      </c>
      <c r="T66" s="471">
        <f t="shared" si="48"/>
        <v>26.477399999999999</v>
      </c>
      <c r="U66" s="471">
        <f t="shared" si="38"/>
        <v>856.10260000000005</v>
      </c>
      <c r="V66" s="472">
        <f t="shared" si="39"/>
        <v>856.10260000000005</v>
      </c>
    </row>
    <row r="67" spans="1:22" ht="22.5" x14ac:dyDescent="0.2">
      <c r="A67" s="256">
        <v>65</v>
      </c>
      <c r="B67" s="374" t="s">
        <v>270</v>
      </c>
      <c r="C67" s="256" t="s">
        <v>16</v>
      </c>
      <c r="D67" s="451">
        <v>0</v>
      </c>
      <c r="E67" s="453">
        <v>0</v>
      </c>
      <c r="F67" s="453">
        <v>12</v>
      </c>
      <c r="G67" s="257">
        <v>12</v>
      </c>
      <c r="H67" s="256" t="s">
        <v>728</v>
      </c>
      <c r="I67" s="256" t="s">
        <v>271</v>
      </c>
      <c r="J67" s="452">
        <v>21.55</v>
      </c>
      <c r="K67" s="385">
        <f t="shared" si="32"/>
        <v>258.60000000000002</v>
      </c>
      <c r="L67" s="372">
        <v>195</v>
      </c>
      <c r="M67" s="470">
        <f t="shared" si="49"/>
        <v>12</v>
      </c>
      <c r="N67" s="470">
        <f>+L67</f>
        <v>195</v>
      </c>
      <c r="O67" s="471">
        <f t="shared" si="47"/>
        <v>21.55</v>
      </c>
      <c r="P67" s="471">
        <f t="shared" si="33"/>
        <v>258.60000000000002</v>
      </c>
      <c r="Q67" s="471">
        <f t="shared" si="34"/>
        <v>0.21550000000000002</v>
      </c>
      <c r="R67" s="471">
        <f t="shared" si="35"/>
        <v>21.334500000000002</v>
      </c>
      <c r="S67" s="471">
        <f t="shared" si="36"/>
        <v>256.01400000000001</v>
      </c>
      <c r="T67" s="471">
        <f t="shared" si="48"/>
        <v>0.64649999999999996</v>
      </c>
      <c r="U67" s="471">
        <f t="shared" si="38"/>
        <v>20.903500000000001</v>
      </c>
      <c r="V67" s="472">
        <f t="shared" si="39"/>
        <v>250.84200000000001</v>
      </c>
    </row>
    <row r="68" spans="1:22" ht="22.5" x14ac:dyDescent="0.2">
      <c r="A68" s="256">
        <v>66</v>
      </c>
      <c r="B68" s="374" t="s">
        <v>274</v>
      </c>
      <c r="C68" s="256" t="s">
        <v>16</v>
      </c>
      <c r="D68" s="451">
        <v>0</v>
      </c>
      <c r="E68" s="451">
        <v>0</v>
      </c>
      <c r="F68" s="451">
        <v>12</v>
      </c>
      <c r="G68" s="257">
        <v>12</v>
      </c>
      <c r="H68" s="256" t="s">
        <v>730</v>
      </c>
      <c r="I68" s="256" t="s">
        <v>275</v>
      </c>
      <c r="J68" s="452">
        <v>101.87</v>
      </c>
      <c r="K68" s="385">
        <f t="shared" si="32"/>
        <v>1222.44</v>
      </c>
      <c r="L68" s="372">
        <v>195</v>
      </c>
      <c r="M68" s="470">
        <f t="shared" si="49"/>
        <v>12</v>
      </c>
      <c r="N68" s="470">
        <f>+L68</f>
        <v>195</v>
      </c>
      <c r="O68" s="471">
        <f t="shared" ref="O68:O77" si="50">+J68</f>
        <v>101.87</v>
      </c>
      <c r="P68" s="471">
        <f t="shared" si="33"/>
        <v>1222.44</v>
      </c>
      <c r="Q68" s="471">
        <f t="shared" si="34"/>
        <v>1.0187000000000002</v>
      </c>
      <c r="R68" s="471">
        <f t="shared" si="35"/>
        <v>100.85130000000001</v>
      </c>
      <c r="S68" s="471">
        <f t="shared" si="36"/>
        <v>1210.2156</v>
      </c>
      <c r="T68" s="471">
        <f t="shared" ref="T68:T77" si="51">+O68*3%</f>
        <v>3.0560999999999998</v>
      </c>
      <c r="U68" s="471">
        <f t="shared" si="38"/>
        <v>98.813900000000004</v>
      </c>
      <c r="V68" s="472">
        <f t="shared" si="39"/>
        <v>1185.7668000000001</v>
      </c>
    </row>
    <row r="69" spans="1:22" ht="22.5" x14ac:dyDescent="0.2">
      <c r="A69" s="256">
        <v>67</v>
      </c>
      <c r="B69" s="374" t="s">
        <v>278</v>
      </c>
      <c r="C69" s="256" t="s">
        <v>16</v>
      </c>
      <c r="D69" s="451">
        <v>10</v>
      </c>
      <c r="E69" s="451">
        <v>0</v>
      </c>
      <c r="F69" s="451">
        <v>5</v>
      </c>
      <c r="G69" s="257">
        <v>15</v>
      </c>
      <c r="H69" s="256" t="s">
        <v>731</v>
      </c>
      <c r="I69" s="256" t="s">
        <v>279</v>
      </c>
      <c r="J69" s="454">
        <v>5202.3599999999997</v>
      </c>
      <c r="K69" s="385">
        <f t="shared" si="32"/>
        <v>78035.399999999994</v>
      </c>
      <c r="L69" s="372">
        <v>210</v>
      </c>
      <c r="M69" s="470">
        <f t="shared" si="49"/>
        <v>15</v>
      </c>
      <c r="N69" s="470">
        <v>200</v>
      </c>
      <c r="O69" s="471">
        <f t="shared" si="50"/>
        <v>5202.3599999999997</v>
      </c>
      <c r="P69" s="471">
        <f t="shared" si="33"/>
        <v>78035.399999999994</v>
      </c>
      <c r="Q69" s="471">
        <f t="shared" si="34"/>
        <v>52.023599999999995</v>
      </c>
      <c r="R69" s="471">
        <f t="shared" si="35"/>
        <v>5150.3363999999992</v>
      </c>
      <c r="S69" s="471">
        <f t="shared" si="36"/>
        <v>77255.045999999988</v>
      </c>
      <c r="T69" s="471">
        <f t="shared" si="51"/>
        <v>156.07079999999999</v>
      </c>
      <c r="U69" s="471">
        <f t="shared" si="38"/>
        <v>5046.2891999999993</v>
      </c>
      <c r="V69" s="472">
        <f t="shared" si="39"/>
        <v>75694.337999999989</v>
      </c>
    </row>
    <row r="70" spans="1:22" ht="22.5" x14ac:dyDescent="0.2">
      <c r="A70" s="256">
        <v>68</v>
      </c>
      <c r="B70" s="374" t="s">
        <v>281</v>
      </c>
      <c r="C70" s="256" t="s">
        <v>16</v>
      </c>
      <c r="D70" s="451">
        <v>1</v>
      </c>
      <c r="E70" s="451">
        <v>0</v>
      </c>
      <c r="F70" s="453">
        <v>0</v>
      </c>
      <c r="G70" s="257">
        <v>1</v>
      </c>
      <c r="H70" s="256" t="s">
        <v>732</v>
      </c>
      <c r="I70" s="256" t="s">
        <v>282</v>
      </c>
      <c r="J70" s="452">
        <v>88.07</v>
      </c>
      <c r="K70" s="385">
        <f t="shared" si="32"/>
        <v>88.07</v>
      </c>
      <c r="L70" s="372">
        <v>195</v>
      </c>
      <c r="M70" s="470">
        <f t="shared" si="49"/>
        <v>1</v>
      </c>
      <c r="N70" s="470">
        <f t="shared" ref="N70:N71" si="52">+L70</f>
        <v>195</v>
      </c>
      <c r="O70" s="471">
        <f t="shared" si="50"/>
        <v>88.07</v>
      </c>
      <c r="P70" s="471">
        <f t="shared" si="33"/>
        <v>88.07</v>
      </c>
      <c r="Q70" s="471">
        <f t="shared" si="34"/>
        <v>0.88069999999999993</v>
      </c>
      <c r="R70" s="471">
        <f t="shared" si="35"/>
        <v>87.189299999999989</v>
      </c>
      <c r="S70" s="471">
        <f t="shared" si="36"/>
        <v>87.189299999999989</v>
      </c>
      <c r="T70" s="471">
        <f t="shared" si="51"/>
        <v>2.6420999999999997</v>
      </c>
      <c r="U70" s="471">
        <f t="shared" si="38"/>
        <v>85.427899999999994</v>
      </c>
      <c r="V70" s="472">
        <f t="shared" si="39"/>
        <v>85.427899999999994</v>
      </c>
    </row>
    <row r="71" spans="1:22" ht="22.5" x14ac:dyDescent="0.2">
      <c r="A71" s="256">
        <v>69</v>
      </c>
      <c r="B71" s="374" t="s">
        <v>284</v>
      </c>
      <c r="C71" s="256" t="s">
        <v>16</v>
      </c>
      <c r="D71" s="451">
        <v>1</v>
      </c>
      <c r="E71" s="451">
        <v>1</v>
      </c>
      <c r="F71" s="453">
        <v>0</v>
      </c>
      <c r="G71" s="257">
        <v>2</v>
      </c>
      <c r="H71" s="256" t="s">
        <v>733</v>
      </c>
      <c r="I71" s="256">
        <v>135362</v>
      </c>
      <c r="J71" s="454">
        <v>2281.84</v>
      </c>
      <c r="K71" s="385">
        <f t="shared" si="32"/>
        <v>4563.68</v>
      </c>
      <c r="L71" s="372">
        <v>195</v>
      </c>
      <c r="M71" s="470">
        <f t="shared" si="49"/>
        <v>2</v>
      </c>
      <c r="N71" s="470">
        <f t="shared" si="52"/>
        <v>195</v>
      </c>
      <c r="O71" s="471">
        <f t="shared" si="50"/>
        <v>2281.84</v>
      </c>
      <c r="P71" s="471">
        <f t="shared" si="33"/>
        <v>4563.68</v>
      </c>
      <c r="Q71" s="471">
        <f t="shared" si="34"/>
        <v>22.8184</v>
      </c>
      <c r="R71" s="471">
        <f t="shared" si="35"/>
        <v>2259.0216</v>
      </c>
      <c r="S71" s="471">
        <f t="shared" si="36"/>
        <v>4518.0432000000001</v>
      </c>
      <c r="T71" s="471">
        <f t="shared" si="51"/>
        <v>68.455200000000005</v>
      </c>
      <c r="U71" s="471">
        <f t="shared" si="38"/>
        <v>2213.3848000000003</v>
      </c>
      <c r="V71" s="472">
        <f t="shared" si="39"/>
        <v>4426.7696000000005</v>
      </c>
    </row>
    <row r="72" spans="1:22" ht="22.5" x14ac:dyDescent="0.2">
      <c r="A72" s="256">
        <v>70</v>
      </c>
      <c r="B72" s="374" t="s">
        <v>286</v>
      </c>
      <c r="C72" s="256" t="s">
        <v>16</v>
      </c>
      <c r="D72" s="451">
        <v>1</v>
      </c>
      <c r="E72" s="451">
        <v>0</v>
      </c>
      <c r="F72" s="451">
        <v>1</v>
      </c>
      <c r="G72" s="257">
        <v>2</v>
      </c>
      <c r="H72" s="256" t="s">
        <v>735</v>
      </c>
      <c r="I72" s="256">
        <v>129979</v>
      </c>
      <c r="J72" s="454">
        <v>3921.18</v>
      </c>
      <c r="K72" s="385">
        <f t="shared" si="32"/>
        <v>7842.36</v>
      </c>
      <c r="L72" s="372">
        <v>210</v>
      </c>
      <c r="M72" s="470">
        <f t="shared" si="49"/>
        <v>2</v>
      </c>
      <c r="N72" s="470">
        <v>200</v>
      </c>
      <c r="O72" s="471">
        <f t="shared" si="50"/>
        <v>3921.18</v>
      </c>
      <c r="P72" s="471">
        <f t="shared" si="33"/>
        <v>7842.36</v>
      </c>
      <c r="Q72" s="471">
        <f t="shared" si="34"/>
        <v>39.211799999999997</v>
      </c>
      <c r="R72" s="471">
        <f t="shared" si="35"/>
        <v>3881.9681999999998</v>
      </c>
      <c r="S72" s="471">
        <f t="shared" si="36"/>
        <v>7763.9363999999996</v>
      </c>
      <c r="T72" s="471">
        <f t="shared" si="51"/>
        <v>117.63539999999999</v>
      </c>
      <c r="U72" s="471">
        <f t="shared" si="38"/>
        <v>3803.5445999999997</v>
      </c>
      <c r="V72" s="472">
        <f t="shared" si="39"/>
        <v>7607.0891999999994</v>
      </c>
    </row>
    <row r="73" spans="1:22" ht="22.5" x14ac:dyDescent="0.2">
      <c r="A73" s="256">
        <v>71</v>
      </c>
      <c r="B73" s="374" t="s">
        <v>287</v>
      </c>
      <c r="C73" s="256" t="s">
        <v>16</v>
      </c>
      <c r="D73" s="451">
        <v>1</v>
      </c>
      <c r="E73" s="451">
        <v>0</v>
      </c>
      <c r="F73" s="453">
        <v>0</v>
      </c>
      <c r="G73" s="257">
        <v>1</v>
      </c>
      <c r="H73" s="256" t="s">
        <v>736</v>
      </c>
      <c r="I73" s="256">
        <v>3802825</v>
      </c>
      <c r="J73" s="454">
        <v>10020.879999999999</v>
      </c>
      <c r="K73" s="385">
        <f t="shared" si="32"/>
        <v>10020.879999999999</v>
      </c>
      <c r="L73" s="372">
        <v>195</v>
      </c>
      <c r="M73" s="470">
        <f t="shared" si="49"/>
        <v>1</v>
      </c>
      <c r="N73" s="470">
        <f t="shared" ref="N73:N74" si="53">+L73</f>
        <v>195</v>
      </c>
      <c r="O73" s="471">
        <f t="shared" si="50"/>
        <v>10020.879999999999</v>
      </c>
      <c r="P73" s="471">
        <f t="shared" si="33"/>
        <v>10020.879999999999</v>
      </c>
      <c r="Q73" s="471">
        <f t="shared" si="34"/>
        <v>100.2088</v>
      </c>
      <c r="R73" s="471">
        <f t="shared" si="35"/>
        <v>9920.6711999999989</v>
      </c>
      <c r="S73" s="471">
        <f t="shared" si="36"/>
        <v>9920.6711999999989</v>
      </c>
      <c r="T73" s="471">
        <f t="shared" si="51"/>
        <v>300.62639999999999</v>
      </c>
      <c r="U73" s="471">
        <f t="shared" si="38"/>
        <v>9720.2536</v>
      </c>
      <c r="V73" s="472">
        <f t="shared" si="39"/>
        <v>9720.2536</v>
      </c>
    </row>
    <row r="74" spans="1:22" ht="22.5" x14ac:dyDescent="0.2">
      <c r="A74" s="256">
        <v>72</v>
      </c>
      <c r="B74" s="374" t="s">
        <v>289</v>
      </c>
      <c r="C74" s="256" t="s">
        <v>16</v>
      </c>
      <c r="D74" s="451">
        <v>10</v>
      </c>
      <c r="E74" s="451">
        <v>0</v>
      </c>
      <c r="F74" s="453">
        <v>10</v>
      </c>
      <c r="G74" s="257">
        <v>20</v>
      </c>
      <c r="H74" s="256" t="s">
        <v>737</v>
      </c>
      <c r="I74" s="256">
        <v>3911941</v>
      </c>
      <c r="J74" s="452">
        <v>63.6</v>
      </c>
      <c r="K74" s="385">
        <f t="shared" si="32"/>
        <v>1272</v>
      </c>
      <c r="L74" s="372">
        <v>195</v>
      </c>
      <c r="M74" s="470">
        <f t="shared" si="49"/>
        <v>20</v>
      </c>
      <c r="N74" s="470">
        <f t="shared" si="53"/>
        <v>195</v>
      </c>
      <c r="O74" s="471">
        <f t="shared" si="50"/>
        <v>63.6</v>
      </c>
      <c r="P74" s="471">
        <f t="shared" si="33"/>
        <v>1272</v>
      </c>
      <c r="Q74" s="471">
        <f t="shared" si="34"/>
        <v>0.63600000000000001</v>
      </c>
      <c r="R74" s="471">
        <f t="shared" si="35"/>
        <v>62.963999999999999</v>
      </c>
      <c r="S74" s="471">
        <f t="shared" si="36"/>
        <v>1259.28</v>
      </c>
      <c r="T74" s="471">
        <f t="shared" si="51"/>
        <v>1.9079999999999999</v>
      </c>
      <c r="U74" s="471">
        <f t="shared" si="38"/>
        <v>61.692</v>
      </c>
      <c r="V74" s="472">
        <f t="shared" si="39"/>
        <v>1233.8399999999999</v>
      </c>
    </row>
    <row r="75" spans="1:22" ht="22.5" x14ac:dyDescent="0.2">
      <c r="A75" s="256">
        <v>73</v>
      </c>
      <c r="B75" s="374" t="s">
        <v>290</v>
      </c>
      <c r="C75" s="256" t="s">
        <v>16</v>
      </c>
      <c r="D75" s="451">
        <v>0</v>
      </c>
      <c r="E75" s="451">
        <v>1</v>
      </c>
      <c r="F75" s="451">
        <v>3</v>
      </c>
      <c r="G75" s="257">
        <v>4</v>
      </c>
      <c r="H75" s="256" t="s">
        <v>740</v>
      </c>
      <c r="I75" s="256">
        <v>131501</v>
      </c>
      <c r="J75" s="454">
        <v>2575.41</v>
      </c>
      <c r="K75" s="385">
        <f t="shared" si="32"/>
        <v>10301.64</v>
      </c>
      <c r="L75" s="372">
        <v>210</v>
      </c>
      <c r="M75" s="470">
        <f t="shared" si="49"/>
        <v>4</v>
      </c>
      <c r="N75" s="470">
        <v>200</v>
      </c>
      <c r="O75" s="471">
        <f t="shared" si="50"/>
        <v>2575.41</v>
      </c>
      <c r="P75" s="471">
        <f t="shared" si="33"/>
        <v>10301.64</v>
      </c>
      <c r="Q75" s="471">
        <f t="shared" si="34"/>
        <v>25.754099999999998</v>
      </c>
      <c r="R75" s="471">
        <f t="shared" si="35"/>
        <v>2549.6558999999997</v>
      </c>
      <c r="S75" s="471">
        <f t="shared" si="36"/>
        <v>10198.623599999999</v>
      </c>
      <c r="T75" s="471">
        <f t="shared" si="51"/>
        <v>77.262299999999996</v>
      </c>
      <c r="U75" s="471">
        <f t="shared" si="38"/>
        <v>2498.1477</v>
      </c>
      <c r="V75" s="472">
        <f t="shared" si="39"/>
        <v>9992.5907999999999</v>
      </c>
    </row>
    <row r="76" spans="1:22" ht="22.5" x14ac:dyDescent="0.2">
      <c r="A76" s="256">
        <v>74</v>
      </c>
      <c r="B76" s="374" t="s">
        <v>293</v>
      </c>
      <c r="C76" s="256" t="s">
        <v>16</v>
      </c>
      <c r="D76" s="451">
        <v>18</v>
      </c>
      <c r="E76" s="451">
        <v>0</v>
      </c>
      <c r="F76" s="451">
        <v>12</v>
      </c>
      <c r="G76" s="257">
        <v>30</v>
      </c>
      <c r="H76" s="256" t="s">
        <v>744</v>
      </c>
      <c r="I76" s="256">
        <v>12480726</v>
      </c>
      <c r="J76" s="452">
        <v>353.6</v>
      </c>
      <c r="K76" s="385">
        <f t="shared" si="32"/>
        <v>10608</v>
      </c>
      <c r="L76" s="372">
        <v>210</v>
      </c>
      <c r="M76" s="470">
        <f t="shared" si="49"/>
        <v>30</v>
      </c>
      <c r="N76" s="470">
        <v>200</v>
      </c>
      <c r="O76" s="471">
        <f t="shared" si="50"/>
        <v>353.6</v>
      </c>
      <c r="P76" s="471">
        <f t="shared" si="33"/>
        <v>10608</v>
      </c>
      <c r="Q76" s="471">
        <f t="shared" si="34"/>
        <v>3.5360000000000005</v>
      </c>
      <c r="R76" s="471">
        <f t="shared" si="35"/>
        <v>350.06400000000002</v>
      </c>
      <c r="S76" s="471">
        <f t="shared" si="36"/>
        <v>10501.92</v>
      </c>
      <c r="T76" s="471">
        <f t="shared" si="51"/>
        <v>10.608000000000001</v>
      </c>
      <c r="U76" s="471">
        <f t="shared" si="38"/>
        <v>342.99200000000002</v>
      </c>
      <c r="V76" s="472">
        <f t="shared" si="39"/>
        <v>10289.76</v>
      </c>
    </row>
    <row r="77" spans="1:22" ht="22.5" x14ac:dyDescent="0.2">
      <c r="A77" s="256">
        <v>75</v>
      </c>
      <c r="B77" s="372" t="s">
        <v>294</v>
      </c>
      <c r="C77" s="256" t="s">
        <v>16</v>
      </c>
      <c r="D77" s="451">
        <v>18</v>
      </c>
      <c r="E77" s="451">
        <v>0</v>
      </c>
      <c r="F77" s="451">
        <v>12</v>
      </c>
      <c r="G77" s="257">
        <v>30</v>
      </c>
      <c r="H77" s="256" t="s">
        <v>745</v>
      </c>
      <c r="I77" s="256">
        <v>12480725</v>
      </c>
      <c r="J77" s="452">
        <v>351.25</v>
      </c>
      <c r="K77" s="385">
        <f t="shared" si="32"/>
        <v>10537.5</v>
      </c>
      <c r="L77" s="372">
        <v>210</v>
      </c>
      <c r="M77" s="470">
        <f t="shared" si="49"/>
        <v>30</v>
      </c>
      <c r="N77" s="470">
        <v>200</v>
      </c>
      <c r="O77" s="471">
        <f t="shared" si="50"/>
        <v>351.25</v>
      </c>
      <c r="P77" s="471">
        <f t="shared" si="33"/>
        <v>10537.5</v>
      </c>
      <c r="Q77" s="471">
        <f t="shared" si="34"/>
        <v>3.5125000000000002</v>
      </c>
      <c r="R77" s="471">
        <f t="shared" si="35"/>
        <v>347.73750000000001</v>
      </c>
      <c r="S77" s="471">
        <f t="shared" si="36"/>
        <v>10432.125</v>
      </c>
      <c r="T77" s="471">
        <f t="shared" si="51"/>
        <v>10.5375</v>
      </c>
      <c r="U77" s="471">
        <f t="shared" si="38"/>
        <v>340.71249999999998</v>
      </c>
      <c r="V77" s="472">
        <f t="shared" si="39"/>
        <v>10221.375</v>
      </c>
    </row>
    <row r="78" spans="1:22" ht="22.5" x14ac:dyDescent="0.2">
      <c r="A78" s="256">
        <v>76</v>
      </c>
      <c r="B78" s="372" t="s">
        <v>297</v>
      </c>
      <c r="C78" s="256" t="s">
        <v>16</v>
      </c>
      <c r="D78" s="451">
        <v>40</v>
      </c>
      <c r="E78" s="451">
        <v>18</v>
      </c>
      <c r="F78" s="451">
        <v>24</v>
      </c>
      <c r="G78" s="257">
        <v>82</v>
      </c>
      <c r="H78" s="256" t="s">
        <v>748</v>
      </c>
      <c r="I78" s="256" t="s">
        <v>298</v>
      </c>
      <c r="J78" s="454">
        <v>2216.69</v>
      </c>
      <c r="K78" s="385">
        <f t="shared" si="32"/>
        <v>181768.58000000002</v>
      </c>
      <c r="L78" s="372">
        <v>210</v>
      </c>
      <c r="M78" s="470">
        <f t="shared" si="49"/>
        <v>82</v>
      </c>
      <c r="N78" s="470">
        <v>200</v>
      </c>
      <c r="O78" s="471">
        <f t="shared" ref="O78:O88" si="54">+J78</f>
        <v>2216.69</v>
      </c>
      <c r="P78" s="471">
        <f t="shared" si="33"/>
        <v>181768.58000000002</v>
      </c>
      <c r="Q78" s="471">
        <f t="shared" si="34"/>
        <v>22.166900000000002</v>
      </c>
      <c r="R78" s="471">
        <f t="shared" si="35"/>
        <v>2194.5230999999999</v>
      </c>
      <c r="S78" s="471">
        <f t="shared" si="36"/>
        <v>179950.89419999998</v>
      </c>
      <c r="T78" s="471">
        <f t="shared" ref="T78:T88" si="55">+O78*3%</f>
        <v>66.500699999999995</v>
      </c>
      <c r="U78" s="471">
        <f t="shared" si="38"/>
        <v>2150.1893</v>
      </c>
      <c r="V78" s="472">
        <f t="shared" si="39"/>
        <v>176315.5226</v>
      </c>
    </row>
    <row r="79" spans="1:22" ht="22.5" x14ac:dyDescent="0.2">
      <c r="A79" s="256">
        <v>77</v>
      </c>
      <c r="B79" s="372" t="s">
        <v>302</v>
      </c>
      <c r="C79" s="256" t="s">
        <v>16</v>
      </c>
      <c r="D79" s="453">
        <v>5</v>
      </c>
      <c r="E79" s="451">
        <v>0</v>
      </c>
      <c r="F79" s="451">
        <v>9</v>
      </c>
      <c r="G79" s="257">
        <v>14</v>
      </c>
      <c r="H79" s="256" t="s">
        <v>749</v>
      </c>
      <c r="I79" s="256">
        <v>218490</v>
      </c>
      <c r="J79" s="452">
        <v>242.73</v>
      </c>
      <c r="K79" s="385">
        <f t="shared" si="32"/>
        <v>3398.22</v>
      </c>
      <c r="L79" s="372">
        <v>210</v>
      </c>
      <c r="M79" s="470">
        <f t="shared" si="49"/>
        <v>14</v>
      </c>
      <c r="N79" s="470">
        <v>200</v>
      </c>
      <c r="O79" s="471">
        <f t="shared" si="54"/>
        <v>242.73</v>
      </c>
      <c r="P79" s="471">
        <f t="shared" si="33"/>
        <v>3398.22</v>
      </c>
      <c r="Q79" s="471">
        <f t="shared" si="34"/>
        <v>2.4272999999999998</v>
      </c>
      <c r="R79" s="471">
        <f t="shared" si="35"/>
        <v>240.30269999999999</v>
      </c>
      <c r="S79" s="471">
        <f t="shared" si="36"/>
        <v>3364.2377999999999</v>
      </c>
      <c r="T79" s="471">
        <f t="shared" si="55"/>
        <v>7.2818999999999994</v>
      </c>
      <c r="U79" s="471">
        <f t="shared" si="38"/>
        <v>235.44809999999998</v>
      </c>
      <c r="V79" s="472">
        <f t="shared" si="39"/>
        <v>3296.2733999999996</v>
      </c>
    </row>
    <row r="80" spans="1:22" ht="22.5" x14ac:dyDescent="0.2">
      <c r="A80" s="256">
        <v>78</v>
      </c>
      <c r="B80" s="372" t="s">
        <v>304</v>
      </c>
      <c r="C80" s="256" t="s">
        <v>16</v>
      </c>
      <c r="D80" s="453">
        <v>0</v>
      </c>
      <c r="E80" s="451">
        <v>0</v>
      </c>
      <c r="F80" s="451">
        <v>18</v>
      </c>
      <c r="G80" s="257">
        <v>18</v>
      </c>
      <c r="H80" s="256" t="s">
        <v>750</v>
      </c>
      <c r="I80" s="256" t="s">
        <v>305</v>
      </c>
      <c r="J80" s="452">
        <v>38.36</v>
      </c>
      <c r="K80" s="385">
        <f t="shared" si="32"/>
        <v>690.48</v>
      </c>
      <c r="L80" s="372">
        <v>195</v>
      </c>
      <c r="M80" s="470">
        <f t="shared" si="49"/>
        <v>18</v>
      </c>
      <c r="N80" s="470">
        <f t="shared" ref="N80:N82" si="56">+L80</f>
        <v>195</v>
      </c>
      <c r="O80" s="471">
        <f t="shared" si="54"/>
        <v>38.36</v>
      </c>
      <c r="P80" s="471">
        <f t="shared" si="33"/>
        <v>690.48</v>
      </c>
      <c r="Q80" s="471">
        <f t="shared" si="34"/>
        <v>0.3836</v>
      </c>
      <c r="R80" s="471">
        <f t="shared" si="35"/>
        <v>37.976399999999998</v>
      </c>
      <c r="S80" s="471">
        <f t="shared" si="36"/>
        <v>683.5752</v>
      </c>
      <c r="T80" s="471">
        <f t="shared" si="55"/>
        <v>1.1508</v>
      </c>
      <c r="U80" s="471">
        <f t="shared" si="38"/>
        <v>37.209200000000003</v>
      </c>
      <c r="V80" s="472">
        <f t="shared" si="39"/>
        <v>669.76560000000006</v>
      </c>
    </row>
    <row r="81" spans="1:22" ht="22.5" x14ac:dyDescent="0.2">
      <c r="A81" s="256">
        <v>79</v>
      </c>
      <c r="B81" s="372" t="s">
        <v>306</v>
      </c>
      <c r="C81" s="256" t="s">
        <v>16</v>
      </c>
      <c r="D81" s="453">
        <v>20</v>
      </c>
      <c r="E81" s="451">
        <v>10</v>
      </c>
      <c r="F81" s="451">
        <v>18</v>
      </c>
      <c r="G81" s="257">
        <v>48</v>
      </c>
      <c r="H81" s="256" t="s">
        <v>751</v>
      </c>
      <c r="I81" s="256">
        <v>136670</v>
      </c>
      <c r="J81" s="452">
        <v>448.39</v>
      </c>
      <c r="K81" s="385">
        <f t="shared" si="32"/>
        <v>21522.720000000001</v>
      </c>
      <c r="L81" s="372">
        <v>65</v>
      </c>
      <c r="M81" s="470">
        <f t="shared" si="49"/>
        <v>48</v>
      </c>
      <c r="N81" s="470">
        <f t="shared" si="56"/>
        <v>65</v>
      </c>
      <c r="O81" s="471">
        <f t="shared" si="54"/>
        <v>448.39</v>
      </c>
      <c r="P81" s="471">
        <f t="shared" si="33"/>
        <v>21522.720000000001</v>
      </c>
      <c r="Q81" s="471">
        <f t="shared" si="34"/>
        <v>4.4839000000000002</v>
      </c>
      <c r="R81" s="471">
        <f t="shared" si="35"/>
        <v>443.90609999999998</v>
      </c>
      <c r="S81" s="471">
        <f t="shared" si="36"/>
        <v>21307.4928</v>
      </c>
      <c r="T81" s="471">
        <f t="shared" si="55"/>
        <v>13.451699999999999</v>
      </c>
      <c r="U81" s="471">
        <f t="shared" si="38"/>
        <v>434.93829999999997</v>
      </c>
      <c r="V81" s="472">
        <f t="shared" si="39"/>
        <v>20877.038399999998</v>
      </c>
    </row>
    <row r="82" spans="1:22" ht="22.5" x14ac:dyDescent="0.2">
      <c r="A82" s="256">
        <v>80</v>
      </c>
      <c r="B82" s="372" t="s">
        <v>307</v>
      </c>
      <c r="C82" s="256" t="s">
        <v>16</v>
      </c>
      <c r="D82" s="453">
        <v>20</v>
      </c>
      <c r="E82" s="451">
        <v>10</v>
      </c>
      <c r="F82" s="451">
        <v>18</v>
      </c>
      <c r="G82" s="257">
        <v>48</v>
      </c>
      <c r="H82" s="256" t="s">
        <v>752</v>
      </c>
      <c r="I82" s="256">
        <v>136671</v>
      </c>
      <c r="J82" s="452">
        <v>394.87</v>
      </c>
      <c r="K82" s="385">
        <f t="shared" si="32"/>
        <v>18953.760000000002</v>
      </c>
      <c r="L82" s="372">
        <v>65</v>
      </c>
      <c r="M82" s="470">
        <f t="shared" si="49"/>
        <v>48</v>
      </c>
      <c r="N82" s="470">
        <f t="shared" si="56"/>
        <v>65</v>
      </c>
      <c r="O82" s="471">
        <f t="shared" si="54"/>
        <v>394.87</v>
      </c>
      <c r="P82" s="471">
        <f t="shared" si="33"/>
        <v>18953.760000000002</v>
      </c>
      <c r="Q82" s="471">
        <f t="shared" si="34"/>
        <v>3.9487000000000001</v>
      </c>
      <c r="R82" s="471">
        <f t="shared" si="35"/>
        <v>390.92130000000003</v>
      </c>
      <c r="S82" s="471">
        <f t="shared" si="36"/>
        <v>18764.222400000002</v>
      </c>
      <c r="T82" s="471">
        <f t="shared" si="55"/>
        <v>11.8461</v>
      </c>
      <c r="U82" s="471">
        <f t="shared" si="38"/>
        <v>383.02390000000003</v>
      </c>
      <c r="V82" s="472">
        <f t="shared" si="39"/>
        <v>18385.147199999999</v>
      </c>
    </row>
    <row r="83" spans="1:22" ht="22.5" x14ac:dyDescent="0.2">
      <c r="A83" s="256">
        <v>81</v>
      </c>
      <c r="B83" s="372" t="s">
        <v>308</v>
      </c>
      <c r="C83" s="256" t="s">
        <v>16</v>
      </c>
      <c r="D83" s="453">
        <v>0</v>
      </c>
      <c r="E83" s="451">
        <v>28</v>
      </c>
      <c r="F83" s="451">
        <v>36</v>
      </c>
      <c r="G83" s="257">
        <v>64</v>
      </c>
      <c r="H83" s="256" t="s">
        <v>753</v>
      </c>
      <c r="I83" s="256" t="s">
        <v>309</v>
      </c>
      <c r="J83" s="452">
        <v>67.52</v>
      </c>
      <c r="K83" s="385">
        <f t="shared" si="32"/>
        <v>4321.28</v>
      </c>
      <c r="L83" s="372">
        <v>210</v>
      </c>
      <c r="M83" s="470">
        <f t="shared" si="49"/>
        <v>64</v>
      </c>
      <c r="N83" s="470">
        <v>200</v>
      </c>
      <c r="O83" s="471">
        <f t="shared" si="54"/>
        <v>67.52</v>
      </c>
      <c r="P83" s="471">
        <f t="shared" si="33"/>
        <v>4321.28</v>
      </c>
      <c r="Q83" s="471">
        <f t="shared" si="34"/>
        <v>0.67520000000000002</v>
      </c>
      <c r="R83" s="471">
        <f t="shared" si="35"/>
        <v>66.844799999999992</v>
      </c>
      <c r="S83" s="471">
        <f t="shared" si="36"/>
        <v>4278.0671999999995</v>
      </c>
      <c r="T83" s="471">
        <f t="shared" si="55"/>
        <v>2.0255999999999998</v>
      </c>
      <c r="U83" s="471">
        <f t="shared" si="38"/>
        <v>65.494399999999999</v>
      </c>
      <c r="V83" s="472">
        <f t="shared" si="39"/>
        <v>4191.6415999999999</v>
      </c>
    </row>
    <row r="84" spans="1:22" ht="22.5" x14ac:dyDescent="0.2">
      <c r="A84" s="256">
        <v>82</v>
      </c>
      <c r="B84" s="372" t="s">
        <v>311</v>
      </c>
      <c r="C84" s="256" t="s">
        <v>16</v>
      </c>
      <c r="D84" s="453">
        <v>0</v>
      </c>
      <c r="E84" s="451">
        <v>28</v>
      </c>
      <c r="F84" s="451">
        <v>36</v>
      </c>
      <c r="G84" s="257">
        <v>64</v>
      </c>
      <c r="H84" s="256" t="s">
        <v>755</v>
      </c>
      <c r="I84" s="256">
        <v>1741</v>
      </c>
      <c r="J84" s="452">
        <v>245.94</v>
      </c>
      <c r="K84" s="385">
        <f t="shared" si="32"/>
        <v>15740.16</v>
      </c>
      <c r="L84" s="372">
        <v>195</v>
      </c>
      <c r="M84" s="470">
        <f t="shared" si="49"/>
        <v>64</v>
      </c>
      <c r="N84" s="470">
        <f>+L84</f>
        <v>195</v>
      </c>
      <c r="O84" s="471">
        <f t="shared" si="54"/>
        <v>245.94</v>
      </c>
      <c r="P84" s="471">
        <f t="shared" si="33"/>
        <v>15740.16</v>
      </c>
      <c r="Q84" s="471">
        <f t="shared" si="34"/>
        <v>2.4594</v>
      </c>
      <c r="R84" s="471">
        <f t="shared" si="35"/>
        <v>243.48060000000001</v>
      </c>
      <c r="S84" s="471">
        <f t="shared" si="36"/>
        <v>15582.758400000001</v>
      </c>
      <c r="T84" s="471">
        <f t="shared" si="55"/>
        <v>7.3781999999999996</v>
      </c>
      <c r="U84" s="471">
        <f t="shared" si="38"/>
        <v>238.56180000000001</v>
      </c>
      <c r="V84" s="472">
        <f t="shared" si="39"/>
        <v>15267.9552</v>
      </c>
    </row>
    <row r="85" spans="1:22" ht="22.5" x14ac:dyDescent="0.2">
      <c r="A85" s="256">
        <v>83</v>
      </c>
      <c r="B85" s="372" t="s">
        <v>312</v>
      </c>
      <c r="C85" s="256" t="s">
        <v>16</v>
      </c>
      <c r="D85" s="453">
        <v>200</v>
      </c>
      <c r="E85" s="451">
        <v>0</v>
      </c>
      <c r="F85" s="451">
        <v>36</v>
      </c>
      <c r="G85" s="257">
        <v>236</v>
      </c>
      <c r="H85" s="256" t="s">
        <v>756</v>
      </c>
      <c r="I85" s="256" t="s">
        <v>313</v>
      </c>
      <c r="J85" s="452">
        <v>107.43</v>
      </c>
      <c r="K85" s="385">
        <f t="shared" si="32"/>
        <v>25353.480000000003</v>
      </c>
      <c r="L85" s="372">
        <v>210</v>
      </c>
      <c r="M85" s="470">
        <f t="shared" si="49"/>
        <v>236</v>
      </c>
      <c r="N85" s="470">
        <v>200</v>
      </c>
      <c r="O85" s="471">
        <f t="shared" si="54"/>
        <v>107.43</v>
      </c>
      <c r="P85" s="471">
        <f t="shared" si="33"/>
        <v>25353.480000000003</v>
      </c>
      <c r="Q85" s="471">
        <f t="shared" si="34"/>
        <v>1.0743</v>
      </c>
      <c r="R85" s="471">
        <f t="shared" si="35"/>
        <v>106.35570000000001</v>
      </c>
      <c r="S85" s="471">
        <f t="shared" si="36"/>
        <v>25099.945200000002</v>
      </c>
      <c r="T85" s="471">
        <f t="shared" si="55"/>
        <v>3.2229000000000001</v>
      </c>
      <c r="U85" s="471">
        <f t="shared" si="38"/>
        <v>104.20710000000001</v>
      </c>
      <c r="V85" s="472">
        <f t="shared" si="39"/>
        <v>24592.875600000003</v>
      </c>
    </row>
    <row r="86" spans="1:22" ht="22.5" x14ac:dyDescent="0.2">
      <c r="A86" s="256">
        <v>84</v>
      </c>
      <c r="B86" s="372" t="s">
        <v>314</v>
      </c>
      <c r="C86" s="256" t="s">
        <v>16</v>
      </c>
      <c r="D86" s="453">
        <v>60</v>
      </c>
      <c r="E86" s="451">
        <v>0</v>
      </c>
      <c r="F86" s="451">
        <v>24</v>
      </c>
      <c r="G86" s="257">
        <v>84</v>
      </c>
      <c r="H86" s="256" t="s">
        <v>757</v>
      </c>
      <c r="I86" s="256">
        <v>208950</v>
      </c>
      <c r="J86" s="452">
        <v>56.3</v>
      </c>
      <c r="K86" s="385">
        <f t="shared" si="32"/>
        <v>4729.2</v>
      </c>
      <c r="L86" s="372">
        <v>210</v>
      </c>
      <c r="M86" s="470">
        <f t="shared" si="49"/>
        <v>84</v>
      </c>
      <c r="N86" s="470">
        <v>200</v>
      </c>
      <c r="O86" s="471">
        <f t="shared" si="54"/>
        <v>56.3</v>
      </c>
      <c r="P86" s="471">
        <f t="shared" si="33"/>
        <v>4729.2</v>
      </c>
      <c r="Q86" s="471">
        <f t="shared" si="34"/>
        <v>0.56299999999999994</v>
      </c>
      <c r="R86" s="471">
        <f t="shared" si="35"/>
        <v>55.736999999999995</v>
      </c>
      <c r="S86" s="471">
        <f t="shared" si="36"/>
        <v>4681.9079999999994</v>
      </c>
      <c r="T86" s="471">
        <f t="shared" si="55"/>
        <v>1.6889999999999998</v>
      </c>
      <c r="U86" s="471">
        <f t="shared" si="38"/>
        <v>54.610999999999997</v>
      </c>
      <c r="V86" s="472">
        <f t="shared" si="39"/>
        <v>4587.3239999999996</v>
      </c>
    </row>
    <row r="87" spans="1:22" ht="22.5" x14ac:dyDescent="0.2">
      <c r="A87" s="256">
        <v>85</v>
      </c>
      <c r="B87" s="372" t="s">
        <v>316</v>
      </c>
      <c r="C87" s="256" t="s">
        <v>16</v>
      </c>
      <c r="D87" s="453">
        <v>80</v>
      </c>
      <c r="E87" s="451">
        <v>0</v>
      </c>
      <c r="F87" s="451">
        <v>16</v>
      </c>
      <c r="G87" s="257">
        <v>96</v>
      </c>
      <c r="H87" s="256" t="s">
        <v>758</v>
      </c>
      <c r="I87" s="256">
        <v>479729</v>
      </c>
      <c r="J87" s="452">
        <v>25.05</v>
      </c>
      <c r="K87" s="385">
        <f t="shared" si="32"/>
        <v>2404.8000000000002</v>
      </c>
      <c r="L87" s="372">
        <v>210</v>
      </c>
      <c r="M87" s="470">
        <f t="shared" si="49"/>
        <v>96</v>
      </c>
      <c r="N87" s="470">
        <v>200</v>
      </c>
      <c r="O87" s="471">
        <f t="shared" si="54"/>
        <v>25.05</v>
      </c>
      <c r="P87" s="471">
        <f t="shared" si="33"/>
        <v>2404.8000000000002</v>
      </c>
      <c r="Q87" s="471">
        <f t="shared" si="34"/>
        <v>0.2505</v>
      </c>
      <c r="R87" s="471">
        <f t="shared" si="35"/>
        <v>24.799500000000002</v>
      </c>
      <c r="S87" s="471">
        <f t="shared" si="36"/>
        <v>2380.7520000000004</v>
      </c>
      <c r="T87" s="471">
        <f t="shared" si="55"/>
        <v>0.75149999999999995</v>
      </c>
      <c r="U87" s="471">
        <f t="shared" si="38"/>
        <v>24.298500000000001</v>
      </c>
      <c r="V87" s="472">
        <f t="shared" si="39"/>
        <v>2332.6559999999999</v>
      </c>
    </row>
    <row r="88" spans="1:22" ht="22.5" x14ac:dyDescent="0.2">
      <c r="A88" s="256">
        <v>86</v>
      </c>
      <c r="B88" s="372" t="s">
        <v>318</v>
      </c>
      <c r="C88" s="256" t="s">
        <v>16</v>
      </c>
      <c r="D88" s="453">
        <v>50</v>
      </c>
      <c r="E88" s="451">
        <v>0</v>
      </c>
      <c r="F88" s="451">
        <v>16</v>
      </c>
      <c r="G88" s="257">
        <v>66</v>
      </c>
      <c r="H88" s="256" t="s">
        <v>759</v>
      </c>
      <c r="I88" s="256" t="s">
        <v>319</v>
      </c>
      <c r="J88" s="452">
        <v>107.9</v>
      </c>
      <c r="K88" s="385">
        <f t="shared" si="32"/>
        <v>7121.4000000000005</v>
      </c>
      <c r="L88" s="372">
        <v>195</v>
      </c>
      <c r="M88" s="470">
        <f t="shared" si="49"/>
        <v>66</v>
      </c>
      <c r="N88" s="470">
        <f>+L88</f>
        <v>195</v>
      </c>
      <c r="O88" s="471">
        <f t="shared" si="54"/>
        <v>107.9</v>
      </c>
      <c r="P88" s="471">
        <f t="shared" si="33"/>
        <v>7121.4000000000005</v>
      </c>
      <c r="Q88" s="471">
        <f t="shared" si="34"/>
        <v>1.0790000000000002</v>
      </c>
      <c r="R88" s="471">
        <f t="shared" si="35"/>
        <v>106.82100000000001</v>
      </c>
      <c r="S88" s="471">
        <f t="shared" si="36"/>
        <v>7050.1860000000006</v>
      </c>
      <c r="T88" s="471">
        <f t="shared" si="55"/>
        <v>3.2370000000000001</v>
      </c>
      <c r="U88" s="471">
        <f t="shared" si="38"/>
        <v>104.66300000000001</v>
      </c>
      <c r="V88" s="472">
        <f t="shared" si="39"/>
        <v>6907.7580000000007</v>
      </c>
    </row>
    <row r="89" spans="1:22" ht="22.5" x14ac:dyDescent="0.2">
      <c r="A89" s="256">
        <v>87</v>
      </c>
      <c r="B89" s="372" t="s">
        <v>326</v>
      </c>
      <c r="C89" s="256" t="s">
        <v>16</v>
      </c>
      <c r="D89" s="451">
        <v>20</v>
      </c>
      <c r="E89" s="451">
        <v>28</v>
      </c>
      <c r="F89" s="451">
        <v>36</v>
      </c>
      <c r="G89" s="257">
        <v>84</v>
      </c>
      <c r="H89" s="256" t="s">
        <v>768</v>
      </c>
      <c r="I89" s="256" t="s">
        <v>327</v>
      </c>
      <c r="J89" s="452">
        <v>51.35</v>
      </c>
      <c r="K89" s="385">
        <f t="shared" si="32"/>
        <v>4313.4000000000005</v>
      </c>
      <c r="L89" s="372">
        <v>210</v>
      </c>
      <c r="M89" s="470">
        <f t="shared" si="49"/>
        <v>84</v>
      </c>
      <c r="N89" s="470">
        <v>200</v>
      </c>
      <c r="O89" s="471">
        <f t="shared" ref="O89:O117" si="57">+J89</f>
        <v>51.35</v>
      </c>
      <c r="P89" s="471">
        <f t="shared" si="33"/>
        <v>4313.4000000000005</v>
      </c>
      <c r="Q89" s="471">
        <f t="shared" si="34"/>
        <v>0.51350000000000007</v>
      </c>
      <c r="R89" s="471">
        <f t="shared" si="35"/>
        <v>50.836500000000001</v>
      </c>
      <c r="S89" s="471">
        <f t="shared" si="36"/>
        <v>4270.2659999999996</v>
      </c>
      <c r="T89" s="471">
        <f t="shared" ref="T89:T117" si="58">+O89*3%</f>
        <v>1.5405</v>
      </c>
      <c r="U89" s="471">
        <f t="shared" si="38"/>
        <v>49.8095</v>
      </c>
      <c r="V89" s="472">
        <f t="shared" si="39"/>
        <v>4183.9979999999996</v>
      </c>
    </row>
    <row r="90" spans="1:22" ht="22.5" x14ac:dyDescent="0.2">
      <c r="A90" s="256">
        <v>88</v>
      </c>
      <c r="B90" s="372" t="s">
        <v>329</v>
      </c>
      <c r="C90" s="256" t="s">
        <v>16</v>
      </c>
      <c r="D90" s="451">
        <v>20</v>
      </c>
      <c r="E90" s="451">
        <v>28</v>
      </c>
      <c r="F90" s="451">
        <v>36</v>
      </c>
      <c r="G90" s="257">
        <v>84</v>
      </c>
      <c r="H90" s="256" t="s">
        <v>769</v>
      </c>
      <c r="I90" s="256" t="s">
        <v>330</v>
      </c>
      <c r="J90" s="452">
        <v>49.46</v>
      </c>
      <c r="K90" s="385">
        <f t="shared" si="32"/>
        <v>4154.6400000000003</v>
      </c>
      <c r="L90" s="372">
        <v>210</v>
      </c>
      <c r="M90" s="470">
        <f t="shared" si="49"/>
        <v>84</v>
      </c>
      <c r="N90" s="470">
        <v>200</v>
      </c>
      <c r="O90" s="471">
        <f t="shared" si="57"/>
        <v>49.46</v>
      </c>
      <c r="P90" s="471">
        <f t="shared" si="33"/>
        <v>4154.6400000000003</v>
      </c>
      <c r="Q90" s="471">
        <f t="shared" si="34"/>
        <v>0.49460000000000004</v>
      </c>
      <c r="R90" s="471">
        <f t="shared" si="35"/>
        <v>48.965400000000002</v>
      </c>
      <c r="S90" s="471">
        <f t="shared" si="36"/>
        <v>4113.0936000000002</v>
      </c>
      <c r="T90" s="471">
        <f t="shared" si="58"/>
        <v>1.4838</v>
      </c>
      <c r="U90" s="471">
        <f t="shared" si="38"/>
        <v>47.976199999999999</v>
      </c>
      <c r="V90" s="472">
        <f t="shared" si="39"/>
        <v>4030.0007999999998</v>
      </c>
    </row>
    <row r="91" spans="1:22" ht="22.5" x14ac:dyDescent="0.2">
      <c r="A91" s="256">
        <v>89</v>
      </c>
      <c r="B91" s="372" t="s">
        <v>332</v>
      </c>
      <c r="C91" s="256" t="s">
        <v>16</v>
      </c>
      <c r="D91" s="451">
        <v>10</v>
      </c>
      <c r="E91" s="451">
        <v>22</v>
      </c>
      <c r="F91" s="451">
        <v>36</v>
      </c>
      <c r="G91" s="257">
        <v>68</v>
      </c>
      <c r="H91" s="256" t="s">
        <v>771</v>
      </c>
      <c r="I91" s="256" t="s">
        <v>333</v>
      </c>
      <c r="J91" s="452">
        <v>190.74</v>
      </c>
      <c r="K91" s="385">
        <f t="shared" si="32"/>
        <v>12970.32</v>
      </c>
      <c r="L91" s="372">
        <v>65</v>
      </c>
      <c r="M91" s="470">
        <f t="shared" si="49"/>
        <v>68</v>
      </c>
      <c r="N91" s="470">
        <f>+L91</f>
        <v>65</v>
      </c>
      <c r="O91" s="471">
        <f t="shared" si="57"/>
        <v>190.74</v>
      </c>
      <c r="P91" s="471">
        <f t="shared" si="33"/>
        <v>12970.32</v>
      </c>
      <c r="Q91" s="471">
        <f t="shared" si="34"/>
        <v>1.9074000000000002</v>
      </c>
      <c r="R91" s="471">
        <f t="shared" si="35"/>
        <v>188.83260000000001</v>
      </c>
      <c r="S91" s="471">
        <f t="shared" si="36"/>
        <v>12840.616800000002</v>
      </c>
      <c r="T91" s="471">
        <f t="shared" si="58"/>
        <v>5.7222</v>
      </c>
      <c r="U91" s="471">
        <f t="shared" si="38"/>
        <v>185.01780000000002</v>
      </c>
      <c r="V91" s="472">
        <f t="shared" si="39"/>
        <v>12581.210400000002</v>
      </c>
    </row>
    <row r="92" spans="1:22" ht="22.5" x14ac:dyDescent="0.2">
      <c r="A92" s="256">
        <v>90</v>
      </c>
      <c r="B92" s="372" t="s">
        <v>312</v>
      </c>
      <c r="C92" s="256" t="s">
        <v>16</v>
      </c>
      <c r="D92" s="451">
        <v>20</v>
      </c>
      <c r="E92" s="451">
        <v>27</v>
      </c>
      <c r="F92" s="451">
        <v>36</v>
      </c>
      <c r="G92" s="257">
        <v>83</v>
      </c>
      <c r="H92" s="256" t="s">
        <v>772</v>
      </c>
      <c r="I92" s="256" t="s">
        <v>335</v>
      </c>
      <c r="J92" s="452">
        <v>146.04</v>
      </c>
      <c r="K92" s="385">
        <f t="shared" si="32"/>
        <v>12121.32</v>
      </c>
      <c r="L92" s="372">
        <v>210</v>
      </c>
      <c r="M92" s="470">
        <f t="shared" si="49"/>
        <v>83</v>
      </c>
      <c r="N92" s="470">
        <v>200</v>
      </c>
      <c r="O92" s="471">
        <f t="shared" si="57"/>
        <v>146.04</v>
      </c>
      <c r="P92" s="471">
        <f t="shared" si="33"/>
        <v>12121.32</v>
      </c>
      <c r="Q92" s="471">
        <f t="shared" si="34"/>
        <v>1.4603999999999999</v>
      </c>
      <c r="R92" s="471">
        <f t="shared" si="35"/>
        <v>144.5796</v>
      </c>
      <c r="S92" s="471">
        <f t="shared" si="36"/>
        <v>12000.1068</v>
      </c>
      <c r="T92" s="471">
        <f t="shared" si="58"/>
        <v>4.3811999999999998</v>
      </c>
      <c r="U92" s="471">
        <f t="shared" si="38"/>
        <v>141.65879999999999</v>
      </c>
      <c r="V92" s="472">
        <f t="shared" si="39"/>
        <v>11757.680399999999</v>
      </c>
    </row>
    <row r="93" spans="1:22" ht="22.5" x14ac:dyDescent="0.2">
      <c r="A93" s="256">
        <v>91</v>
      </c>
      <c r="B93" s="372" t="s">
        <v>337</v>
      </c>
      <c r="C93" s="256" t="s">
        <v>16</v>
      </c>
      <c r="D93" s="451">
        <v>24</v>
      </c>
      <c r="E93" s="451">
        <v>14</v>
      </c>
      <c r="F93" s="451">
        <v>36</v>
      </c>
      <c r="G93" s="257">
        <v>74</v>
      </c>
      <c r="H93" s="256" t="s">
        <v>774</v>
      </c>
      <c r="I93" s="256" t="s">
        <v>338</v>
      </c>
      <c r="J93" s="452">
        <v>537.05999999999995</v>
      </c>
      <c r="K93" s="385">
        <f t="shared" si="32"/>
        <v>39742.439999999995</v>
      </c>
      <c r="L93" s="372">
        <v>195</v>
      </c>
      <c r="M93" s="470">
        <f t="shared" si="49"/>
        <v>74</v>
      </c>
      <c r="N93" s="470">
        <f t="shared" ref="N93:N94" si="59">+L93</f>
        <v>195</v>
      </c>
      <c r="O93" s="471">
        <f t="shared" si="57"/>
        <v>537.05999999999995</v>
      </c>
      <c r="P93" s="471">
        <f t="shared" si="33"/>
        <v>39742.439999999995</v>
      </c>
      <c r="Q93" s="471">
        <f t="shared" si="34"/>
        <v>5.3705999999999996</v>
      </c>
      <c r="R93" s="471">
        <f t="shared" si="35"/>
        <v>531.68939999999998</v>
      </c>
      <c r="S93" s="471">
        <f t="shared" si="36"/>
        <v>39345.015599999999</v>
      </c>
      <c r="T93" s="471">
        <f t="shared" si="58"/>
        <v>16.111799999999999</v>
      </c>
      <c r="U93" s="471">
        <f t="shared" si="38"/>
        <v>520.94819999999993</v>
      </c>
      <c r="V93" s="472">
        <f t="shared" si="39"/>
        <v>38550.166799999992</v>
      </c>
    </row>
    <row r="94" spans="1:22" ht="22.5" x14ac:dyDescent="0.2">
      <c r="A94" s="256">
        <v>92</v>
      </c>
      <c r="B94" s="372" t="s">
        <v>340</v>
      </c>
      <c r="C94" s="256" t="s">
        <v>16</v>
      </c>
      <c r="D94" s="451">
        <v>20</v>
      </c>
      <c r="E94" s="451">
        <v>28</v>
      </c>
      <c r="F94" s="451">
        <v>32</v>
      </c>
      <c r="G94" s="257">
        <v>80</v>
      </c>
      <c r="H94" s="256" t="s">
        <v>775</v>
      </c>
      <c r="I94" s="256">
        <v>29548988</v>
      </c>
      <c r="J94" s="452">
        <v>341.17</v>
      </c>
      <c r="K94" s="385">
        <f t="shared" si="32"/>
        <v>27293.600000000002</v>
      </c>
      <c r="L94" s="372">
        <v>195</v>
      </c>
      <c r="M94" s="470">
        <f t="shared" si="49"/>
        <v>80</v>
      </c>
      <c r="N94" s="470">
        <f t="shared" si="59"/>
        <v>195</v>
      </c>
      <c r="O94" s="471">
        <f t="shared" si="57"/>
        <v>341.17</v>
      </c>
      <c r="P94" s="471">
        <f t="shared" si="33"/>
        <v>27293.600000000002</v>
      </c>
      <c r="Q94" s="471">
        <f t="shared" si="34"/>
        <v>3.4117000000000002</v>
      </c>
      <c r="R94" s="471">
        <f t="shared" si="35"/>
        <v>337.75830000000002</v>
      </c>
      <c r="S94" s="471">
        <f t="shared" si="36"/>
        <v>27020.664000000001</v>
      </c>
      <c r="T94" s="471">
        <f t="shared" si="58"/>
        <v>10.235100000000001</v>
      </c>
      <c r="U94" s="471">
        <f t="shared" si="38"/>
        <v>330.93490000000003</v>
      </c>
      <c r="V94" s="472">
        <f t="shared" si="39"/>
        <v>26474.792000000001</v>
      </c>
    </row>
    <row r="95" spans="1:22" ht="22.5" x14ac:dyDescent="0.2">
      <c r="A95" s="256">
        <v>93</v>
      </c>
      <c r="B95" s="372" t="s">
        <v>341</v>
      </c>
      <c r="C95" s="256" t="s">
        <v>16</v>
      </c>
      <c r="D95" s="451">
        <v>40</v>
      </c>
      <c r="E95" s="451">
        <v>23</v>
      </c>
      <c r="F95" s="451">
        <v>36</v>
      </c>
      <c r="G95" s="257">
        <v>99</v>
      </c>
      <c r="H95" s="256" t="s">
        <v>776</v>
      </c>
      <c r="I95" s="256" t="s">
        <v>342</v>
      </c>
      <c r="J95" s="452">
        <v>126.35</v>
      </c>
      <c r="K95" s="385">
        <f t="shared" si="32"/>
        <v>12508.65</v>
      </c>
      <c r="L95" s="372">
        <v>210</v>
      </c>
      <c r="M95" s="470">
        <f t="shared" si="49"/>
        <v>99</v>
      </c>
      <c r="N95" s="470">
        <v>200</v>
      </c>
      <c r="O95" s="471">
        <f t="shared" si="57"/>
        <v>126.35</v>
      </c>
      <c r="P95" s="471">
        <f t="shared" si="33"/>
        <v>12508.65</v>
      </c>
      <c r="Q95" s="471">
        <f t="shared" si="34"/>
        <v>1.2635000000000001</v>
      </c>
      <c r="R95" s="471">
        <f t="shared" si="35"/>
        <v>125.0865</v>
      </c>
      <c r="S95" s="471">
        <f t="shared" si="36"/>
        <v>12383.5635</v>
      </c>
      <c r="T95" s="471">
        <f t="shared" si="58"/>
        <v>3.7904999999999998</v>
      </c>
      <c r="U95" s="471">
        <f t="shared" si="38"/>
        <v>122.5595</v>
      </c>
      <c r="V95" s="472">
        <f t="shared" si="39"/>
        <v>12133.3905</v>
      </c>
    </row>
    <row r="96" spans="1:22" ht="22.5" x14ac:dyDescent="0.2">
      <c r="A96" s="256">
        <v>94</v>
      </c>
      <c r="B96" s="372" t="s">
        <v>344</v>
      </c>
      <c r="C96" s="256" t="s">
        <v>16</v>
      </c>
      <c r="D96" s="451">
        <v>70</v>
      </c>
      <c r="E96" s="451">
        <v>50</v>
      </c>
      <c r="F96" s="451">
        <v>28</v>
      </c>
      <c r="G96" s="257">
        <v>148</v>
      </c>
      <c r="H96" s="256" t="s">
        <v>778</v>
      </c>
      <c r="I96" s="256">
        <v>218102</v>
      </c>
      <c r="J96" s="452">
        <v>222.63</v>
      </c>
      <c r="K96" s="385">
        <f t="shared" si="32"/>
        <v>32949.24</v>
      </c>
      <c r="L96" s="372">
        <v>210</v>
      </c>
      <c r="M96" s="470">
        <f t="shared" si="49"/>
        <v>148</v>
      </c>
      <c r="N96" s="470">
        <v>200</v>
      </c>
      <c r="O96" s="471">
        <f t="shared" si="57"/>
        <v>222.63</v>
      </c>
      <c r="P96" s="471">
        <f t="shared" si="33"/>
        <v>32949.24</v>
      </c>
      <c r="Q96" s="471">
        <f t="shared" si="34"/>
        <v>2.2263000000000002</v>
      </c>
      <c r="R96" s="471">
        <f t="shared" si="35"/>
        <v>220.40369999999999</v>
      </c>
      <c r="S96" s="471">
        <f t="shared" si="36"/>
        <v>32619.747599999999</v>
      </c>
      <c r="T96" s="471">
        <f t="shared" si="58"/>
        <v>6.6788999999999996</v>
      </c>
      <c r="U96" s="471">
        <f t="shared" si="38"/>
        <v>215.9511</v>
      </c>
      <c r="V96" s="472">
        <f t="shared" si="39"/>
        <v>31960.7628</v>
      </c>
    </row>
    <row r="97" spans="1:22" ht="22.5" x14ac:dyDescent="0.2">
      <c r="A97" s="256">
        <v>95</v>
      </c>
      <c r="B97" s="372" t="s">
        <v>346</v>
      </c>
      <c r="C97" s="256" t="s">
        <v>16</v>
      </c>
      <c r="D97" s="451">
        <v>10</v>
      </c>
      <c r="E97" s="451">
        <v>2</v>
      </c>
      <c r="F97" s="451">
        <v>12</v>
      </c>
      <c r="G97" s="257">
        <v>24</v>
      </c>
      <c r="H97" s="256" t="s">
        <v>779</v>
      </c>
      <c r="I97" s="256" t="s">
        <v>347</v>
      </c>
      <c r="J97" s="452">
        <v>29.88</v>
      </c>
      <c r="K97" s="385">
        <f t="shared" si="32"/>
        <v>717.12</v>
      </c>
      <c r="L97" s="372">
        <v>65</v>
      </c>
      <c r="M97" s="470">
        <f t="shared" si="49"/>
        <v>24</v>
      </c>
      <c r="N97" s="470">
        <f t="shared" ref="N97:N98" si="60">+L97</f>
        <v>65</v>
      </c>
      <c r="O97" s="471">
        <f t="shared" si="57"/>
        <v>29.88</v>
      </c>
      <c r="P97" s="471">
        <f t="shared" si="33"/>
        <v>717.12</v>
      </c>
      <c r="Q97" s="471">
        <f t="shared" si="34"/>
        <v>0.29880000000000001</v>
      </c>
      <c r="R97" s="471">
        <f t="shared" si="35"/>
        <v>29.581199999999999</v>
      </c>
      <c r="S97" s="471">
        <f t="shared" si="36"/>
        <v>709.94880000000001</v>
      </c>
      <c r="T97" s="471">
        <f t="shared" si="58"/>
        <v>0.89639999999999997</v>
      </c>
      <c r="U97" s="471">
        <f t="shared" si="38"/>
        <v>28.983599999999999</v>
      </c>
      <c r="V97" s="472">
        <f t="shared" si="39"/>
        <v>695.60640000000001</v>
      </c>
    </row>
    <row r="98" spans="1:22" ht="22.5" x14ac:dyDescent="0.2">
      <c r="A98" s="256">
        <v>96</v>
      </c>
      <c r="B98" s="372" t="s">
        <v>349</v>
      </c>
      <c r="C98" s="256" t="s">
        <v>16</v>
      </c>
      <c r="D98" s="451">
        <v>0</v>
      </c>
      <c r="E98" s="451">
        <v>2</v>
      </c>
      <c r="F98" s="453">
        <v>0</v>
      </c>
      <c r="G98" s="257">
        <v>2</v>
      </c>
      <c r="H98" s="256" t="s">
        <v>780</v>
      </c>
      <c r="I98" s="256" t="s">
        <v>350</v>
      </c>
      <c r="J98" s="452">
        <v>8.6999999999999993</v>
      </c>
      <c r="K98" s="385">
        <f t="shared" si="32"/>
        <v>17.399999999999999</v>
      </c>
      <c r="L98" s="372">
        <v>195</v>
      </c>
      <c r="M98" s="470">
        <f t="shared" si="49"/>
        <v>2</v>
      </c>
      <c r="N98" s="470">
        <f t="shared" si="60"/>
        <v>195</v>
      </c>
      <c r="O98" s="471">
        <f t="shared" si="57"/>
        <v>8.6999999999999993</v>
      </c>
      <c r="P98" s="471">
        <f t="shared" si="33"/>
        <v>17.399999999999999</v>
      </c>
      <c r="Q98" s="471">
        <f t="shared" si="34"/>
        <v>8.6999999999999994E-2</v>
      </c>
      <c r="R98" s="471">
        <f t="shared" si="35"/>
        <v>8.6129999999999995</v>
      </c>
      <c r="S98" s="471">
        <f t="shared" si="36"/>
        <v>17.225999999999999</v>
      </c>
      <c r="T98" s="471">
        <f t="shared" si="58"/>
        <v>0.26099999999999995</v>
      </c>
      <c r="U98" s="471">
        <f t="shared" si="38"/>
        <v>8.4390000000000001</v>
      </c>
      <c r="V98" s="472">
        <f t="shared" si="39"/>
        <v>16.878</v>
      </c>
    </row>
    <row r="99" spans="1:22" ht="22.5" x14ac:dyDescent="0.2">
      <c r="A99" s="256">
        <v>97</v>
      </c>
      <c r="B99" s="372" t="s">
        <v>352</v>
      </c>
      <c r="C99" s="256" t="s">
        <v>16</v>
      </c>
      <c r="D99" s="451">
        <v>3</v>
      </c>
      <c r="E99" s="451">
        <v>2</v>
      </c>
      <c r="F99" s="451">
        <v>4</v>
      </c>
      <c r="G99" s="257">
        <v>9</v>
      </c>
      <c r="H99" s="256" t="s">
        <v>781</v>
      </c>
      <c r="I99" s="256">
        <v>217158</v>
      </c>
      <c r="J99" s="454">
        <v>16311.22</v>
      </c>
      <c r="K99" s="385">
        <f t="shared" si="32"/>
        <v>146800.97999999998</v>
      </c>
      <c r="L99" s="372">
        <v>210</v>
      </c>
      <c r="M99" s="470">
        <f t="shared" si="49"/>
        <v>9</v>
      </c>
      <c r="N99" s="470">
        <v>200</v>
      </c>
      <c r="O99" s="471">
        <f t="shared" si="57"/>
        <v>16311.22</v>
      </c>
      <c r="P99" s="471">
        <f t="shared" si="33"/>
        <v>146800.97999999998</v>
      </c>
      <c r="Q99" s="471">
        <f t="shared" si="34"/>
        <v>163.1122</v>
      </c>
      <c r="R99" s="471">
        <f t="shared" si="35"/>
        <v>16148.1078</v>
      </c>
      <c r="S99" s="471">
        <f t="shared" si="36"/>
        <v>145332.97020000001</v>
      </c>
      <c r="T99" s="471">
        <f t="shared" si="58"/>
        <v>489.33659999999998</v>
      </c>
      <c r="U99" s="471">
        <f t="shared" si="38"/>
        <v>15821.883399999999</v>
      </c>
      <c r="V99" s="472">
        <f t="shared" si="39"/>
        <v>142396.95059999998</v>
      </c>
    </row>
    <row r="100" spans="1:22" ht="22.5" x14ac:dyDescent="0.2">
      <c r="A100" s="256">
        <v>98</v>
      </c>
      <c r="B100" s="372" t="s">
        <v>354</v>
      </c>
      <c r="C100" s="256" t="s">
        <v>16</v>
      </c>
      <c r="D100" s="451">
        <v>3</v>
      </c>
      <c r="E100" s="451">
        <v>0</v>
      </c>
      <c r="F100" s="451">
        <v>4</v>
      </c>
      <c r="G100" s="257">
        <v>7</v>
      </c>
      <c r="H100" s="256" t="s">
        <v>783</v>
      </c>
      <c r="I100" s="256">
        <v>131107</v>
      </c>
      <c r="J100" s="454">
        <v>4923.1099999999997</v>
      </c>
      <c r="K100" s="385">
        <f t="shared" si="32"/>
        <v>34461.769999999997</v>
      </c>
      <c r="L100" s="372">
        <v>210</v>
      </c>
      <c r="M100" s="470">
        <f t="shared" si="49"/>
        <v>7</v>
      </c>
      <c r="N100" s="470">
        <v>200</v>
      </c>
      <c r="O100" s="471">
        <f t="shared" si="57"/>
        <v>4923.1099999999997</v>
      </c>
      <c r="P100" s="471">
        <f t="shared" si="33"/>
        <v>34461.769999999997</v>
      </c>
      <c r="Q100" s="471">
        <f t="shared" si="34"/>
        <v>49.231099999999998</v>
      </c>
      <c r="R100" s="471">
        <f t="shared" si="35"/>
        <v>4873.8788999999997</v>
      </c>
      <c r="S100" s="471">
        <f t="shared" si="36"/>
        <v>34117.152300000002</v>
      </c>
      <c r="T100" s="471">
        <f t="shared" si="58"/>
        <v>147.69329999999999</v>
      </c>
      <c r="U100" s="471">
        <f t="shared" si="38"/>
        <v>4775.4166999999998</v>
      </c>
      <c r="V100" s="472">
        <f t="shared" si="39"/>
        <v>33427.916899999997</v>
      </c>
    </row>
    <row r="101" spans="1:22" ht="22.5" x14ac:dyDescent="0.2">
      <c r="A101" s="256">
        <v>99</v>
      </c>
      <c r="B101" s="372" t="s">
        <v>356</v>
      </c>
      <c r="C101" s="256" t="s">
        <v>16</v>
      </c>
      <c r="D101" s="451">
        <v>2</v>
      </c>
      <c r="E101" s="451">
        <v>14</v>
      </c>
      <c r="F101" s="451">
        <v>18</v>
      </c>
      <c r="G101" s="257">
        <v>34</v>
      </c>
      <c r="H101" s="256" t="s">
        <v>785</v>
      </c>
      <c r="I101" s="256">
        <v>12338611</v>
      </c>
      <c r="J101" s="452">
        <v>594.74</v>
      </c>
      <c r="K101" s="385">
        <f t="shared" si="32"/>
        <v>20221.16</v>
      </c>
      <c r="L101" s="372">
        <v>210</v>
      </c>
      <c r="M101" s="470">
        <f t="shared" si="49"/>
        <v>34</v>
      </c>
      <c r="N101" s="470">
        <v>200</v>
      </c>
      <c r="O101" s="471">
        <f t="shared" si="57"/>
        <v>594.74</v>
      </c>
      <c r="P101" s="471">
        <f t="shared" si="33"/>
        <v>20221.16</v>
      </c>
      <c r="Q101" s="471">
        <f t="shared" si="34"/>
        <v>5.9474</v>
      </c>
      <c r="R101" s="471">
        <f t="shared" si="35"/>
        <v>588.79259999999999</v>
      </c>
      <c r="S101" s="471">
        <f t="shared" si="36"/>
        <v>20018.948400000001</v>
      </c>
      <c r="T101" s="471">
        <f t="shared" si="58"/>
        <v>17.842199999999998</v>
      </c>
      <c r="U101" s="471">
        <f t="shared" si="38"/>
        <v>576.89779999999996</v>
      </c>
      <c r="V101" s="472">
        <f t="shared" si="39"/>
        <v>19614.5252</v>
      </c>
    </row>
    <row r="102" spans="1:22" ht="22.5" x14ac:dyDescent="0.2">
      <c r="A102" s="256">
        <v>100</v>
      </c>
      <c r="B102" s="372" t="s">
        <v>357</v>
      </c>
      <c r="C102" s="256" t="s">
        <v>16</v>
      </c>
      <c r="D102" s="451">
        <v>30</v>
      </c>
      <c r="E102" s="451">
        <v>18</v>
      </c>
      <c r="F102" s="451">
        <v>30</v>
      </c>
      <c r="G102" s="257">
        <v>78</v>
      </c>
      <c r="H102" s="256" t="s">
        <v>786</v>
      </c>
      <c r="I102" s="256">
        <v>8741491</v>
      </c>
      <c r="J102" s="452">
        <v>572.30999999999995</v>
      </c>
      <c r="K102" s="385">
        <f t="shared" si="32"/>
        <v>44640.179999999993</v>
      </c>
      <c r="L102" s="372">
        <v>195</v>
      </c>
      <c r="M102" s="470">
        <f t="shared" si="49"/>
        <v>78</v>
      </c>
      <c r="N102" s="470">
        <f t="shared" ref="N102:N103" si="61">+L102</f>
        <v>195</v>
      </c>
      <c r="O102" s="471">
        <f t="shared" si="57"/>
        <v>572.30999999999995</v>
      </c>
      <c r="P102" s="471">
        <f t="shared" si="33"/>
        <v>44640.179999999993</v>
      </c>
      <c r="Q102" s="471">
        <f t="shared" si="34"/>
        <v>5.7230999999999996</v>
      </c>
      <c r="R102" s="471">
        <f t="shared" si="35"/>
        <v>566.5868999999999</v>
      </c>
      <c r="S102" s="471">
        <f t="shared" si="36"/>
        <v>44193.778199999993</v>
      </c>
      <c r="T102" s="471">
        <f t="shared" si="58"/>
        <v>17.169299999999996</v>
      </c>
      <c r="U102" s="471">
        <f t="shared" si="38"/>
        <v>555.14069999999992</v>
      </c>
      <c r="V102" s="472">
        <f t="shared" si="39"/>
        <v>43300.974599999994</v>
      </c>
    </row>
    <row r="103" spans="1:22" ht="22.5" x14ac:dyDescent="0.2">
      <c r="A103" s="256">
        <v>101</v>
      </c>
      <c r="B103" s="372" t="s">
        <v>359</v>
      </c>
      <c r="C103" s="256" t="s">
        <v>16</v>
      </c>
      <c r="D103" s="451">
        <v>2</v>
      </c>
      <c r="E103" s="451">
        <v>0</v>
      </c>
      <c r="F103" s="451">
        <v>1</v>
      </c>
      <c r="G103" s="257">
        <v>3</v>
      </c>
      <c r="H103" s="256" t="s">
        <v>787</v>
      </c>
      <c r="I103" s="256" t="s">
        <v>360</v>
      </c>
      <c r="J103" s="454">
        <v>14299.37</v>
      </c>
      <c r="K103" s="385">
        <f t="shared" si="32"/>
        <v>42898.11</v>
      </c>
      <c r="L103" s="372">
        <v>65</v>
      </c>
      <c r="M103" s="470">
        <f t="shared" si="49"/>
        <v>3</v>
      </c>
      <c r="N103" s="470">
        <f t="shared" si="61"/>
        <v>65</v>
      </c>
      <c r="O103" s="471">
        <f t="shared" si="57"/>
        <v>14299.37</v>
      </c>
      <c r="P103" s="471">
        <f t="shared" si="33"/>
        <v>42898.11</v>
      </c>
      <c r="Q103" s="471">
        <f t="shared" si="34"/>
        <v>142.99370000000002</v>
      </c>
      <c r="R103" s="471">
        <f t="shared" si="35"/>
        <v>14156.3763</v>
      </c>
      <c r="S103" s="471">
        <f t="shared" si="36"/>
        <v>42469.128899999996</v>
      </c>
      <c r="T103" s="471">
        <f t="shared" si="58"/>
        <v>428.98110000000003</v>
      </c>
      <c r="U103" s="471">
        <f t="shared" si="38"/>
        <v>13870.3889</v>
      </c>
      <c r="V103" s="472">
        <f t="shared" si="39"/>
        <v>41611.166700000002</v>
      </c>
    </row>
    <row r="104" spans="1:22" ht="22.5" x14ac:dyDescent="0.2">
      <c r="A104" s="256">
        <v>102</v>
      </c>
      <c r="B104" s="372" t="s">
        <v>361</v>
      </c>
      <c r="C104" s="256" t="s">
        <v>16</v>
      </c>
      <c r="D104" s="451">
        <v>3</v>
      </c>
      <c r="E104" s="451">
        <v>2</v>
      </c>
      <c r="F104" s="451">
        <v>10</v>
      </c>
      <c r="G104" s="257">
        <v>15</v>
      </c>
      <c r="H104" s="256" t="s">
        <v>789</v>
      </c>
      <c r="I104" s="256" t="s">
        <v>362</v>
      </c>
      <c r="J104" s="452">
        <v>336.47</v>
      </c>
      <c r="K104" s="385">
        <f t="shared" ref="K104:K130" si="62">+J104*G104</f>
        <v>5047.05</v>
      </c>
      <c r="L104" s="372">
        <v>210</v>
      </c>
      <c r="M104" s="470">
        <f t="shared" si="49"/>
        <v>15</v>
      </c>
      <c r="N104" s="470">
        <v>200</v>
      </c>
      <c r="O104" s="471">
        <f t="shared" si="57"/>
        <v>336.47</v>
      </c>
      <c r="P104" s="471">
        <f t="shared" si="33"/>
        <v>5047.05</v>
      </c>
      <c r="Q104" s="471">
        <f t="shared" ref="Q104:Q129" si="63">+O104*1%</f>
        <v>3.3647000000000005</v>
      </c>
      <c r="R104" s="471">
        <f t="shared" ref="R104:R129" si="64">+O104-Q104</f>
        <v>333.1053</v>
      </c>
      <c r="S104" s="471">
        <f t="shared" ref="S104:S130" si="65">+R104*G104</f>
        <v>4996.5794999999998</v>
      </c>
      <c r="T104" s="471">
        <f t="shared" si="58"/>
        <v>10.094100000000001</v>
      </c>
      <c r="U104" s="471">
        <f t="shared" ref="U104:U129" si="66">O104-T104</f>
        <v>326.3759</v>
      </c>
      <c r="V104" s="472">
        <f t="shared" ref="V104:V130" si="67">+U104*M104</f>
        <v>4895.6385</v>
      </c>
    </row>
    <row r="105" spans="1:22" ht="22.5" x14ac:dyDescent="0.2">
      <c r="A105" s="256">
        <v>103</v>
      </c>
      <c r="B105" s="372" t="s">
        <v>363</v>
      </c>
      <c r="C105" s="256" t="s">
        <v>16</v>
      </c>
      <c r="D105" s="451">
        <v>5</v>
      </c>
      <c r="E105" s="451">
        <v>20</v>
      </c>
      <c r="F105" s="451">
        <v>27</v>
      </c>
      <c r="G105" s="257">
        <v>52</v>
      </c>
      <c r="H105" s="256" t="s">
        <v>791</v>
      </c>
      <c r="I105" s="256" t="s">
        <v>364</v>
      </c>
      <c r="J105" s="452">
        <v>4.78</v>
      </c>
      <c r="K105" s="385">
        <f t="shared" si="62"/>
        <v>248.56</v>
      </c>
      <c r="L105" s="372">
        <v>65</v>
      </c>
      <c r="M105" s="470">
        <f t="shared" si="49"/>
        <v>52</v>
      </c>
      <c r="N105" s="470">
        <f>+L105</f>
        <v>65</v>
      </c>
      <c r="O105" s="471">
        <f t="shared" si="57"/>
        <v>4.78</v>
      </c>
      <c r="P105" s="471">
        <f t="shared" ref="P105:P130" si="68">+O105*M105</f>
        <v>248.56</v>
      </c>
      <c r="Q105" s="471">
        <f t="shared" si="63"/>
        <v>4.7800000000000002E-2</v>
      </c>
      <c r="R105" s="471">
        <f t="shared" si="64"/>
        <v>4.7322000000000006</v>
      </c>
      <c r="S105" s="471">
        <f t="shared" si="65"/>
        <v>246.07440000000003</v>
      </c>
      <c r="T105" s="471">
        <f t="shared" si="58"/>
        <v>0.1434</v>
      </c>
      <c r="U105" s="471">
        <f t="shared" si="66"/>
        <v>4.6366000000000005</v>
      </c>
      <c r="V105" s="472">
        <f t="shared" si="67"/>
        <v>241.10320000000002</v>
      </c>
    </row>
    <row r="106" spans="1:22" ht="22.5" x14ac:dyDescent="0.2">
      <c r="A106" s="256">
        <v>104</v>
      </c>
      <c r="B106" s="372" t="s">
        <v>366</v>
      </c>
      <c r="C106" s="256" t="s">
        <v>16</v>
      </c>
      <c r="D106" s="451">
        <v>2</v>
      </c>
      <c r="E106" s="451">
        <v>10</v>
      </c>
      <c r="F106" s="453">
        <v>0</v>
      </c>
      <c r="G106" s="257">
        <v>12</v>
      </c>
      <c r="H106" s="256" t="s">
        <v>794</v>
      </c>
      <c r="I106" s="256">
        <v>82014700</v>
      </c>
      <c r="J106" s="452">
        <v>41.69</v>
      </c>
      <c r="K106" s="385">
        <f t="shared" si="62"/>
        <v>500.28</v>
      </c>
      <c r="L106" s="372">
        <v>207</v>
      </c>
      <c r="M106" s="470">
        <f t="shared" si="49"/>
        <v>12</v>
      </c>
      <c r="N106" s="470">
        <v>200</v>
      </c>
      <c r="O106" s="471">
        <f t="shared" si="57"/>
        <v>41.69</v>
      </c>
      <c r="P106" s="471">
        <f t="shared" si="68"/>
        <v>500.28</v>
      </c>
      <c r="Q106" s="471">
        <f t="shared" si="63"/>
        <v>0.41689999999999999</v>
      </c>
      <c r="R106" s="471">
        <f t="shared" si="64"/>
        <v>41.273099999999999</v>
      </c>
      <c r="S106" s="471">
        <f t="shared" si="65"/>
        <v>495.27719999999999</v>
      </c>
      <c r="T106" s="471">
        <f t="shared" si="58"/>
        <v>1.2506999999999999</v>
      </c>
      <c r="U106" s="471">
        <f t="shared" si="66"/>
        <v>40.439299999999996</v>
      </c>
      <c r="V106" s="472">
        <f t="shared" si="67"/>
        <v>485.27159999999992</v>
      </c>
    </row>
    <row r="107" spans="1:22" ht="22.5" x14ac:dyDescent="0.2">
      <c r="A107" s="256">
        <v>105</v>
      </c>
      <c r="B107" s="372" t="s">
        <v>368</v>
      </c>
      <c r="C107" s="256" t="s">
        <v>16</v>
      </c>
      <c r="D107" s="451">
        <v>2</v>
      </c>
      <c r="E107" s="451">
        <v>2</v>
      </c>
      <c r="F107" s="453">
        <v>4</v>
      </c>
      <c r="G107" s="257">
        <v>8</v>
      </c>
      <c r="H107" s="256" t="s">
        <v>795</v>
      </c>
      <c r="I107" s="256">
        <v>676693</v>
      </c>
      <c r="J107" s="454">
        <v>1019.6</v>
      </c>
      <c r="K107" s="385">
        <f t="shared" si="62"/>
        <v>8156.8</v>
      </c>
      <c r="L107" s="372">
        <v>210</v>
      </c>
      <c r="M107" s="470">
        <f t="shared" si="49"/>
        <v>8</v>
      </c>
      <c r="N107" s="470">
        <v>200</v>
      </c>
      <c r="O107" s="471">
        <f t="shared" si="57"/>
        <v>1019.6</v>
      </c>
      <c r="P107" s="471">
        <f t="shared" si="68"/>
        <v>8156.8</v>
      </c>
      <c r="Q107" s="471">
        <f t="shared" si="63"/>
        <v>10.196</v>
      </c>
      <c r="R107" s="471">
        <f t="shared" si="64"/>
        <v>1009.404</v>
      </c>
      <c r="S107" s="471">
        <f t="shared" si="65"/>
        <v>8075.232</v>
      </c>
      <c r="T107" s="471">
        <f t="shared" si="58"/>
        <v>30.588000000000001</v>
      </c>
      <c r="U107" s="471">
        <f t="shared" si="66"/>
        <v>989.01200000000006</v>
      </c>
      <c r="V107" s="472">
        <f t="shared" si="67"/>
        <v>7912.0960000000005</v>
      </c>
    </row>
    <row r="108" spans="1:22" ht="22.5" x14ac:dyDescent="0.2">
      <c r="A108" s="256">
        <v>106</v>
      </c>
      <c r="B108" s="372" t="s">
        <v>369</v>
      </c>
      <c r="C108" s="256" t="s">
        <v>16</v>
      </c>
      <c r="D108" s="451">
        <v>2</v>
      </c>
      <c r="E108" s="451">
        <v>3</v>
      </c>
      <c r="F108" s="453">
        <v>0</v>
      </c>
      <c r="G108" s="257">
        <v>5</v>
      </c>
      <c r="H108" s="256" t="s">
        <v>796</v>
      </c>
      <c r="I108" s="256">
        <v>136825</v>
      </c>
      <c r="J108" s="454">
        <v>1030</v>
      </c>
      <c r="K108" s="385">
        <f t="shared" si="62"/>
        <v>5150</v>
      </c>
      <c r="L108" s="372">
        <v>210</v>
      </c>
      <c r="M108" s="470">
        <f t="shared" si="49"/>
        <v>5</v>
      </c>
      <c r="N108" s="470">
        <v>200</v>
      </c>
      <c r="O108" s="471">
        <f t="shared" si="57"/>
        <v>1030</v>
      </c>
      <c r="P108" s="471">
        <f t="shared" si="68"/>
        <v>5150</v>
      </c>
      <c r="Q108" s="471">
        <f t="shared" si="63"/>
        <v>10.3</v>
      </c>
      <c r="R108" s="471">
        <f t="shared" si="64"/>
        <v>1019.7</v>
      </c>
      <c r="S108" s="471">
        <f t="shared" si="65"/>
        <v>5098.5</v>
      </c>
      <c r="T108" s="471">
        <f t="shared" si="58"/>
        <v>30.9</v>
      </c>
      <c r="U108" s="471">
        <f t="shared" si="66"/>
        <v>999.1</v>
      </c>
      <c r="V108" s="472">
        <f t="shared" si="67"/>
        <v>4995.5</v>
      </c>
    </row>
    <row r="109" spans="1:22" ht="22.5" x14ac:dyDescent="0.2">
      <c r="A109" s="256">
        <v>107</v>
      </c>
      <c r="B109" s="372" t="s">
        <v>370</v>
      </c>
      <c r="C109" s="256" t="s">
        <v>16</v>
      </c>
      <c r="D109" s="451">
        <v>6</v>
      </c>
      <c r="E109" s="451">
        <v>10</v>
      </c>
      <c r="F109" s="451">
        <v>18</v>
      </c>
      <c r="G109" s="257">
        <v>34</v>
      </c>
      <c r="H109" s="256" t="s">
        <v>797</v>
      </c>
      <c r="I109" s="256" t="s">
        <v>371</v>
      </c>
      <c r="J109" s="452">
        <v>22.36</v>
      </c>
      <c r="K109" s="385">
        <f t="shared" si="62"/>
        <v>760.24</v>
      </c>
      <c r="L109" s="372">
        <v>65</v>
      </c>
      <c r="M109" s="470">
        <f t="shared" si="49"/>
        <v>34</v>
      </c>
      <c r="N109" s="470">
        <f t="shared" ref="N109:N110" si="69">+L109</f>
        <v>65</v>
      </c>
      <c r="O109" s="471">
        <f t="shared" si="57"/>
        <v>22.36</v>
      </c>
      <c r="P109" s="471">
        <f t="shared" si="68"/>
        <v>760.24</v>
      </c>
      <c r="Q109" s="471">
        <f t="shared" si="63"/>
        <v>0.22359999999999999</v>
      </c>
      <c r="R109" s="471">
        <f t="shared" si="64"/>
        <v>22.136399999999998</v>
      </c>
      <c r="S109" s="471">
        <f t="shared" si="65"/>
        <v>752.63759999999991</v>
      </c>
      <c r="T109" s="471">
        <f t="shared" si="58"/>
        <v>0.67079999999999995</v>
      </c>
      <c r="U109" s="471">
        <f t="shared" si="66"/>
        <v>21.6892</v>
      </c>
      <c r="V109" s="472">
        <f t="shared" si="67"/>
        <v>737.43280000000004</v>
      </c>
    </row>
    <row r="110" spans="1:22" ht="22.5" x14ac:dyDescent="0.2">
      <c r="A110" s="256">
        <v>108</v>
      </c>
      <c r="B110" s="372" t="s">
        <v>372</v>
      </c>
      <c r="C110" s="256" t="s">
        <v>16</v>
      </c>
      <c r="D110" s="451">
        <v>10</v>
      </c>
      <c r="E110" s="451">
        <v>10</v>
      </c>
      <c r="F110" s="453">
        <v>0</v>
      </c>
      <c r="G110" s="257">
        <v>20</v>
      </c>
      <c r="H110" s="256" t="s">
        <v>792</v>
      </c>
      <c r="I110" s="256" t="s">
        <v>373</v>
      </c>
      <c r="J110" s="452">
        <v>70.13</v>
      </c>
      <c r="K110" s="385">
        <f t="shared" si="62"/>
        <v>1402.6</v>
      </c>
      <c r="L110" s="372">
        <v>65</v>
      </c>
      <c r="M110" s="470">
        <f t="shared" si="49"/>
        <v>20</v>
      </c>
      <c r="N110" s="470">
        <f t="shared" si="69"/>
        <v>65</v>
      </c>
      <c r="O110" s="471">
        <f t="shared" si="57"/>
        <v>70.13</v>
      </c>
      <c r="P110" s="471">
        <f t="shared" si="68"/>
        <v>1402.6</v>
      </c>
      <c r="Q110" s="471">
        <f t="shared" si="63"/>
        <v>0.70129999999999992</v>
      </c>
      <c r="R110" s="471">
        <f t="shared" si="64"/>
        <v>69.428699999999992</v>
      </c>
      <c r="S110" s="471">
        <f t="shared" si="65"/>
        <v>1388.5739999999998</v>
      </c>
      <c r="T110" s="471">
        <f t="shared" si="58"/>
        <v>2.1038999999999999</v>
      </c>
      <c r="U110" s="471">
        <f t="shared" si="66"/>
        <v>68.0261</v>
      </c>
      <c r="V110" s="472">
        <f t="shared" si="67"/>
        <v>1360.5219999999999</v>
      </c>
    </row>
    <row r="111" spans="1:22" ht="22.5" x14ac:dyDescent="0.2">
      <c r="A111" s="256">
        <v>109</v>
      </c>
      <c r="B111" s="372" t="s">
        <v>374</v>
      </c>
      <c r="C111" s="256" t="s">
        <v>16</v>
      </c>
      <c r="D111" s="451">
        <v>20</v>
      </c>
      <c r="E111" s="451">
        <v>10</v>
      </c>
      <c r="F111" s="451">
        <v>12</v>
      </c>
      <c r="G111" s="257">
        <v>42</v>
      </c>
      <c r="H111" s="256" t="s">
        <v>799</v>
      </c>
      <c r="I111" s="256">
        <v>131546</v>
      </c>
      <c r="J111" s="452">
        <v>299.43</v>
      </c>
      <c r="K111" s="385">
        <f t="shared" si="62"/>
        <v>12576.06</v>
      </c>
      <c r="L111" s="372">
        <v>210</v>
      </c>
      <c r="M111" s="470">
        <f t="shared" si="49"/>
        <v>42</v>
      </c>
      <c r="N111" s="470">
        <v>200</v>
      </c>
      <c r="O111" s="471">
        <f t="shared" si="57"/>
        <v>299.43</v>
      </c>
      <c r="P111" s="471">
        <f t="shared" si="68"/>
        <v>12576.06</v>
      </c>
      <c r="Q111" s="471">
        <f t="shared" si="63"/>
        <v>2.9943</v>
      </c>
      <c r="R111" s="471">
        <f t="shared" si="64"/>
        <v>296.4357</v>
      </c>
      <c r="S111" s="471">
        <f t="shared" si="65"/>
        <v>12450.2994</v>
      </c>
      <c r="T111" s="471">
        <f t="shared" si="58"/>
        <v>8.982899999999999</v>
      </c>
      <c r="U111" s="471">
        <f t="shared" si="66"/>
        <v>290.44710000000003</v>
      </c>
      <c r="V111" s="472">
        <f t="shared" si="67"/>
        <v>12198.778200000001</v>
      </c>
    </row>
    <row r="112" spans="1:22" ht="22.5" x14ac:dyDescent="0.2">
      <c r="A112" s="256">
        <v>110</v>
      </c>
      <c r="B112" s="372" t="s">
        <v>376</v>
      </c>
      <c r="C112" s="256" t="s">
        <v>16</v>
      </c>
      <c r="D112" s="451">
        <v>20</v>
      </c>
      <c r="E112" s="451">
        <v>10</v>
      </c>
      <c r="F112" s="453">
        <v>0</v>
      </c>
      <c r="G112" s="257">
        <v>30</v>
      </c>
      <c r="H112" s="256" t="s">
        <v>801</v>
      </c>
      <c r="I112" s="256">
        <v>217066</v>
      </c>
      <c r="J112" s="452">
        <v>17.350000000000001</v>
      </c>
      <c r="K112" s="385">
        <f t="shared" si="62"/>
        <v>520.5</v>
      </c>
      <c r="L112" s="372">
        <v>195</v>
      </c>
      <c r="M112" s="470">
        <f t="shared" si="49"/>
        <v>30</v>
      </c>
      <c r="N112" s="470">
        <f t="shared" ref="N112:N113" si="70">+L112</f>
        <v>195</v>
      </c>
      <c r="O112" s="471">
        <f t="shared" si="57"/>
        <v>17.350000000000001</v>
      </c>
      <c r="P112" s="471">
        <f t="shared" si="68"/>
        <v>520.5</v>
      </c>
      <c r="Q112" s="471">
        <f t="shared" si="63"/>
        <v>0.17350000000000002</v>
      </c>
      <c r="R112" s="471">
        <f t="shared" si="64"/>
        <v>17.176500000000001</v>
      </c>
      <c r="S112" s="471">
        <f t="shared" si="65"/>
        <v>515.29500000000007</v>
      </c>
      <c r="T112" s="471">
        <f t="shared" si="58"/>
        <v>0.52050000000000007</v>
      </c>
      <c r="U112" s="471">
        <f t="shared" si="66"/>
        <v>16.829500000000003</v>
      </c>
      <c r="V112" s="472">
        <f t="shared" si="67"/>
        <v>504.8850000000001</v>
      </c>
    </row>
    <row r="113" spans="1:22" ht="22.5" x14ac:dyDescent="0.2">
      <c r="A113" s="256">
        <v>111</v>
      </c>
      <c r="B113" s="372" t="s">
        <v>377</v>
      </c>
      <c r="C113" s="256" t="s">
        <v>16</v>
      </c>
      <c r="D113" s="451">
        <v>20</v>
      </c>
      <c r="E113" s="451">
        <v>10</v>
      </c>
      <c r="F113" s="453">
        <v>0</v>
      </c>
      <c r="G113" s="257">
        <v>30</v>
      </c>
      <c r="H113" s="256" t="s">
        <v>802</v>
      </c>
      <c r="I113" s="256">
        <v>217029</v>
      </c>
      <c r="J113" s="452">
        <v>1.96</v>
      </c>
      <c r="K113" s="385">
        <f t="shared" si="62"/>
        <v>58.8</v>
      </c>
      <c r="L113" s="372">
        <v>65</v>
      </c>
      <c r="M113" s="470">
        <f t="shared" si="49"/>
        <v>30</v>
      </c>
      <c r="N113" s="470">
        <f t="shared" si="70"/>
        <v>65</v>
      </c>
      <c r="O113" s="471">
        <f t="shared" si="57"/>
        <v>1.96</v>
      </c>
      <c r="P113" s="471">
        <f t="shared" si="68"/>
        <v>58.8</v>
      </c>
      <c r="Q113" s="471">
        <f t="shared" si="63"/>
        <v>1.9599999999999999E-2</v>
      </c>
      <c r="R113" s="471">
        <f t="shared" si="64"/>
        <v>1.9403999999999999</v>
      </c>
      <c r="S113" s="471">
        <f t="shared" si="65"/>
        <v>58.211999999999996</v>
      </c>
      <c r="T113" s="471">
        <f t="shared" si="58"/>
        <v>5.8799999999999998E-2</v>
      </c>
      <c r="U113" s="471">
        <f t="shared" si="66"/>
        <v>1.9012</v>
      </c>
      <c r="V113" s="472">
        <f t="shared" si="67"/>
        <v>57.036000000000001</v>
      </c>
    </row>
    <row r="114" spans="1:22" ht="22.5" x14ac:dyDescent="0.2">
      <c r="A114" s="256">
        <v>112</v>
      </c>
      <c r="B114" s="372" t="s">
        <v>378</v>
      </c>
      <c r="C114" s="256" t="s">
        <v>16</v>
      </c>
      <c r="D114" s="451">
        <v>2</v>
      </c>
      <c r="E114" s="451">
        <v>10</v>
      </c>
      <c r="F114" s="453">
        <v>0</v>
      </c>
      <c r="G114" s="257">
        <v>12</v>
      </c>
      <c r="H114" s="256" t="s">
        <v>803</v>
      </c>
      <c r="I114" s="256">
        <v>131592</v>
      </c>
      <c r="J114" s="452">
        <v>49.73</v>
      </c>
      <c r="K114" s="385">
        <f t="shared" si="62"/>
        <v>596.76</v>
      </c>
      <c r="L114" s="372">
        <v>207</v>
      </c>
      <c r="M114" s="470">
        <f t="shared" si="49"/>
        <v>12</v>
      </c>
      <c r="N114" s="470">
        <v>200</v>
      </c>
      <c r="O114" s="471">
        <f t="shared" si="57"/>
        <v>49.73</v>
      </c>
      <c r="P114" s="471">
        <f t="shared" si="68"/>
        <v>596.76</v>
      </c>
      <c r="Q114" s="471">
        <f t="shared" si="63"/>
        <v>0.49729999999999996</v>
      </c>
      <c r="R114" s="471">
        <f t="shared" si="64"/>
        <v>49.232699999999994</v>
      </c>
      <c r="S114" s="471">
        <f t="shared" si="65"/>
        <v>590.79239999999993</v>
      </c>
      <c r="T114" s="471">
        <f t="shared" si="58"/>
        <v>1.4918999999999998</v>
      </c>
      <c r="U114" s="471">
        <f t="shared" si="66"/>
        <v>48.238099999999996</v>
      </c>
      <c r="V114" s="472">
        <f t="shared" si="67"/>
        <v>578.85719999999992</v>
      </c>
    </row>
    <row r="115" spans="1:22" ht="22.5" x14ac:dyDescent="0.2">
      <c r="A115" s="256">
        <v>113</v>
      </c>
      <c r="B115" s="372" t="s">
        <v>379</v>
      </c>
      <c r="C115" s="256" t="s">
        <v>16</v>
      </c>
      <c r="D115" s="451">
        <v>15</v>
      </c>
      <c r="E115" s="451">
        <v>5</v>
      </c>
      <c r="F115" s="453">
        <v>10</v>
      </c>
      <c r="G115" s="257">
        <v>30</v>
      </c>
      <c r="H115" s="256" t="s">
        <v>805</v>
      </c>
      <c r="I115" s="256" t="s">
        <v>380</v>
      </c>
      <c r="J115" s="452">
        <v>9.0399999999999991</v>
      </c>
      <c r="K115" s="385">
        <f t="shared" si="62"/>
        <v>271.2</v>
      </c>
      <c r="L115" s="372">
        <v>195</v>
      </c>
      <c r="M115" s="470">
        <f t="shared" si="49"/>
        <v>30</v>
      </c>
      <c r="N115" s="470">
        <f>+L115</f>
        <v>195</v>
      </c>
      <c r="O115" s="471">
        <f t="shared" si="57"/>
        <v>9.0399999999999991</v>
      </c>
      <c r="P115" s="471">
        <f t="shared" si="68"/>
        <v>271.2</v>
      </c>
      <c r="Q115" s="471">
        <f t="shared" si="63"/>
        <v>9.0399999999999994E-2</v>
      </c>
      <c r="R115" s="471">
        <f t="shared" si="64"/>
        <v>8.9495999999999984</v>
      </c>
      <c r="S115" s="471">
        <f t="shared" si="65"/>
        <v>268.48799999999994</v>
      </c>
      <c r="T115" s="471">
        <f t="shared" si="58"/>
        <v>0.27119999999999994</v>
      </c>
      <c r="U115" s="471">
        <f t="shared" si="66"/>
        <v>8.7687999999999988</v>
      </c>
      <c r="V115" s="472">
        <f t="shared" si="67"/>
        <v>263.06399999999996</v>
      </c>
    </row>
    <row r="116" spans="1:22" ht="22.5" x14ac:dyDescent="0.2">
      <c r="A116" s="256">
        <v>114</v>
      </c>
      <c r="B116" s="372" t="s">
        <v>381</v>
      </c>
      <c r="C116" s="256" t="s">
        <v>16</v>
      </c>
      <c r="D116" s="451">
        <v>20</v>
      </c>
      <c r="E116" s="451">
        <v>12</v>
      </c>
      <c r="F116" s="451">
        <v>24</v>
      </c>
      <c r="G116" s="257">
        <v>56</v>
      </c>
      <c r="H116" s="256" t="s">
        <v>806</v>
      </c>
      <c r="I116" s="256" t="s">
        <v>382</v>
      </c>
      <c r="J116" s="454">
        <v>1425.29</v>
      </c>
      <c r="K116" s="385">
        <f t="shared" si="62"/>
        <v>79816.239999999991</v>
      </c>
      <c r="L116" s="372">
        <v>210</v>
      </c>
      <c r="M116" s="470">
        <f t="shared" si="49"/>
        <v>56</v>
      </c>
      <c r="N116" s="470">
        <v>200</v>
      </c>
      <c r="O116" s="471">
        <f t="shared" si="57"/>
        <v>1425.29</v>
      </c>
      <c r="P116" s="471">
        <f t="shared" si="68"/>
        <v>79816.239999999991</v>
      </c>
      <c r="Q116" s="471">
        <f t="shared" si="63"/>
        <v>14.2529</v>
      </c>
      <c r="R116" s="471">
        <f t="shared" si="64"/>
        <v>1411.0371</v>
      </c>
      <c r="S116" s="471">
        <f t="shared" si="65"/>
        <v>79018.077600000004</v>
      </c>
      <c r="T116" s="471">
        <f t="shared" si="58"/>
        <v>42.758699999999997</v>
      </c>
      <c r="U116" s="471">
        <f t="shared" si="66"/>
        <v>1382.5312999999999</v>
      </c>
      <c r="V116" s="472">
        <f t="shared" si="67"/>
        <v>77421.752799999987</v>
      </c>
    </row>
    <row r="117" spans="1:22" ht="22.5" x14ac:dyDescent="0.2">
      <c r="A117" s="256">
        <v>115</v>
      </c>
      <c r="B117" s="372" t="s">
        <v>385</v>
      </c>
      <c r="C117" s="256" t="s">
        <v>16</v>
      </c>
      <c r="D117" s="451">
        <v>30</v>
      </c>
      <c r="E117" s="451">
        <v>15</v>
      </c>
      <c r="F117" s="451">
        <v>20</v>
      </c>
      <c r="G117" s="257">
        <v>65</v>
      </c>
      <c r="H117" s="256" t="s">
        <v>807</v>
      </c>
      <c r="I117" s="256" t="s">
        <v>386</v>
      </c>
      <c r="J117" s="452">
        <v>93.61</v>
      </c>
      <c r="K117" s="385">
        <f t="shared" si="62"/>
        <v>6084.65</v>
      </c>
      <c r="L117" s="372">
        <v>210</v>
      </c>
      <c r="M117" s="470">
        <f t="shared" si="49"/>
        <v>65</v>
      </c>
      <c r="N117" s="470">
        <v>200</v>
      </c>
      <c r="O117" s="471">
        <f t="shared" si="57"/>
        <v>93.61</v>
      </c>
      <c r="P117" s="471">
        <f t="shared" si="68"/>
        <v>6084.65</v>
      </c>
      <c r="Q117" s="471">
        <f t="shared" si="63"/>
        <v>0.93610000000000004</v>
      </c>
      <c r="R117" s="471">
        <f t="shared" si="64"/>
        <v>92.673900000000003</v>
      </c>
      <c r="S117" s="471">
        <f t="shared" si="65"/>
        <v>6023.8035</v>
      </c>
      <c r="T117" s="471">
        <f t="shared" si="58"/>
        <v>2.8083</v>
      </c>
      <c r="U117" s="471">
        <f t="shared" si="66"/>
        <v>90.801699999999997</v>
      </c>
      <c r="V117" s="472">
        <f t="shared" si="67"/>
        <v>5902.1104999999998</v>
      </c>
    </row>
    <row r="118" spans="1:22" ht="22.5" x14ac:dyDescent="0.2">
      <c r="A118" s="256">
        <v>116</v>
      </c>
      <c r="B118" s="378" t="s">
        <v>391</v>
      </c>
      <c r="C118" s="256" t="s">
        <v>16</v>
      </c>
      <c r="D118" s="451">
        <v>5</v>
      </c>
      <c r="E118" s="451">
        <v>0</v>
      </c>
      <c r="F118" s="453">
        <v>0</v>
      </c>
      <c r="G118" s="257">
        <v>5</v>
      </c>
      <c r="H118" s="256" t="s">
        <v>809</v>
      </c>
      <c r="I118" s="256" t="s">
        <v>392</v>
      </c>
      <c r="J118" s="456">
        <v>30.05</v>
      </c>
      <c r="K118" s="385">
        <f t="shared" si="62"/>
        <v>150.25</v>
      </c>
      <c r="L118" s="372">
        <v>65</v>
      </c>
      <c r="M118" s="470">
        <f t="shared" si="49"/>
        <v>5</v>
      </c>
      <c r="N118" s="470">
        <f t="shared" ref="N118:N120" si="71">+L118</f>
        <v>65</v>
      </c>
      <c r="O118" s="471">
        <f t="shared" ref="O118:O126" si="72">+J118</f>
        <v>30.05</v>
      </c>
      <c r="P118" s="471">
        <f t="shared" si="68"/>
        <v>150.25</v>
      </c>
      <c r="Q118" s="471">
        <f t="shared" si="63"/>
        <v>0.30049999999999999</v>
      </c>
      <c r="R118" s="471">
        <f t="shared" si="64"/>
        <v>29.749500000000001</v>
      </c>
      <c r="S118" s="471">
        <f t="shared" si="65"/>
        <v>148.7475</v>
      </c>
      <c r="T118" s="471">
        <f t="shared" ref="T118:T126" si="73">+O118*3%</f>
        <v>0.90149999999999997</v>
      </c>
      <c r="U118" s="471">
        <f t="shared" si="66"/>
        <v>29.148500000000002</v>
      </c>
      <c r="V118" s="472">
        <f t="shared" si="67"/>
        <v>145.74250000000001</v>
      </c>
    </row>
    <row r="119" spans="1:22" ht="22.5" x14ac:dyDescent="0.2">
      <c r="A119" s="256">
        <v>117</v>
      </c>
      <c r="B119" s="380" t="s">
        <v>394</v>
      </c>
      <c r="C119" s="256" t="s">
        <v>16</v>
      </c>
      <c r="D119" s="451">
        <v>15</v>
      </c>
      <c r="E119" s="451">
        <v>0</v>
      </c>
      <c r="F119" s="453">
        <v>14</v>
      </c>
      <c r="G119" s="257">
        <v>29</v>
      </c>
      <c r="H119" s="256" t="s">
        <v>811</v>
      </c>
      <c r="I119" s="256" t="s">
        <v>395</v>
      </c>
      <c r="J119" s="456">
        <v>13.04</v>
      </c>
      <c r="K119" s="385">
        <f t="shared" si="62"/>
        <v>378.15999999999997</v>
      </c>
      <c r="L119" s="372">
        <v>65</v>
      </c>
      <c r="M119" s="470">
        <f t="shared" si="49"/>
        <v>29</v>
      </c>
      <c r="N119" s="470">
        <f t="shared" si="71"/>
        <v>65</v>
      </c>
      <c r="O119" s="471">
        <f t="shared" si="72"/>
        <v>13.04</v>
      </c>
      <c r="P119" s="471">
        <f t="shared" si="68"/>
        <v>378.15999999999997</v>
      </c>
      <c r="Q119" s="471">
        <f t="shared" si="63"/>
        <v>0.13039999999999999</v>
      </c>
      <c r="R119" s="471">
        <f t="shared" si="64"/>
        <v>12.909599999999999</v>
      </c>
      <c r="S119" s="471">
        <f t="shared" si="65"/>
        <v>374.3784</v>
      </c>
      <c r="T119" s="471">
        <f t="shared" si="73"/>
        <v>0.39119999999999994</v>
      </c>
      <c r="U119" s="471">
        <f t="shared" si="66"/>
        <v>12.6488</v>
      </c>
      <c r="V119" s="472">
        <f t="shared" si="67"/>
        <v>366.8152</v>
      </c>
    </row>
    <row r="120" spans="1:22" x14ac:dyDescent="0.2">
      <c r="A120" s="256">
        <v>118</v>
      </c>
      <c r="B120" s="378" t="s">
        <v>391</v>
      </c>
      <c r="C120" s="256" t="s">
        <v>16</v>
      </c>
      <c r="D120" s="451">
        <v>5</v>
      </c>
      <c r="E120" s="451">
        <v>0</v>
      </c>
      <c r="F120" s="453">
        <v>0</v>
      </c>
      <c r="G120" s="257">
        <v>5</v>
      </c>
      <c r="H120" s="256" t="s">
        <v>419</v>
      </c>
      <c r="I120" s="256" t="s">
        <v>396</v>
      </c>
      <c r="J120" s="456">
        <v>28.04</v>
      </c>
      <c r="K120" s="385">
        <f t="shared" si="62"/>
        <v>140.19999999999999</v>
      </c>
      <c r="L120" s="372">
        <v>65</v>
      </c>
      <c r="M120" s="470">
        <f t="shared" si="49"/>
        <v>5</v>
      </c>
      <c r="N120" s="470">
        <f t="shared" si="71"/>
        <v>65</v>
      </c>
      <c r="O120" s="471">
        <f t="shared" si="72"/>
        <v>28.04</v>
      </c>
      <c r="P120" s="471">
        <f t="shared" si="68"/>
        <v>140.19999999999999</v>
      </c>
      <c r="Q120" s="471">
        <f t="shared" si="63"/>
        <v>0.28039999999999998</v>
      </c>
      <c r="R120" s="471">
        <f t="shared" si="64"/>
        <v>27.759599999999999</v>
      </c>
      <c r="S120" s="471">
        <f t="shared" si="65"/>
        <v>138.798</v>
      </c>
      <c r="T120" s="471">
        <f t="shared" si="73"/>
        <v>0.84119999999999995</v>
      </c>
      <c r="U120" s="471">
        <f t="shared" si="66"/>
        <v>27.198799999999999</v>
      </c>
      <c r="V120" s="472">
        <f t="shared" si="67"/>
        <v>135.994</v>
      </c>
    </row>
    <row r="121" spans="1:22" ht="22.5" x14ac:dyDescent="0.2">
      <c r="A121" s="256">
        <v>119</v>
      </c>
      <c r="B121" s="378" t="s">
        <v>397</v>
      </c>
      <c r="C121" s="256" t="s">
        <v>16</v>
      </c>
      <c r="D121" s="451">
        <v>40</v>
      </c>
      <c r="E121" s="451">
        <v>20</v>
      </c>
      <c r="F121" s="451">
        <v>10</v>
      </c>
      <c r="G121" s="257">
        <v>70</v>
      </c>
      <c r="H121" s="256" t="s">
        <v>767</v>
      </c>
      <c r="I121" s="256">
        <v>132270</v>
      </c>
      <c r="J121" s="458">
        <v>7382.19</v>
      </c>
      <c r="K121" s="385">
        <f t="shared" si="62"/>
        <v>516753.3</v>
      </c>
      <c r="L121" s="372">
        <v>210</v>
      </c>
      <c r="M121" s="470">
        <f t="shared" si="49"/>
        <v>70</v>
      </c>
      <c r="N121" s="470">
        <v>200</v>
      </c>
      <c r="O121" s="471">
        <f t="shared" si="72"/>
        <v>7382.19</v>
      </c>
      <c r="P121" s="471">
        <f t="shared" si="68"/>
        <v>516753.3</v>
      </c>
      <c r="Q121" s="471">
        <f t="shared" si="63"/>
        <v>73.821899999999999</v>
      </c>
      <c r="R121" s="471">
        <f t="shared" si="64"/>
        <v>7308.3680999999997</v>
      </c>
      <c r="S121" s="471">
        <f t="shared" si="65"/>
        <v>511585.76699999999</v>
      </c>
      <c r="T121" s="471">
        <f t="shared" si="73"/>
        <v>221.46569999999997</v>
      </c>
      <c r="U121" s="471">
        <f t="shared" si="66"/>
        <v>7160.7242999999999</v>
      </c>
      <c r="V121" s="472">
        <f t="shared" si="67"/>
        <v>501250.701</v>
      </c>
    </row>
    <row r="122" spans="1:22" ht="22.5" x14ac:dyDescent="0.2">
      <c r="A122" s="256">
        <v>120</v>
      </c>
      <c r="B122" s="378" t="s">
        <v>398</v>
      </c>
      <c r="C122" s="256" t="s">
        <v>16</v>
      </c>
      <c r="D122" s="451">
        <v>5</v>
      </c>
      <c r="E122" s="451">
        <v>0</v>
      </c>
      <c r="F122" s="453">
        <v>0</v>
      </c>
      <c r="G122" s="257">
        <v>5</v>
      </c>
      <c r="H122" s="256" t="s">
        <v>764</v>
      </c>
      <c r="I122" s="256">
        <v>136821</v>
      </c>
      <c r="J122" s="458">
        <v>2764.52</v>
      </c>
      <c r="K122" s="385">
        <f t="shared" si="62"/>
        <v>13822.6</v>
      </c>
      <c r="L122" s="372">
        <v>210</v>
      </c>
      <c r="M122" s="470">
        <f t="shared" ref="M122:M130" si="74">+G122</f>
        <v>5</v>
      </c>
      <c r="N122" s="470">
        <v>200</v>
      </c>
      <c r="O122" s="471">
        <f t="shared" si="72"/>
        <v>2764.52</v>
      </c>
      <c r="P122" s="471">
        <f t="shared" si="68"/>
        <v>13822.6</v>
      </c>
      <c r="Q122" s="471">
        <f t="shared" si="63"/>
        <v>27.645199999999999</v>
      </c>
      <c r="R122" s="471">
        <f t="shared" si="64"/>
        <v>2736.8748000000001</v>
      </c>
      <c r="S122" s="471">
        <f t="shared" si="65"/>
        <v>13684.374</v>
      </c>
      <c r="T122" s="471">
        <f t="shared" si="73"/>
        <v>82.935599999999994</v>
      </c>
      <c r="U122" s="471">
        <f t="shared" si="66"/>
        <v>2681.5844000000002</v>
      </c>
      <c r="V122" s="472">
        <f t="shared" si="67"/>
        <v>13407.922</v>
      </c>
    </row>
    <row r="123" spans="1:22" ht="22.5" x14ac:dyDescent="0.2">
      <c r="A123" s="256">
        <v>121</v>
      </c>
      <c r="B123" s="372" t="s">
        <v>399</v>
      </c>
      <c r="C123" s="256" t="s">
        <v>16</v>
      </c>
      <c r="D123" s="451">
        <v>24</v>
      </c>
      <c r="E123" s="451">
        <v>5</v>
      </c>
      <c r="F123" s="453">
        <v>12</v>
      </c>
      <c r="G123" s="257">
        <v>41</v>
      </c>
      <c r="H123" s="256" t="s">
        <v>814</v>
      </c>
      <c r="I123" s="256" t="s">
        <v>400</v>
      </c>
      <c r="J123" s="452">
        <v>69.25</v>
      </c>
      <c r="K123" s="385">
        <f t="shared" si="62"/>
        <v>2839.25</v>
      </c>
      <c r="L123" s="372">
        <v>210</v>
      </c>
      <c r="M123" s="470">
        <f t="shared" si="74"/>
        <v>41</v>
      </c>
      <c r="N123" s="470">
        <v>200</v>
      </c>
      <c r="O123" s="471">
        <f t="shared" si="72"/>
        <v>69.25</v>
      </c>
      <c r="P123" s="471">
        <f t="shared" si="68"/>
        <v>2839.25</v>
      </c>
      <c r="Q123" s="471">
        <f t="shared" si="63"/>
        <v>0.6925</v>
      </c>
      <c r="R123" s="471">
        <f t="shared" si="64"/>
        <v>68.557500000000005</v>
      </c>
      <c r="S123" s="471">
        <f t="shared" si="65"/>
        <v>2810.8575000000001</v>
      </c>
      <c r="T123" s="471">
        <f t="shared" si="73"/>
        <v>2.0775000000000001</v>
      </c>
      <c r="U123" s="471">
        <f t="shared" si="66"/>
        <v>67.172499999999999</v>
      </c>
      <c r="V123" s="472">
        <f t="shared" si="67"/>
        <v>2754.0724999999998</v>
      </c>
    </row>
    <row r="124" spans="1:22" x14ac:dyDescent="0.2">
      <c r="A124" s="256">
        <v>122</v>
      </c>
      <c r="B124" s="372" t="s">
        <v>401</v>
      </c>
      <c r="C124" s="256" t="s">
        <v>16</v>
      </c>
      <c r="D124" s="451">
        <v>12</v>
      </c>
      <c r="E124" s="451">
        <v>5</v>
      </c>
      <c r="F124" s="453">
        <v>0</v>
      </c>
      <c r="G124" s="257">
        <v>17</v>
      </c>
      <c r="H124" s="256" t="s">
        <v>419</v>
      </c>
      <c r="I124" s="256" t="s">
        <v>402</v>
      </c>
      <c r="J124" s="452">
        <v>130.6</v>
      </c>
      <c r="K124" s="385">
        <f t="shared" si="62"/>
        <v>2220.1999999999998</v>
      </c>
      <c r="L124" s="372">
        <v>210</v>
      </c>
      <c r="M124" s="470">
        <f t="shared" si="74"/>
        <v>17</v>
      </c>
      <c r="N124" s="470">
        <v>200</v>
      </c>
      <c r="O124" s="471">
        <f t="shared" si="72"/>
        <v>130.6</v>
      </c>
      <c r="P124" s="471">
        <f t="shared" si="68"/>
        <v>2220.1999999999998</v>
      </c>
      <c r="Q124" s="471">
        <f t="shared" si="63"/>
        <v>1.306</v>
      </c>
      <c r="R124" s="471">
        <f t="shared" si="64"/>
        <v>129.29399999999998</v>
      </c>
      <c r="S124" s="471">
        <f t="shared" si="65"/>
        <v>2197.9979999999996</v>
      </c>
      <c r="T124" s="471">
        <f t="shared" si="73"/>
        <v>3.9179999999999997</v>
      </c>
      <c r="U124" s="471">
        <f t="shared" si="66"/>
        <v>126.68199999999999</v>
      </c>
      <c r="V124" s="472">
        <f t="shared" si="67"/>
        <v>2153.5939999999996</v>
      </c>
    </row>
    <row r="125" spans="1:22" ht="22.5" x14ac:dyDescent="0.2">
      <c r="A125" s="256">
        <v>123</v>
      </c>
      <c r="B125" s="374" t="s">
        <v>405</v>
      </c>
      <c r="C125" s="256" t="s">
        <v>16</v>
      </c>
      <c r="D125" s="451">
        <v>12</v>
      </c>
      <c r="E125" s="451">
        <v>0</v>
      </c>
      <c r="F125" s="453">
        <v>12</v>
      </c>
      <c r="G125" s="257">
        <v>24</v>
      </c>
      <c r="H125" s="256" t="s">
        <v>815</v>
      </c>
      <c r="I125" s="256" t="s">
        <v>406</v>
      </c>
      <c r="J125" s="452">
        <v>414.19</v>
      </c>
      <c r="K125" s="385">
        <f t="shared" si="62"/>
        <v>9940.56</v>
      </c>
      <c r="L125" s="372">
        <v>207</v>
      </c>
      <c r="M125" s="470">
        <f t="shared" si="74"/>
        <v>24</v>
      </c>
      <c r="N125" s="470">
        <v>200</v>
      </c>
      <c r="O125" s="471">
        <f t="shared" si="72"/>
        <v>414.19</v>
      </c>
      <c r="P125" s="471">
        <f t="shared" si="68"/>
        <v>9940.56</v>
      </c>
      <c r="Q125" s="471">
        <f t="shared" si="63"/>
        <v>4.1418999999999997</v>
      </c>
      <c r="R125" s="471">
        <f t="shared" si="64"/>
        <v>410.04809999999998</v>
      </c>
      <c r="S125" s="471">
        <f t="shared" si="65"/>
        <v>9841.1543999999994</v>
      </c>
      <c r="T125" s="471">
        <f t="shared" si="73"/>
        <v>12.425699999999999</v>
      </c>
      <c r="U125" s="471">
        <f t="shared" si="66"/>
        <v>401.76429999999999</v>
      </c>
      <c r="V125" s="472">
        <f t="shared" si="67"/>
        <v>9642.3431999999993</v>
      </c>
    </row>
    <row r="126" spans="1:22" x14ac:dyDescent="0.2">
      <c r="A126" s="256">
        <v>124</v>
      </c>
      <c r="B126" s="372" t="s">
        <v>407</v>
      </c>
      <c r="C126" s="256" t="s">
        <v>16</v>
      </c>
      <c r="D126" s="451">
        <v>12</v>
      </c>
      <c r="E126" s="451">
        <v>0</v>
      </c>
      <c r="F126" s="453">
        <v>0</v>
      </c>
      <c r="G126" s="257">
        <v>12</v>
      </c>
      <c r="H126" s="256" t="s">
        <v>419</v>
      </c>
      <c r="I126" s="256" t="s">
        <v>408</v>
      </c>
      <c r="J126" s="452">
        <v>123.11</v>
      </c>
      <c r="K126" s="385">
        <f t="shared" si="62"/>
        <v>1477.32</v>
      </c>
      <c r="L126" s="372">
        <v>65</v>
      </c>
      <c r="M126" s="470">
        <f t="shared" si="74"/>
        <v>12</v>
      </c>
      <c r="N126" s="470">
        <f>+L126</f>
        <v>65</v>
      </c>
      <c r="O126" s="471">
        <f t="shared" si="72"/>
        <v>123.11</v>
      </c>
      <c r="P126" s="471">
        <f t="shared" si="68"/>
        <v>1477.32</v>
      </c>
      <c r="Q126" s="471">
        <f t="shared" si="63"/>
        <v>1.2311000000000001</v>
      </c>
      <c r="R126" s="471">
        <f t="shared" si="64"/>
        <v>121.8789</v>
      </c>
      <c r="S126" s="471">
        <f t="shared" si="65"/>
        <v>1462.5468000000001</v>
      </c>
      <c r="T126" s="471">
        <f t="shared" si="73"/>
        <v>3.6932999999999998</v>
      </c>
      <c r="U126" s="471">
        <f t="shared" si="66"/>
        <v>119.41670000000001</v>
      </c>
      <c r="V126" s="472">
        <f t="shared" si="67"/>
        <v>1433.0004000000001</v>
      </c>
    </row>
    <row r="127" spans="1:22" ht="22.5" x14ac:dyDescent="0.2">
      <c r="A127" s="256">
        <v>125</v>
      </c>
      <c r="B127" s="372" t="s">
        <v>410</v>
      </c>
      <c r="C127" s="256" t="s">
        <v>16</v>
      </c>
      <c r="D127" s="451">
        <v>3</v>
      </c>
      <c r="E127" s="451">
        <v>0</v>
      </c>
      <c r="F127" s="453">
        <v>66</v>
      </c>
      <c r="G127" s="257">
        <v>9</v>
      </c>
      <c r="H127" s="256" t="s">
        <v>739</v>
      </c>
      <c r="I127" s="256">
        <v>3903475</v>
      </c>
      <c r="J127" s="452">
        <v>19.16</v>
      </c>
      <c r="K127" s="385">
        <f t="shared" si="62"/>
        <v>172.44</v>
      </c>
      <c r="L127" s="372">
        <v>195</v>
      </c>
      <c r="M127" s="470">
        <f t="shared" si="74"/>
        <v>9</v>
      </c>
      <c r="N127" s="470">
        <f t="shared" ref="N127:N128" si="75">+L127</f>
        <v>195</v>
      </c>
      <c r="O127" s="471">
        <f t="shared" ref="O127:O128" si="76">+J127</f>
        <v>19.16</v>
      </c>
      <c r="P127" s="471">
        <f t="shared" si="68"/>
        <v>172.44</v>
      </c>
      <c r="Q127" s="471">
        <f t="shared" si="63"/>
        <v>0.19159999999999999</v>
      </c>
      <c r="R127" s="471">
        <f t="shared" si="64"/>
        <v>18.968399999999999</v>
      </c>
      <c r="S127" s="471">
        <f t="shared" si="65"/>
        <v>170.71559999999999</v>
      </c>
      <c r="T127" s="471">
        <f t="shared" ref="T127:T128" si="77">+O127*3%</f>
        <v>0.57479999999999998</v>
      </c>
      <c r="U127" s="471">
        <f t="shared" si="66"/>
        <v>18.5852</v>
      </c>
      <c r="V127" s="472">
        <f t="shared" si="67"/>
        <v>167.26679999999999</v>
      </c>
    </row>
    <row r="128" spans="1:22" ht="22.5" x14ac:dyDescent="0.2">
      <c r="A128" s="256">
        <v>126</v>
      </c>
      <c r="B128" s="372" t="s">
        <v>410</v>
      </c>
      <c r="C128" s="256" t="s">
        <v>16</v>
      </c>
      <c r="D128" s="451">
        <v>3</v>
      </c>
      <c r="E128" s="451">
        <v>0</v>
      </c>
      <c r="F128" s="451">
        <v>7</v>
      </c>
      <c r="G128" s="257">
        <v>9</v>
      </c>
      <c r="H128" s="256" t="s">
        <v>818</v>
      </c>
      <c r="I128" s="256">
        <v>3973509</v>
      </c>
      <c r="J128" s="452">
        <v>350.7</v>
      </c>
      <c r="K128" s="385">
        <f t="shared" si="62"/>
        <v>3156.2999999999997</v>
      </c>
      <c r="L128" s="372">
        <v>195</v>
      </c>
      <c r="M128" s="470">
        <f t="shared" si="74"/>
        <v>9</v>
      </c>
      <c r="N128" s="470">
        <f t="shared" si="75"/>
        <v>195</v>
      </c>
      <c r="O128" s="471">
        <f t="shared" si="76"/>
        <v>350.7</v>
      </c>
      <c r="P128" s="471">
        <f t="shared" si="68"/>
        <v>3156.2999999999997</v>
      </c>
      <c r="Q128" s="471">
        <f t="shared" si="63"/>
        <v>3.5070000000000001</v>
      </c>
      <c r="R128" s="471">
        <f t="shared" si="64"/>
        <v>347.19299999999998</v>
      </c>
      <c r="S128" s="471">
        <f t="shared" si="65"/>
        <v>3124.7370000000001</v>
      </c>
      <c r="T128" s="471">
        <f t="shared" si="77"/>
        <v>10.520999999999999</v>
      </c>
      <c r="U128" s="471">
        <f t="shared" si="66"/>
        <v>340.17899999999997</v>
      </c>
      <c r="V128" s="472">
        <f t="shared" si="67"/>
        <v>3061.6109999999999</v>
      </c>
    </row>
    <row r="129" spans="1:22" x14ac:dyDescent="0.2">
      <c r="A129" s="256">
        <v>127</v>
      </c>
      <c r="B129" s="372" t="s">
        <v>420</v>
      </c>
      <c r="C129" s="256" t="s">
        <v>16</v>
      </c>
      <c r="D129" s="451">
        <v>4</v>
      </c>
      <c r="E129" s="451">
        <v>0</v>
      </c>
      <c r="F129" s="451">
        <v>12</v>
      </c>
      <c r="G129" s="257">
        <v>16</v>
      </c>
      <c r="H129" s="256" t="s">
        <v>419</v>
      </c>
      <c r="I129" s="256" t="s">
        <v>421</v>
      </c>
      <c r="J129" s="452">
        <v>350.4</v>
      </c>
      <c r="K129" s="385">
        <f t="shared" si="62"/>
        <v>5606.4</v>
      </c>
      <c r="L129" s="372">
        <v>65</v>
      </c>
      <c r="M129" s="470">
        <f t="shared" si="74"/>
        <v>16</v>
      </c>
      <c r="N129" s="470">
        <f>+L129</f>
        <v>65</v>
      </c>
      <c r="O129" s="471">
        <f>+J129</f>
        <v>350.4</v>
      </c>
      <c r="P129" s="471">
        <f t="shared" si="68"/>
        <v>5606.4</v>
      </c>
      <c r="Q129" s="471">
        <f t="shared" si="63"/>
        <v>3.504</v>
      </c>
      <c r="R129" s="471">
        <f t="shared" si="64"/>
        <v>346.89599999999996</v>
      </c>
      <c r="S129" s="471">
        <f t="shared" si="65"/>
        <v>5550.3359999999993</v>
      </c>
      <c r="T129" s="471">
        <f>+O129*3%</f>
        <v>10.511999999999999</v>
      </c>
      <c r="U129" s="471">
        <f t="shared" si="66"/>
        <v>339.88799999999998</v>
      </c>
      <c r="V129" s="472">
        <f t="shared" si="67"/>
        <v>5438.2079999999996</v>
      </c>
    </row>
    <row r="130" spans="1:22" ht="22.5" x14ac:dyDescent="0.2">
      <c r="A130" s="256">
        <v>128</v>
      </c>
      <c r="B130" s="372" t="s">
        <v>427</v>
      </c>
      <c r="C130" s="256" t="s">
        <v>16</v>
      </c>
      <c r="D130" s="451">
        <v>6</v>
      </c>
      <c r="E130" s="451">
        <v>0</v>
      </c>
      <c r="F130" s="451">
        <v>5</v>
      </c>
      <c r="G130" s="257">
        <v>11</v>
      </c>
      <c r="H130" s="256" t="s">
        <v>820</v>
      </c>
      <c r="I130" s="256">
        <v>147029</v>
      </c>
      <c r="J130" s="454">
        <v>107457.99</v>
      </c>
      <c r="K130" s="385">
        <f t="shared" si="62"/>
        <v>1182037.8900000001</v>
      </c>
      <c r="L130" s="372">
        <v>210</v>
      </c>
      <c r="M130" s="470">
        <f t="shared" si="74"/>
        <v>11</v>
      </c>
      <c r="N130" s="470">
        <v>200</v>
      </c>
      <c r="O130" s="471">
        <f>+J130</f>
        <v>107457.99</v>
      </c>
      <c r="P130" s="471">
        <f t="shared" si="68"/>
        <v>1182037.8900000001</v>
      </c>
      <c r="Q130" s="471">
        <f>+O130*1%</f>
        <v>1074.5799000000002</v>
      </c>
      <c r="R130" s="471">
        <f>+O130-Q130</f>
        <v>106383.41010000001</v>
      </c>
      <c r="S130" s="471">
        <f t="shared" si="65"/>
        <v>1170217.5111</v>
      </c>
      <c r="T130" s="471">
        <f>+O130*3%</f>
        <v>3223.7397000000001</v>
      </c>
      <c r="U130" s="471">
        <f>O130-T130</f>
        <v>104234.2503</v>
      </c>
      <c r="V130" s="472">
        <f t="shared" si="67"/>
        <v>1146576.7533</v>
      </c>
    </row>
    <row r="131" spans="1:22" ht="18.75" x14ac:dyDescent="0.2">
      <c r="A131" s="248"/>
      <c r="B131" s="255"/>
      <c r="C131" s="248"/>
      <c r="D131" s="248"/>
      <c r="E131" s="248"/>
      <c r="F131" s="248"/>
      <c r="G131" s="383"/>
      <c r="H131" s="248"/>
      <c r="I131" s="248"/>
      <c r="J131" s="384" t="s">
        <v>888</v>
      </c>
      <c r="K131" s="475">
        <f>SUM(K3:K130)</f>
        <v>3692263.5799999996</v>
      </c>
      <c r="L131" s="388"/>
      <c r="M131" s="476" t="s">
        <v>931</v>
      </c>
      <c r="N131" s="476"/>
      <c r="O131" s="476"/>
      <c r="P131" s="476"/>
      <c r="Q131" s="476"/>
      <c r="R131" s="476"/>
      <c r="S131" s="476"/>
      <c r="T131" s="476"/>
      <c r="U131" s="477"/>
      <c r="V131" s="478">
        <f>SUM(V3:V130)</f>
        <v>3522434.3901999993</v>
      </c>
    </row>
  </sheetData>
  <sheetProtection algorithmName="SHA-512" hashValue="QTZMDkmVbbqwmpkKdEC70HJTrFeMHIVaGHwyowyr2lJpUaUyMzHNs4kyIUCPukpO3V28y/QZh4RXhIWD6Ot1pA==" saltValue="nOLBpuZOFs8h5pZqufpgdQ==" spinCount="100000" sheet="1" objects="1" scenarios="1" selectLockedCells="1" selectUnlockedCells="1"/>
  <mergeCells count="1">
    <mergeCell ref="M131:U1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Historico</vt:lpstr>
      <vt:lpstr>Cot. SECOP II</vt:lpstr>
      <vt:lpstr>Cot. Correo Triman</vt:lpstr>
      <vt:lpstr>cot. 2. Triman</vt:lpstr>
      <vt:lpstr>Analisis -nec</vt:lpstr>
      <vt:lpstr>vr Necesidad</vt:lpstr>
      <vt:lpstr>Negociacion </vt:lpstr>
      <vt:lpstr>Presupuesto </vt:lpstr>
      <vt:lpstr>precios de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Guerra</dc:creator>
  <cp:lastModifiedBy>Jenny Guerra</cp:lastModifiedBy>
  <dcterms:created xsi:type="dcterms:W3CDTF">2025-10-02T12:21:16Z</dcterms:created>
  <dcterms:modified xsi:type="dcterms:W3CDTF">2025-12-17T23:01:12Z</dcterms:modified>
</cp:coreProperties>
</file>