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025\cancha futbol mantenimiento\"/>
    </mc:Choice>
  </mc:AlternateContent>
  <xr:revisionPtr revIDLastSave="0" documentId="13_ncr:1_{72BB6AB3-29E3-4EA1-A5EB-9DDD48FA57C0}" xr6:coauthVersionLast="47" xr6:coauthVersionMax="47" xr10:uidLastSave="{00000000-0000-0000-0000-000000000000}"/>
  <bookViews>
    <workbookView xWindow="-108" yWindow="-108" windowWidth="23256" windowHeight="12456" tabRatio="878" firstSheet="1" activeTab="5" xr2:uid="{00000000-000D-0000-FFFF-FFFF00000000}"/>
  </bookViews>
  <sheets>
    <sheet name="BASICO" sheetId="15" state="hidden" r:id="rId1"/>
    <sheet name="MEMORIA DE CANTIDADES DE OBRA " sheetId="20" r:id="rId2"/>
    <sheet name="APU" sheetId="3" r:id="rId3"/>
    <sheet name="CRONOGRAMA" sheetId="16" state="hidden" r:id="rId4"/>
    <sheet name="Memoria de Cantidades" sheetId="1" state="hidden" r:id="rId5"/>
    <sheet name="Presupuesto" sheetId="2" r:id="rId6"/>
    <sheet name="F.M " sheetId="13" r:id="rId7"/>
    <sheet name="CRONOGRAMA--" sheetId="21" r:id="rId8"/>
    <sheet name="DESGLOSE AIU" sheetId="23" r:id="rId9"/>
    <sheet name="BASICOS RURAL" sheetId="25" r:id="rId10"/>
    <sheet name="BASICOS URBANOS" sheetId="26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a" localSheetId="0">[1]Insumos!#REF!</definedName>
    <definedName name="\a" localSheetId="3">[1]Insumos!#REF!</definedName>
    <definedName name="\a">[1]Insumos!#REF!</definedName>
    <definedName name="\b" localSheetId="0">[2]INSUMOS!#REF!</definedName>
    <definedName name="\b" localSheetId="3">[2]INSUMOS!#REF!</definedName>
    <definedName name="\b">[2]INSUMOS!#REF!</definedName>
    <definedName name="\i" localSheetId="0">[2]INSUMOS!#REF!</definedName>
    <definedName name="\i" localSheetId="3">[2]INSUMOS!#REF!</definedName>
    <definedName name="\i">[2]INSUMOS!#REF!</definedName>
    <definedName name="\m" localSheetId="0">[2]INSUMOS!#REF!</definedName>
    <definedName name="\m" localSheetId="3">[2]INSUMOS!#REF!</definedName>
    <definedName name="\m">[2]INSUMOS!#REF!</definedName>
    <definedName name="\r" localSheetId="0">[2]INSUMOS!#REF!</definedName>
    <definedName name="\r" localSheetId="3">[2]INSUMOS!#REF!</definedName>
    <definedName name="\r">[2]INSUMOS!#REF!</definedName>
    <definedName name="\t" localSheetId="0">[2]INSUMOS!#REF!</definedName>
    <definedName name="\t" localSheetId="3">[2]INSUMOS!#REF!</definedName>
    <definedName name="\t">[2]INSUMOS!#REF!</definedName>
    <definedName name="\x" localSheetId="0">[2]INSUMOS!#REF!</definedName>
    <definedName name="\x" localSheetId="3">[2]INSUMOS!#REF!</definedName>
    <definedName name="\x">[2]INSUMOS!#REF!</definedName>
    <definedName name="_________________________________apu1" localSheetId="0">[2]INSUMOS!#REF!</definedName>
    <definedName name="_________________________________apu1" localSheetId="3">[2]INSUMOS!#REF!</definedName>
    <definedName name="_________________________________apu1">[2]INSUMOS!#REF!</definedName>
    <definedName name="________________________________apu1" localSheetId="0">[2]INSUMOS!#REF!</definedName>
    <definedName name="________________________________apu1" localSheetId="3">[2]INSUMOS!#REF!</definedName>
    <definedName name="________________________________apu1">[2]INSUMOS!#REF!</definedName>
    <definedName name="_______________________________apu1" localSheetId="0">[2]INSUMOS!#REF!</definedName>
    <definedName name="_______________________________apu1" localSheetId="3">[2]INSUMOS!#REF!</definedName>
    <definedName name="_______________________________apu1">[2]INSUMOS!#REF!</definedName>
    <definedName name="______________________________apu1" localSheetId="0">[2]INSUMOS!#REF!</definedName>
    <definedName name="______________________________apu1" localSheetId="3">[2]INSUMOS!#REF!</definedName>
    <definedName name="______________________________apu1">[2]INSUMOS!#REF!</definedName>
    <definedName name="____________________________apu1" localSheetId="0">[2]INSUMOS!#REF!</definedName>
    <definedName name="____________________________apu1" localSheetId="3">[2]INSUMOS!#REF!</definedName>
    <definedName name="____________________________apu1">[2]INSUMOS!#REF!</definedName>
    <definedName name="___________________________apu1" localSheetId="0">[2]INSUMOS!#REF!</definedName>
    <definedName name="___________________________apu1" localSheetId="3">[2]INSUMOS!#REF!</definedName>
    <definedName name="___________________________apu1">[2]INSUMOS!#REF!</definedName>
    <definedName name="__________________________apu1" localSheetId="0">[2]INSUMOS!#REF!</definedName>
    <definedName name="__________________________apu1" localSheetId="3">[2]INSUMOS!#REF!</definedName>
    <definedName name="__________________________apu1">[2]INSUMOS!#REF!</definedName>
    <definedName name="_________________________apu1" localSheetId="0">[2]INSUMOS!#REF!</definedName>
    <definedName name="_________________________apu1" localSheetId="3">[2]INSUMOS!#REF!</definedName>
    <definedName name="_________________________apu1">[2]INSUMOS!#REF!</definedName>
    <definedName name="________________________apu1" localSheetId="0">[2]INSUMOS!#REF!</definedName>
    <definedName name="________________________apu1" localSheetId="3">[2]INSUMOS!#REF!</definedName>
    <definedName name="________________________apu1">[2]INSUMOS!#REF!</definedName>
    <definedName name="_______________________apu1" localSheetId="0">[2]INSUMOS!#REF!</definedName>
    <definedName name="_______________________apu1" localSheetId="3">[2]INSUMOS!#REF!</definedName>
    <definedName name="_______________________apu1">[2]INSUMOS!#REF!</definedName>
    <definedName name="_____________________apu1" localSheetId="0">[2]INSUMOS!#REF!</definedName>
    <definedName name="_____________________apu1" localSheetId="3">[2]INSUMOS!#REF!</definedName>
    <definedName name="_____________________apu1">[2]INSUMOS!#REF!</definedName>
    <definedName name="____________________apu1" localSheetId="0">[2]INSUMOS!#REF!</definedName>
    <definedName name="____________________apu1" localSheetId="3">[2]INSUMOS!#REF!</definedName>
    <definedName name="____________________apu1">[2]INSUMOS!#REF!</definedName>
    <definedName name="___________________apu1" localSheetId="0">[2]INSUMOS!#REF!</definedName>
    <definedName name="___________________apu1" localSheetId="3">[2]INSUMOS!#REF!</definedName>
    <definedName name="___________________apu1">[2]INSUMOS!#REF!</definedName>
    <definedName name="__________________apu1" localSheetId="0">[2]INSUMOS!#REF!</definedName>
    <definedName name="__________________apu1" localSheetId="3">[2]INSUMOS!#REF!</definedName>
    <definedName name="__________________apu1">[2]INSUMOS!#REF!</definedName>
    <definedName name="_________________apu1" localSheetId="0">[2]INSUMOS!#REF!</definedName>
    <definedName name="_________________apu1" localSheetId="3">[2]INSUMOS!#REF!</definedName>
    <definedName name="_________________apu1">[2]INSUMOS!#REF!</definedName>
    <definedName name="________________apu1" localSheetId="0">[2]INSUMOS!#REF!</definedName>
    <definedName name="________________apu1" localSheetId="3">[2]INSUMOS!#REF!</definedName>
    <definedName name="________________apu1">[2]INSUMOS!#REF!</definedName>
    <definedName name="_______________apu1" localSheetId="0">[2]INSUMOS!#REF!</definedName>
    <definedName name="_______________apu1" localSheetId="3">[2]INSUMOS!#REF!</definedName>
    <definedName name="_______________apu1">[2]INSUMOS!#REF!</definedName>
    <definedName name="______________apu1" localSheetId="0">[2]INSUMOS!#REF!</definedName>
    <definedName name="______________apu1" localSheetId="3">[2]INSUMOS!#REF!</definedName>
    <definedName name="______________apu1">[2]INSUMOS!#REF!</definedName>
    <definedName name="_____________apu1" localSheetId="0">[2]INSUMOS!#REF!</definedName>
    <definedName name="_____________apu1" localSheetId="3">[2]INSUMOS!#REF!</definedName>
    <definedName name="_____________apu1">[2]INSUMOS!#REF!</definedName>
    <definedName name="____________apu1" localSheetId="0">[2]INSUMOS!#REF!</definedName>
    <definedName name="____________apu1" localSheetId="3">[2]INSUMOS!#REF!</definedName>
    <definedName name="____________apu1">[2]INSUMOS!#REF!</definedName>
    <definedName name="___________apu1" localSheetId="0">[2]INSUMOS!#REF!</definedName>
    <definedName name="___________apu1" localSheetId="3">[2]INSUMOS!#REF!</definedName>
    <definedName name="___________apu1">[2]INSUMOS!#REF!</definedName>
    <definedName name="__________apu1" localSheetId="0">[2]INSUMOS!#REF!</definedName>
    <definedName name="__________apu1" localSheetId="3">[2]INSUMOS!#REF!</definedName>
    <definedName name="__________apu1">[2]INSUMOS!#REF!</definedName>
    <definedName name="_________apu1" localSheetId="0">[2]INSUMOS!#REF!</definedName>
    <definedName name="_________apu1" localSheetId="3">[2]INSUMOS!#REF!</definedName>
    <definedName name="_________apu1">[2]INSUMOS!#REF!</definedName>
    <definedName name="________apu1" localSheetId="0">[2]INSUMOS!#REF!</definedName>
    <definedName name="________apu1" localSheetId="3">[2]INSUMOS!#REF!</definedName>
    <definedName name="________apu1">[2]INSUMOS!#REF!</definedName>
    <definedName name="_______apu1" localSheetId="0">[2]INSUMOS!#REF!</definedName>
    <definedName name="_______apu1" localSheetId="3">[2]INSUMOS!#REF!</definedName>
    <definedName name="_______apu1">[2]INSUMOS!#REF!</definedName>
    <definedName name="______apu1" localSheetId="0">[2]INSUMOS!#REF!</definedName>
    <definedName name="______apu1" localSheetId="3">[2]INSUMOS!#REF!</definedName>
    <definedName name="______apu1">[2]INSUMOS!#REF!</definedName>
    <definedName name="_____apu1" localSheetId="0">[2]INSUMOS!#REF!</definedName>
    <definedName name="_____apu1" localSheetId="3">[2]INSUMOS!#REF!</definedName>
    <definedName name="_____apu1">[2]INSUMOS!#REF!</definedName>
    <definedName name="____apu1" localSheetId="0">[2]INSUMOS!#REF!</definedName>
    <definedName name="____apu1" localSheetId="3">[2]INSUMOS!#REF!</definedName>
    <definedName name="____apu1">[2]INSUMOS!#REF!</definedName>
    <definedName name="___apu1" localSheetId="0">[2]INSUMOS!#REF!</definedName>
    <definedName name="___apu1" localSheetId="3">[2]INSUMOS!#REF!</definedName>
    <definedName name="___apu1">[2]INSUMOS!#REF!</definedName>
    <definedName name="__apu1" localSheetId="0">[2]INSUMOS!#REF!</definedName>
    <definedName name="__apu1" localSheetId="3">[2]INSUMOS!#REF!</definedName>
    <definedName name="__apu1">[2]INSUMOS!#REF!</definedName>
    <definedName name="_A16400">#REF!</definedName>
    <definedName name="_apu1" localSheetId="0">[2]INSUMOS!#REF!</definedName>
    <definedName name="_apu1" localSheetId="3">[2]INSUMOS!#REF!</definedName>
    <definedName name="_apu1">[2]INSUMOS!#REF!</definedName>
    <definedName name="_xlnm._FilterDatabase" localSheetId="4" hidden="1">'Memoria de Cantidades'!$A$7:$A$30</definedName>
    <definedName name="_Key1" localSheetId="0" hidden="1">[2]INSUMOS!#REF!</definedName>
    <definedName name="_Key1" localSheetId="3" hidden="1">[2]INSUMOS!#REF!</definedName>
    <definedName name="_Key1" hidden="1">[2]INSUMOS!#REF!</definedName>
    <definedName name="_Order1" hidden="1">255</definedName>
    <definedName name="_Sort" localSheetId="0" hidden="1">[2]INSUMOS!#REF!</definedName>
    <definedName name="_Sort" localSheetId="3" hidden="1">[2]INSUMOS!#REF!</definedName>
    <definedName name="_Sort" hidden="1">[2]INSUMOS!#REF!</definedName>
    <definedName name="a" localSheetId="0">[1]Insumos!#REF!</definedName>
    <definedName name="a" localSheetId="3">[1]Insumos!#REF!</definedName>
    <definedName name="A" localSheetId="8">#REF!</definedName>
    <definedName name="a">[1]Insumos!#REF!</definedName>
    <definedName name="ACERO" localSheetId="0">#REF!</definedName>
    <definedName name="ACERO" localSheetId="3">#REF!</definedName>
    <definedName name="ACERO" localSheetId="8">#REF!</definedName>
    <definedName name="ACERO">#REF!</definedName>
    <definedName name="ACTIVOS" localSheetId="0">#REF!</definedName>
    <definedName name="ACTIVOS" localSheetId="3">#REF!</definedName>
    <definedName name="ACTIVOS" localSheetId="8">#REF!</definedName>
    <definedName name="ACTIVOS">#REF!</definedName>
    <definedName name="adfasdfsa" localSheetId="0">[1]Insumos!#REF!</definedName>
    <definedName name="adfasdfsa" localSheetId="3">[1]Insumos!#REF!</definedName>
    <definedName name="adfasdfsa" localSheetId="8">[1]Insumos!#REF!</definedName>
    <definedName name="adfasdfsa">[1]Insumos!#REF!</definedName>
    <definedName name="adfasfadfa" localSheetId="0">[1]Insumos!#REF!</definedName>
    <definedName name="adfasfadfa" localSheetId="3">[1]Insumos!#REF!</definedName>
    <definedName name="adfasfadfa">[1]Insumos!#REF!</definedName>
    <definedName name="ADMON" localSheetId="0">#REF!</definedName>
    <definedName name="ADMON" localSheetId="3">#REF!</definedName>
    <definedName name="ADMON" localSheetId="8">#REF!</definedName>
    <definedName name="ADMON">#REF!</definedName>
    <definedName name="adsfadsfasdfafdasfdasfd" localSheetId="0">[2]INSUMOS!#REF!</definedName>
    <definedName name="adsfadsfasdfafdasfdasfd" localSheetId="3">[2]INSUMOS!#REF!</definedName>
    <definedName name="adsfadsfasdfafdasfdasfd">[2]INSUMOS!#REF!</definedName>
    <definedName name="adsfadsfasfasdfasfdasdfadsfdsafdsa" localSheetId="0">[1]Insumos!#REF!</definedName>
    <definedName name="adsfadsfasfasdfasfdasdfadsfdsafdsa" localSheetId="3">[1]Insumos!#REF!</definedName>
    <definedName name="adsfadsfasfasdfasfdasdfadsfdsafdsa">[1]Insumos!#REF!</definedName>
    <definedName name="afdaffaf" localSheetId="0">[1]Insumos!#REF!</definedName>
    <definedName name="afdaffaf" localSheetId="3">[1]Insumos!#REF!</definedName>
    <definedName name="afdaffaf">[1]Insumos!#REF!</definedName>
    <definedName name="AGUA">[3]INSUMOS!$D$4</definedName>
    <definedName name="ALAMB">[3]INSUMOS!$D$169</definedName>
    <definedName name="ALAMBRE" localSheetId="0">#REF!</definedName>
    <definedName name="ALAMBRE" localSheetId="3">#REF!</definedName>
    <definedName name="ALAMBRE" localSheetId="8">#REF!</definedName>
    <definedName name="ALAMBRE">#REF!</definedName>
    <definedName name="ANDENESV" localSheetId="0">#REF!</definedName>
    <definedName name="ANDENESV" localSheetId="3">#REF!</definedName>
    <definedName name="ANDENESV" localSheetId="8">#REF!</definedName>
    <definedName name="ANDENESV">#REF!</definedName>
    <definedName name="ANTISB">[3]INSUMOS!$D$181</definedName>
    <definedName name="apu" localSheetId="0">[1]Insumos!#REF!</definedName>
    <definedName name="APU" localSheetId="9">[4]APU!$A:$H</definedName>
    <definedName name="APU" localSheetId="10">[4]APU!$A:$H</definedName>
    <definedName name="apu" localSheetId="3">[1]Insumos!#REF!</definedName>
    <definedName name="APU" localSheetId="8">[5]APU!$A:$H</definedName>
    <definedName name="apu">[1]Insumos!#REF!</definedName>
    <definedName name="APUS" localSheetId="9">[6]APU!$A:$H</definedName>
    <definedName name="APUS" localSheetId="10">[6]APU!$A:$H</definedName>
    <definedName name="APUS" localSheetId="8">[7]APU!$A:$H</definedName>
    <definedName name="APUS">[8]APU!$A:$H</definedName>
    <definedName name="_xlnm.Extract">#REF!</definedName>
    <definedName name="_xlnm.Print_Area" localSheetId="2">APU!$A$1:$H$1145</definedName>
    <definedName name="_xlnm.Print_Area" localSheetId="0">BASICO!$A$1:$H$58</definedName>
    <definedName name="_xlnm.Print_Area" localSheetId="9">'BASICOS RURAL'!$A$1:$H$153</definedName>
    <definedName name="_xlnm.Print_Area" localSheetId="10">'BASICOS URBANOS'!$A$1:$H$153</definedName>
    <definedName name="_xlnm.Print_Area" localSheetId="3">CRONOGRAMA!$A$1:$H$36</definedName>
    <definedName name="_xlnm.Print_Area" localSheetId="7">'CRONOGRAMA--'!$A$1:$J$52</definedName>
    <definedName name="_xlnm.Print_Area" localSheetId="8">'DESGLOSE AIU'!$A$1:$F$57</definedName>
    <definedName name="_xlnm.Print_Area" localSheetId="6">'F.M '!$B$1:$G$39</definedName>
    <definedName name="_xlnm.Print_Area" localSheetId="4">'Memoria de Cantidades'!$A$1:$K$58</definedName>
    <definedName name="_xlnm.Print_Area" localSheetId="1">'MEMORIA DE CANTIDADES DE OBRA '!$A$1:$I$230</definedName>
    <definedName name="_xlnm.Print_Area" localSheetId="5">Presupuesto!$A$1:$G$55</definedName>
    <definedName name="ARENA" localSheetId="0">#REF!</definedName>
    <definedName name="ARENA" localSheetId="3">#REF!</definedName>
    <definedName name="ARENA" localSheetId="8">#REF!</definedName>
    <definedName name="ARENA">#REF!</definedName>
    <definedName name="Arial" localSheetId="0">#REF!</definedName>
    <definedName name="Arial" localSheetId="3">#REF!</definedName>
    <definedName name="Arial" localSheetId="8">#REF!</definedName>
    <definedName name="Arial">#REF!</definedName>
    <definedName name="asdfadsfadsfafda" localSheetId="0">[1]Insumos!#REF!</definedName>
    <definedName name="asdfadsfadsfafda" localSheetId="3">[1]Insumos!#REF!</definedName>
    <definedName name="asdfadsfadsfafda" localSheetId="8">[1]Insumos!#REF!</definedName>
    <definedName name="asdfadsfadsfafda">[1]Insumos!#REF!</definedName>
    <definedName name="asdfasdf" localSheetId="0">[2]INSUMOS!#REF!</definedName>
    <definedName name="asdfasdf" localSheetId="3">[2]INSUMOS!#REF!</definedName>
    <definedName name="asdfasdf">[2]INSUMOS!#REF!</definedName>
    <definedName name="AYU" localSheetId="0">#REF!</definedName>
    <definedName name="AYU" localSheetId="3">#REF!</definedName>
    <definedName name="AYU" localSheetId="8">#REF!</definedName>
    <definedName name="AYU">#REF!</definedName>
    <definedName name="b" localSheetId="0">[1]Insumos!#REF!</definedName>
    <definedName name="b" localSheetId="3">[1]Insumos!#REF!</definedName>
    <definedName name="b">[1]Insumos!#REF!</definedName>
    <definedName name="BASE" localSheetId="0">#REF!</definedName>
    <definedName name="BASE" localSheetId="3">#REF!</definedName>
    <definedName name="BASE" localSheetId="8">#REF!</definedName>
    <definedName name="BASE">#REF!</definedName>
    <definedName name="Base_datos_IM" localSheetId="0">[1]Insumos!#REF!</definedName>
    <definedName name="Base_datos_IM" localSheetId="3">[1]Insumos!#REF!</definedName>
    <definedName name="Base_datos_IM">[1]Insumos!#REF!</definedName>
    <definedName name="_xlnm.Database" localSheetId="0">[1]Insumos!#REF!</definedName>
    <definedName name="_xlnm.Database" localSheetId="3">[1]Insumos!#REF!</definedName>
    <definedName name="_xlnm.Database" localSheetId="8">#REF!</definedName>
    <definedName name="_xlnm.Database">[1]Insumos!#REF!</definedName>
    <definedName name="BASEGRAV" localSheetId="0">#REF!</definedName>
    <definedName name="BASEGRAV" localSheetId="3">#REF!</definedName>
    <definedName name="BASEGRAV" localSheetId="8">#REF!</definedName>
    <definedName name="BASEGRAV">#REF!</definedName>
    <definedName name="BD_COD" localSheetId="0">#REF!</definedName>
    <definedName name="BD_COD" localSheetId="3">#REF!</definedName>
    <definedName name="BD_COD" localSheetId="8">#REF!</definedName>
    <definedName name="BD_COD">#REF!</definedName>
    <definedName name="BD_DIL" localSheetId="0">#REF!</definedName>
    <definedName name="BD_DIL" localSheetId="3">#REF!</definedName>
    <definedName name="BD_DIL" localSheetId="8">#REF!</definedName>
    <definedName name="BD_DIL">#REF!</definedName>
    <definedName name="BORDE1">#N/A</definedName>
    <definedName name="CANGURO" localSheetId="0">#REF!</definedName>
    <definedName name="CANGURO" localSheetId="3">#REF!</definedName>
    <definedName name="CANGURO" localSheetId="8">#REF!</definedName>
    <definedName name="CANGURO">#REF!</definedName>
    <definedName name="Capitulo">[9]Capitulos!$B$1:$B$65536</definedName>
    <definedName name="CEM">[3]INSUMOS!$D$275</definedName>
    <definedName name="CEMENTO" localSheetId="0">#REF!</definedName>
    <definedName name="CEMENTO" localSheetId="3">#REF!</definedName>
    <definedName name="CEMENTO" localSheetId="8">#REF!</definedName>
    <definedName name="CEMENTO">#REF!</definedName>
    <definedName name="cesped" localSheetId="0">[10]Mater!#REF!</definedName>
    <definedName name="cesped" localSheetId="3">[10]Mater!#REF!</definedName>
    <definedName name="cesped">[10]Mater!#REF!</definedName>
    <definedName name="COMPRE" localSheetId="0">#REF!</definedName>
    <definedName name="COMPRE" localSheetId="3">#REF!</definedName>
    <definedName name="COMPRE" localSheetId="8">#REF!</definedName>
    <definedName name="COMPRE">#REF!</definedName>
    <definedName name="CONCRETO25" localSheetId="0">#REF!</definedName>
    <definedName name="CONCRETO25" localSheetId="3">#REF!</definedName>
    <definedName name="CONCRETO25" localSheetId="8">#REF!</definedName>
    <definedName name="CONCRETO25">#REF!</definedName>
    <definedName name="Concreto2500v" localSheetId="0">#REF!</definedName>
    <definedName name="Concreto2500v" localSheetId="3">#REF!</definedName>
    <definedName name="Concreto2500v" localSheetId="8">#REF!</definedName>
    <definedName name="Concreto2500v">#REF!</definedName>
    <definedName name="CONCRETO3" localSheetId="0">#REF!</definedName>
    <definedName name="CONCRETO3" localSheetId="3">#REF!</definedName>
    <definedName name="CONCRETO3" localSheetId="8">#REF!</definedName>
    <definedName name="CONCRETO3">#REF!</definedName>
    <definedName name="concreto5" localSheetId="0">#REF!</definedName>
    <definedName name="concreto5" localSheetId="3">#REF!</definedName>
    <definedName name="concreto5" localSheetId="8">#REF!</definedName>
    <definedName name="concreto5">#REF!</definedName>
    <definedName name="Concreto5500v" localSheetId="0">#REF!</definedName>
    <definedName name="Concreto5500v" localSheetId="3">#REF!</definedName>
    <definedName name="Concreto5500v" localSheetId="8">#REF!</definedName>
    <definedName name="Concreto5500v">#REF!</definedName>
    <definedName name="concretomuro" localSheetId="0">#REF!</definedName>
    <definedName name="concretomuro" localSheetId="3">#REF!</definedName>
    <definedName name="concretomuro" localSheetId="8">#REF!</definedName>
    <definedName name="concretomuro">#REF!</definedName>
    <definedName name="_xlnm.Criteria" localSheetId="0">[2]INSUMOS!#REF!</definedName>
    <definedName name="_xlnm.Criteria" localSheetId="3">[2]INSUMOS!#REF!</definedName>
    <definedName name="_xlnm.Criteria" localSheetId="8">#REF!</definedName>
    <definedName name="_xlnm.Criteria">[2]INSUMOS!#REF!</definedName>
    <definedName name="Criterios_IM" localSheetId="0">[2]INSUMOS!#REF!</definedName>
    <definedName name="Criterios_IM" localSheetId="3">[2]INSUMOS!#REF!</definedName>
    <definedName name="Criterios_IM" localSheetId="8">[2]INSUMOS!#REF!</definedName>
    <definedName name="Criterios_IM">[2]INSUMOS!#REF!</definedName>
    <definedName name="Cronograma" localSheetId="0">[2]INSUMOS!#REF!</definedName>
    <definedName name="Cronograma" localSheetId="3">[2]INSUMOS!#REF!</definedName>
    <definedName name="Cronograma">[2]INSUMOS!#REF!</definedName>
    <definedName name="CUAD" localSheetId="0">#REF!</definedName>
    <definedName name="CUAD" localSheetId="3">#REF!</definedName>
    <definedName name="CUAD" localSheetId="8">#REF!</definedName>
    <definedName name="CUAD">#REF!</definedName>
    <definedName name="Cuadrilla">'[9]Mano Obra'!$B$1:$B$65536</definedName>
    <definedName name="DEMOLICIONANDEN" localSheetId="0">#REF!</definedName>
    <definedName name="DEMOLICIONANDEN" localSheetId="3">#REF!</definedName>
    <definedName name="DEMOLICIONANDEN" localSheetId="8">#REF!</definedName>
    <definedName name="DEMOLICIONANDEN">#REF!</definedName>
    <definedName name="demolicionladrillo" localSheetId="0">#REF!</definedName>
    <definedName name="demolicionladrillo" localSheetId="3">#REF!</definedName>
    <definedName name="demolicionladrillo" localSheetId="8">#REF!</definedName>
    <definedName name="demolicionladrillo">#REF!</definedName>
    <definedName name="DEMOLICIONMURO" localSheetId="0">#REF!</definedName>
    <definedName name="DEMOLICIONMURO" localSheetId="3">#REF!</definedName>
    <definedName name="DEMOLICIONMURO" localSheetId="8">#REF!</definedName>
    <definedName name="DEMOLICIONMURO">#REF!</definedName>
    <definedName name="demolicionpav" localSheetId="0">#REF!</definedName>
    <definedName name="demolicionpav" localSheetId="3">#REF!</definedName>
    <definedName name="demolicionpav" localSheetId="8">#REF!</definedName>
    <definedName name="demolicionpav">#REF!</definedName>
    <definedName name="DesgAIU">[11]APU!$A:$H</definedName>
    <definedName name="dfasfdasdfadsfasdfas" localSheetId="0">[1]Insumos!#REF!</definedName>
    <definedName name="dfasfdasdfadsfasdfas" localSheetId="3">[1]Insumos!#REF!</definedName>
    <definedName name="dfasfdasdfadsfasdfas">[1]Insumos!#REF!</definedName>
    <definedName name="DIA" localSheetId="0">#REF!</definedName>
    <definedName name="DIA" localSheetId="3">#REF!</definedName>
    <definedName name="DIA" localSheetId="8">#REF!</definedName>
    <definedName name="DIA">#REF!</definedName>
    <definedName name="espejo" localSheetId="0">[1]Insumos!#REF!</definedName>
    <definedName name="espejo" localSheetId="3">[1]Insumos!#REF!</definedName>
    <definedName name="espejo">[1]Insumos!#REF!</definedName>
    <definedName name="ESTACA" localSheetId="0">#REF!</definedName>
    <definedName name="ESTACA" localSheetId="3">#REF!</definedName>
    <definedName name="ESTACA" localSheetId="8">#REF!</definedName>
    <definedName name="ESTACA">#REF!</definedName>
    <definedName name="excavaconglomerado" localSheetId="0">#REF!</definedName>
    <definedName name="excavaconglomerado" localSheetId="3">#REF!</definedName>
    <definedName name="excavaconglomerado" localSheetId="8">#REF!</definedName>
    <definedName name="excavaconglomerado">#REF!</definedName>
    <definedName name="EXCAVAMANOV" localSheetId="0">#REF!</definedName>
    <definedName name="EXCAVAMANOV" localSheetId="3">#REF!</definedName>
    <definedName name="EXCAVAMANOV" localSheetId="8">#REF!</definedName>
    <definedName name="EXCAVAMANOV">#REF!</definedName>
    <definedName name="EXCAVAMAQUINAV" localSheetId="0">#REF!</definedName>
    <definedName name="EXCAVAMAQUINAV" localSheetId="3">#REF!</definedName>
    <definedName name="EXCAVAMAQUINAV" localSheetId="8">#REF!</definedName>
    <definedName name="EXCAVAMAQUINAV">#REF!</definedName>
    <definedName name="EXCAVATIERRA" localSheetId="0">#REF!</definedName>
    <definedName name="EXCAVATIERRA" localSheetId="3">#REF!</definedName>
    <definedName name="EXCAVATIERRA" localSheetId="8">#REF!</definedName>
    <definedName name="EXCAVATIERRA">#REF!</definedName>
    <definedName name="EXPL" localSheetId="0">#REF!</definedName>
    <definedName name="EXPL" localSheetId="3">#REF!</definedName>
    <definedName name="EXPL" localSheetId="8">#REF!</definedName>
    <definedName name="EXPL">#REF!</definedName>
    <definedName name="filtrov" localSheetId="0">#REF!</definedName>
    <definedName name="filtrov" localSheetId="3">#REF!</definedName>
    <definedName name="filtrov" localSheetId="8">#REF!</definedName>
    <definedName name="filtrov">#REF!</definedName>
    <definedName name="FORMA" localSheetId="0">#REF!</definedName>
    <definedName name="FORMA" localSheetId="3">#REF!</definedName>
    <definedName name="FORMA" localSheetId="8">#REF!</definedName>
    <definedName name="FORMA">#REF!</definedName>
    <definedName name="GALON" localSheetId="0">#REF!</definedName>
    <definedName name="GALON" localSheetId="3">#REF!</definedName>
    <definedName name="GALON" localSheetId="8">#REF!</definedName>
    <definedName name="GALON">#REF!</definedName>
    <definedName name="GEO" localSheetId="0">#REF!</definedName>
    <definedName name="GEO" localSheetId="3">#REF!</definedName>
    <definedName name="GEO" localSheetId="8">#REF!</definedName>
    <definedName name="GEO">#REF!</definedName>
    <definedName name="GRAVILLA" localSheetId="0">#REF!</definedName>
    <definedName name="GRAVILLA" localSheetId="3">#REF!</definedName>
    <definedName name="GRAVILLA" localSheetId="8">#REF!</definedName>
    <definedName name="GRAVILLA">#REF!</definedName>
    <definedName name="h" localSheetId="0">#REF!</definedName>
    <definedName name="h" localSheetId="9">#REF!</definedName>
    <definedName name="h" localSheetId="10">#REF!</definedName>
    <definedName name="h" localSheetId="3">#REF!</definedName>
    <definedName name="h" localSheetId="8">#REF!</definedName>
    <definedName name="h">#REF!</definedName>
    <definedName name="hierro60v" localSheetId="0">#REF!</definedName>
    <definedName name="hierro60v" localSheetId="3">#REF!</definedName>
    <definedName name="hierro60v" localSheetId="8">#REF!</definedName>
    <definedName name="hierro60v">#REF!</definedName>
    <definedName name="HMEN" localSheetId="0">#REF!</definedName>
    <definedName name="HMEN" localSheetId="3">#REF!</definedName>
    <definedName name="HMEN" localSheetId="8">#REF!</definedName>
    <definedName name="HMEN">#REF!</definedName>
    <definedName name="i">#REF!</definedName>
    <definedName name="IMP" localSheetId="0">#REF!</definedName>
    <definedName name="IMP" localSheetId="3">#REF!</definedName>
    <definedName name="IMP" localSheetId="8">#REF!</definedName>
    <definedName name="IMP">#REF!</definedName>
    <definedName name="inf" localSheetId="0">#REF!</definedName>
    <definedName name="inf" localSheetId="9">#REF!</definedName>
    <definedName name="inf" localSheetId="10">#REF!</definedName>
    <definedName name="inf" localSheetId="3">#REF!</definedName>
    <definedName name="inf" localSheetId="8">#REF!</definedName>
    <definedName name="inf">#REF!</definedName>
    <definedName name="Insumos" localSheetId="9">#REF!</definedName>
    <definedName name="Insumos" localSheetId="10">#REF!</definedName>
    <definedName name="Insumos" localSheetId="8">#REF!</definedName>
    <definedName name="INSUMOS">#N/A</definedName>
    <definedName name="Lavamanos" localSheetId="0">[1]Insumos!#REF!</definedName>
    <definedName name="Lavamanos" localSheetId="3">[1]Insumos!#REF!</definedName>
    <definedName name="Lavamanos" localSheetId="8">[1]Insumos!#REF!</definedName>
    <definedName name="Lavamanos">[1]Insumos!#REF!</definedName>
    <definedName name="leo" localSheetId="0">#REF!</definedName>
    <definedName name="leo" localSheetId="3">#REF!</definedName>
    <definedName name="leo" localSheetId="8">#REF!</definedName>
    <definedName name="leo">#REF!</definedName>
    <definedName name="Lista" localSheetId="0">#REF!</definedName>
    <definedName name="Lista" localSheetId="9">#REF!</definedName>
    <definedName name="Lista" localSheetId="10">#REF!</definedName>
    <definedName name="Lista" localSheetId="3">#REF!</definedName>
    <definedName name="Lista" localSheetId="8">#REF!</definedName>
    <definedName name="Lista">#REF!</definedName>
    <definedName name="LLANTAS" localSheetId="0">#REF!</definedName>
    <definedName name="LLANTAS" localSheetId="3">#REF!</definedName>
    <definedName name="LLANTAS" localSheetId="8">#REF!</definedName>
    <definedName name="LLANTAS">#REF!</definedName>
    <definedName name="llenov" localSheetId="0">#REF!</definedName>
    <definedName name="llenov" localSheetId="3">#REF!</definedName>
    <definedName name="llenov" localSheetId="8">#REF!</definedName>
    <definedName name="llenov">#REF!</definedName>
    <definedName name="LOCALIZACIONV" localSheetId="0">#REF!</definedName>
    <definedName name="LOCALIZACIONV" localSheetId="3">#REF!</definedName>
    <definedName name="LOCALIZACIONV" localSheetId="8">#REF!</definedName>
    <definedName name="LOCALIZACIONV">#REF!</definedName>
    <definedName name="localizamuro" localSheetId="0">#REF!</definedName>
    <definedName name="localizamuro" localSheetId="3">#REF!</definedName>
    <definedName name="localizamuro" localSheetId="8">#REF!</definedName>
    <definedName name="localizamuro">#REF!</definedName>
    <definedName name="MALLA" localSheetId="0">#REF!</definedName>
    <definedName name="MALLA" localSheetId="3">#REF!</definedName>
    <definedName name="MALLA" localSheetId="8">#REF!</definedName>
    <definedName name="MALLA">#REF!</definedName>
    <definedName name="Maquinaria">'[9]Maqui Equip'!$B$1:$B$65536</definedName>
    <definedName name="Materiales" localSheetId="0">#REF!</definedName>
    <definedName name="Materiales" localSheetId="9">#REF!</definedName>
    <definedName name="Materiales" localSheetId="10">#REF!</definedName>
    <definedName name="Materiales" localSheetId="3">#REF!</definedName>
    <definedName name="Materiales" localSheetId="8">#REF!</definedName>
    <definedName name="Materiales">#REF!</definedName>
    <definedName name="MDC" localSheetId="0">#REF!</definedName>
    <definedName name="MDC" localSheetId="3">#REF!</definedName>
    <definedName name="MDC" localSheetId="8">#REF!</definedName>
    <definedName name="MDC">#REF!</definedName>
    <definedName name="MEZCLADORA" localSheetId="0">#REF!</definedName>
    <definedName name="MEZCLADORA" localSheetId="3">#REF!</definedName>
    <definedName name="MEZCLADORA" localSheetId="8">#REF!</definedName>
    <definedName name="MEZCLADORA">#REF!</definedName>
    <definedName name="MOTO" localSheetId="0">#REF!</definedName>
    <definedName name="MOTO" localSheetId="3">#REF!</definedName>
    <definedName name="MOTO" localSheetId="8">#REF!</definedName>
    <definedName name="MOTO">#REF!</definedName>
    <definedName name="motosierra" localSheetId="0">[10]Mater!#REF!</definedName>
    <definedName name="motosierra" localSheetId="3">[10]Mater!#REF!</definedName>
    <definedName name="motosierra" localSheetId="8">[10]Mater!#REF!</definedName>
    <definedName name="motosierra">[10]Mater!#REF!</definedName>
    <definedName name="OFI" localSheetId="0">#REF!</definedName>
    <definedName name="OFI" localSheetId="3">#REF!</definedName>
    <definedName name="OFI" localSheetId="8">#REF!</definedName>
    <definedName name="OFI">#REF!</definedName>
    <definedName name="OTROS" localSheetId="0">#REF!</definedName>
    <definedName name="OTROS" localSheetId="3">#REF!</definedName>
    <definedName name="OTROS" localSheetId="8">#REF!</definedName>
    <definedName name="OTROS">#REF!</definedName>
    <definedName name="PARTE1" localSheetId="0">#REF!</definedName>
    <definedName name="PARTE1" localSheetId="3">#REF!</definedName>
    <definedName name="PARTE1" localSheetId="8">#REF!</definedName>
    <definedName name="PARTE1">#REF!</definedName>
    <definedName name="pavimento" localSheetId="0">#REF!</definedName>
    <definedName name="pavimento" localSheetId="3">#REF!</definedName>
    <definedName name="pavimento" localSheetId="8">#REF!</definedName>
    <definedName name="pavimento">#REF!</definedName>
    <definedName name="PREST" localSheetId="0">#REF!</definedName>
    <definedName name="PREST" localSheetId="3">#REF!</definedName>
    <definedName name="PREST" localSheetId="8">#REF!</definedName>
    <definedName name="PREST">#REF!</definedName>
    <definedName name="PROPONE" localSheetId="0">#REF!</definedName>
    <definedName name="PROPONE" localSheetId="3">#REF!</definedName>
    <definedName name="PROPONE" localSheetId="8">#REF!</definedName>
    <definedName name="PROPONE">#REF!</definedName>
    <definedName name="PUNT">[3]INSUMOS!$D$688</definedName>
    <definedName name="qdefqfqwreqwerqw" localSheetId="0">[1]Insumos!#REF!</definedName>
    <definedName name="qdefqfqwreqwerqw" localSheetId="3">[1]Insumos!#REF!</definedName>
    <definedName name="qdefqfqwreqwerqw">[1]Insumos!#REF!</definedName>
    <definedName name="RAJON" localSheetId="0">#REF!</definedName>
    <definedName name="RAJON" localSheetId="3">#REF!</definedName>
    <definedName name="RAJON" localSheetId="8">#REF!</definedName>
    <definedName name="RAJON">#REF!</definedName>
    <definedName name="RECEBO" localSheetId="0">#REF!</definedName>
    <definedName name="RECEBO" localSheetId="3">#REF!</definedName>
    <definedName name="RECEBO" localSheetId="8">#REF!</definedName>
    <definedName name="RECEBO">#REF!</definedName>
    <definedName name="RETIROV" localSheetId="0">#REF!</definedName>
    <definedName name="RETIROV" localSheetId="3">#REF!</definedName>
    <definedName name="RETIROV" localSheetId="8">#REF!</definedName>
    <definedName name="RETIROV">#REF!</definedName>
    <definedName name="RETRO" localSheetId="0">#REF!</definedName>
    <definedName name="RETRO" localSheetId="3">#REF!</definedName>
    <definedName name="RETRO" localSheetId="8">#REF!</definedName>
    <definedName name="RETRO">#REF!</definedName>
    <definedName name="SARDINELV" localSheetId="0">#REF!</definedName>
    <definedName name="SARDINELV" localSheetId="3">#REF!</definedName>
    <definedName name="SARDINELV" localSheetId="8">#REF!</definedName>
    <definedName name="SARDINELV">#REF!</definedName>
    <definedName name="soladov" localSheetId="0">#REF!</definedName>
    <definedName name="soladov" localSheetId="3">#REF!</definedName>
    <definedName name="soladov" localSheetId="8">#REF!</definedName>
    <definedName name="soladov">#REF!</definedName>
    <definedName name="SUBBASE" localSheetId="0">#REF!</definedName>
    <definedName name="SUBBASE" localSheetId="3">#REF!</definedName>
    <definedName name="SUBBASE" localSheetId="8">#REF!</definedName>
    <definedName name="SUBBASE">#REF!</definedName>
    <definedName name="TABLA">[3]INSUMOS!$D$793</definedName>
    <definedName name="TANQUE" localSheetId="0">#REF!</definedName>
    <definedName name="TANQUE" localSheetId="3">#REF!</definedName>
    <definedName name="TANQUE" localSheetId="8">#REF!</definedName>
    <definedName name="TANQUE">#REF!</definedName>
    <definedName name="TERMINADORA" localSheetId="0">#REF!</definedName>
    <definedName name="TERMINADORA" localSheetId="3">#REF!</definedName>
    <definedName name="TERMINADORA" localSheetId="8">#REF!</definedName>
    <definedName name="TERMINADORA">#REF!</definedName>
    <definedName name="TEST1" localSheetId="0">#REF!</definedName>
    <definedName name="TEST1" localSheetId="3">#REF!</definedName>
    <definedName name="TEST1" localSheetId="8">#REF!</definedName>
    <definedName name="TEST1">#REF!</definedName>
    <definedName name="TOPO" localSheetId="0">#REF!</definedName>
    <definedName name="TOPO" localSheetId="3">#REF!</definedName>
    <definedName name="TOPO" localSheetId="8">#REF!</definedName>
    <definedName name="TOPO">#REF!</definedName>
    <definedName name="TRAB">[3]INSUMOS!$D$932</definedName>
    <definedName name="TUBO" localSheetId="0">#REF!</definedName>
    <definedName name="TUBO" localSheetId="3">#REF!</definedName>
    <definedName name="TUBO" localSheetId="8">#REF!</definedName>
    <definedName name="TUBO">#REF!</definedName>
    <definedName name="Unidades">[9]Unidades!$A$1:$A$65536</definedName>
    <definedName name="UTIL" localSheetId="0">#REF!</definedName>
    <definedName name="UTIL" localSheetId="3">#REF!</definedName>
    <definedName name="UTIL" localSheetId="8">#REF!</definedName>
    <definedName name="UTIL">#REF!</definedName>
    <definedName name="VIBRA">[3]INSUMOS!$D$1404</definedName>
    <definedName name="VIBRADOR" localSheetId="0">#REF!</definedName>
    <definedName name="VIBRADOR" localSheetId="3">#REF!</definedName>
    <definedName name="VIBRADOR" localSheetId="8">#REF!</definedName>
    <definedName name="VIBRADOR">#REF!</definedName>
    <definedName name="VIBRO" localSheetId="0">#REF!</definedName>
    <definedName name="VIBRO" localSheetId="3">#REF!</definedName>
    <definedName name="VIBRO" localSheetId="8">#REF!</definedName>
    <definedName name="VIBRO">#REF!</definedName>
    <definedName name="VOLQUETA" localSheetId="0">#REF!</definedName>
    <definedName name="VOLQUETA" localSheetId="3">#REF!</definedName>
    <definedName name="VOLQUETA" localSheetId="8">#REF!</definedName>
    <definedName name="VOLQUETA">#REF!</definedName>
    <definedName name="WW">#REF!</definedName>
    <definedName name="XXXXXX">#REF!</definedName>
    <definedName name="Z" localSheetId="0">[1]Insumos!#REF!</definedName>
    <definedName name="Z" localSheetId="3">[1]Insumos!#REF!</definedName>
    <definedName name="Z" localSheetId="8">[1]Insumos!#REF!</definedName>
    <definedName name="Z">[1]Insumos!#REF!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9" i="23" l="1"/>
  <c r="I35" i="21"/>
  <c r="I34" i="21"/>
  <c r="I33" i="21"/>
  <c r="J38" i="21"/>
  <c r="J37" i="21"/>
  <c r="J24" i="21"/>
  <c r="G75" i="3"/>
  <c r="F259" i="3" l="1"/>
  <c r="F15" i="2"/>
  <c r="F6" i="3"/>
  <c r="G254" i="3"/>
  <c r="G78" i="20"/>
  <c r="I78" i="20" s="1"/>
  <c r="H65" i="20"/>
  <c r="E38" i="21" l="1"/>
  <c r="D38" i="21"/>
  <c r="B38" i="21"/>
  <c r="A38" i="21"/>
  <c r="H1098" i="3" l="1"/>
  <c r="B1098" i="3"/>
  <c r="A1098" i="3"/>
  <c r="A1093" i="3"/>
  <c r="H1129" i="3"/>
  <c r="E1120" i="3"/>
  <c r="G1120" i="3" s="1"/>
  <c r="H1123" i="3" s="1"/>
  <c r="H1117" i="3"/>
  <c r="I224" i="20"/>
  <c r="A222" i="20"/>
  <c r="I226" i="20"/>
  <c r="I225" i="20"/>
  <c r="I223" i="20"/>
  <c r="I221" i="20"/>
  <c r="I229" i="20" l="1"/>
  <c r="G1102" i="3"/>
  <c r="H1105" i="3" s="1"/>
  <c r="H1131" i="3" s="1"/>
  <c r="D37" i="21"/>
  <c r="B37" i="21"/>
  <c r="A37" i="21"/>
  <c r="B36" i="21"/>
  <c r="D33" i="21"/>
  <c r="D34" i="21"/>
  <c r="D35" i="21"/>
  <c r="B33" i="21"/>
  <c r="B34" i="21"/>
  <c r="B35" i="21"/>
  <c r="A33" i="21"/>
  <c r="A34" i="21"/>
  <c r="A35" i="21"/>
  <c r="B32" i="21"/>
  <c r="D28" i="21"/>
  <c r="D29" i="21"/>
  <c r="D30" i="21"/>
  <c r="D31" i="21"/>
  <c r="B28" i="21"/>
  <c r="B29" i="21"/>
  <c r="B30" i="21"/>
  <c r="B31" i="21"/>
  <c r="A28" i="21"/>
  <c r="A29" i="21"/>
  <c r="A30" i="21"/>
  <c r="A31" i="21"/>
  <c r="D27" i="21"/>
  <c r="B27" i="21"/>
  <c r="A27" i="21"/>
  <c r="B26" i="21"/>
  <c r="D21" i="21"/>
  <c r="D22" i="21"/>
  <c r="D23" i="21"/>
  <c r="D24" i="21"/>
  <c r="D20" i="21"/>
  <c r="B21" i="21"/>
  <c r="B22" i="21"/>
  <c r="B23" i="21"/>
  <c r="B24" i="21"/>
  <c r="B20" i="21"/>
  <c r="A24" i="21"/>
  <c r="A23" i="21"/>
  <c r="A22" i="21"/>
  <c r="A21" i="21"/>
  <c r="A20" i="21"/>
  <c r="D16" i="21"/>
  <c r="D17" i="21"/>
  <c r="B17" i="21"/>
  <c r="B16" i="21"/>
  <c r="A17" i="21"/>
  <c r="A16" i="21"/>
  <c r="G1135" i="3" l="1"/>
  <c r="F40" i="2"/>
  <c r="G1136" i="3"/>
  <c r="G1137" i="3"/>
  <c r="A351" i="3"/>
  <c r="I90" i="20"/>
  <c r="I89" i="20"/>
  <c r="I86" i="20"/>
  <c r="G40" i="2" l="1"/>
  <c r="F38" i="21"/>
  <c r="G38" i="21" s="1"/>
  <c r="H1138" i="3"/>
  <c r="H1140" i="3" s="1"/>
  <c r="A87" i="20"/>
  <c r="I93" i="20"/>
  <c r="I92" i="20"/>
  <c r="I97" i="20" s="1"/>
  <c r="E23" i="2" s="1"/>
  <c r="E23" i="21" s="1"/>
  <c r="I91" i="20"/>
  <c r="I41" i="20"/>
  <c r="H920" i="3"/>
  <c r="B920" i="3"/>
  <c r="A920" i="3"/>
  <c r="I188" i="20"/>
  <c r="A189" i="20"/>
  <c r="G985" i="3"/>
  <c r="H980" i="3"/>
  <c r="B980" i="3"/>
  <c r="A980" i="3"/>
  <c r="A975" i="3"/>
  <c r="H1007" i="3"/>
  <c r="E999" i="3"/>
  <c r="G999" i="3" s="1"/>
  <c r="E998" i="3"/>
  <c r="G998" i="3" s="1"/>
  <c r="G993" i="3"/>
  <c r="G992" i="3"/>
  <c r="G991" i="3"/>
  <c r="G990" i="3"/>
  <c r="I201" i="20"/>
  <c r="A199" i="20"/>
  <c r="I198" i="20"/>
  <c r="I203" i="20"/>
  <c r="I202" i="20"/>
  <c r="I200" i="20"/>
  <c r="I191" i="20"/>
  <c r="G934" i="3"/>
  <c r="G933" i="3"/>
  <c r="G932" i="3"/>
  <c r="G931" i="3"/>
  <c r="G930" i="3"/>
  <c r="I206" i="20" l="1"/>
  <c r="E36" i="2" s="1"/>
  <c r="E35" i="21" s="1"/>
  <c r="H995" i="3"/>
  <c r="H1001" i="3"/>
  <c r="G984" i="3" s="1"/>
  <c r="H987" i="3" s="1"/>
  <c r="G1042" i="3"/>
  <c r="G184" i="20"/>
  <c r="I184" i="20" s="1"/>
  <c r="G183" i="20"/>
  <c r="I183" i="20" s="1"/>
  <c r="G182" i="20"/>
  <c r="I182" i="20" s="1"/>
  <c r="G1047" i="3"/>
  <c r="G1048" i="3"/>
  <c r="G1049" i="3"/>
  <c r="G213" i="20"/>
  <c r="I213" i="20" s="1"/>
  <c r="G180" i="20"/>
  <c r="I180" i="20" s="1"/>
  <c r="G181" i="20"/>
  <c r="I181" i="20" s="1"/>
  <c r="A211" i="20"/>
  <c r="A208" i="20"/>
  <c r="I210" i="20"/>
  <c r="I212" i="20"/>
  <c r="I214" i="20"/>
  <c r="I215" i="20"/>
  <c r="H1037" i="3"/>
  <c r="G1050" i="3"/>
  <c r="A1037" i="3"/>
  <c r="B1037" i="3"/>
  <c r="G874" i="3"/>
  <c r="G875" i="3"/>
  <c r="E394" i="3"/>
  <c r="E448" i="3" s="1"/>
  <c r="E505" i="3" s="1"/>
  <c r="E395" i="3"/>
  <c r="E449" i="3" s="1"/>
  <c r="E393" i="3"/>
  <c r="E447" i="3" s="1"/>
  <c r="G868" i="3"/>
  <c r="H863" i="3"/>
  <c r="B863" i="3"/>
  <c r="A863" i="3"/>
  <c r="A800" i="3"/>
  <c r="A858" i="3" s="1"/>
  <c r="A1032" i="3" s="1"/>
  <c r="A915" i="3" s="1"/>
  <c r="A179" i="20"/>
  <c r="I178" i="20"/>
  <c r="G103" i="20"/>
  <c r="I103" i="20" s="1"/>
  <c r="I104" i="20"/>
  <c r="I105" i="20"/>
  <c r="I106" i="20"/>
  <c r="I107" i="20"/>
  <c r="E480" i="3"/>
  <c r="G480" i="3" s="1"/>
  <c r="E481" i="3"/>
  <c r="G481" i="3" s="1"/>
  <c r="G471" i="3"/>
  <c r="G472" i="3"/>
  <c r="G473" i="3"/>
  <c r="G474" i="3"/>
  <c r="G475" i="3"/>
  <c r="H489" i="3"/>
  <c r="H460" i="3"/>
  <c r="B460" i="3"/>
  <c r="A460" i="3"/>
  <c r="A458" i="3"/>
  <c r="G417" i="3"/>
  <c r="E423" i="3"/>
  <c r="G423" i="3" s="1"/>
  <c r="E424" i="3"/>
  <c r="G424" i="3" s="1"/>
  <c r="H432" i="3"/>
  <c r="E31" i="3"/>
  <c r="G31" i="3" s="1"/>
  <c r="E32" i="3"/>
  <c r="G32" i="3" s="1"/>
  <c r="G23" i="3"/>
  <c r="G24" i="3"/>
  <c r="G25" i="3"/>
  <c r="H40" i="3"/>
  <c r="G17" i="20"/>
  <c r="I17" i="20" s="1"/>
  <c r="G18" i="20"/>
  <c r="I18" i="20" s="1"/>
  <c r="G19" i="20"/>
  <c r="I19" i="20" s="1"/>
  <c r="I24" i="20"/>
  <c r="E88" i="3"/>
  <c r="G88" i="3" s="1"/>
  <c r="E89" i="3"/>
  <c r="G89" i="3" s="1"/>
  <c r="G80" i="3"/>
  <c r="G81" i="3"/>
  <c r="G82" i="3"/>
  <c r="G83" i="3"/>
  <c r="G84" i="3"/>
  <c r="H97" i="3"/>
  <c r="G30" i="20"/>
  <c r="I30" i="20" s="1"/>
  <c r="I34" i="20"/>
  <c r="E145" i="3"/>
  <c r="G145" i="3" s="1"/>
  <c r="E146" i="3"/>
  <c r="G146" i="3" s="1"/>
  <c r="G137" i="3"/>
  <c r="G138" i="3"/>
  <c r="G139" i="3"/>
  <c r="H154" i="3"/>
  <c r="I40" i="20"/>
  <c r="I42" i="20"/>
  <c r="E202" i="3"/>
  <c r="G202" i="3" s="1"/>
  <c r="E203" i="3"/>
  <c r="G203" i="3" s="1"/>
  <c r="G194" i="3"/>
  <c r="G195" i="3"/>
  <c r="G196" i="3"/>
  <c r="H211" i="3"/>
  <c r="I52" i="20"/>
  <c r="H53" i="20"/>
  <c r="I53" i="20" s="1"/>
  <c r="I55" i="20"/>
  <c r="I56" i="20"/>
  <c r="E315" i="3"/>
  <c r="G315" i="3" s="1"/>
  <c r="E316" i="3"/>
  <c r="G316" i="3" s="1"/>
  <c r="G307" i="3"/>
  <c r="G308" i="3"/>
  <c r="G309" i="3"/>
  <c r="H324" i="3"/>
  <c r="G79" i="20"/>
  <c r="I79" i="20" s="1"/>
  <c r="I81" i="20"/>
  <c r="E369" i="3"/>
  <c r="G369" i="3" s="1"/>
  <c r="E370" i="3"/>
  <c r="G370" i="3" s="1"/>
  <c r="G358" i="3"/>
  <c r="G363" i="3"/>
  <c r="G364" i="3"/>
  <c r="H378" i="3"/>
  <c r="E537" i="3"/>
  <c r="G537" i="3" s="1"/>
  <c r="E538" i="3"/>
  <c r="G538" i="3" s="1"/>
  <c r="G524" i="3"/>
  <c r="H534" i="3"/>
  <c r="H546" i="3"/>
  <c r="I118" i="20"/>
  <c r="I120" i="20"/>
  <c r="I121" i="20"/>
  <c r="E598" i="3"/>
  <c r="G598" i="3" s="1"/>
  <c r="E599" i="3"/>
  <c r="G599" i="3" s="1"/>
  <c r="G584" i="3"/>
  <c r="G585" i="3"/>
  <c r="G586" i="3"/>
  <c r="H607" i="3"/>
  <c r="I128" i="20"/>
  <c r="I130" i="20"/>
  <c r="I131" i="20"/>
  <c r="E653" i="3"/>
  <c r="G653" i="3" s="1"/>
  <c r="E654" i="3"/>
  <c r="G654" i="3" s="1"/>
  <c r="G647" i="3"/>
  <c r="H650" i="3" s="1"/>
  <c r="H662" i="3"/>
  <c r="I138" i="20"/>
  <c r="I140" i="20"/>
  <c r="I141" i="20"/>
  <c r="E709" i="3"/>
  <c r="G709" i="3" s="1"/>
  <c r="E710" i="3"/>
  <c r="G710" i="3" s="1"/>
  <c r="G700" i="3"/>
  <c r="G702" i="3"/>
  <c r="H718" i="3"/>
  <c r="I148" i="20"/>
  <c r="I150" i="20"/>
  <c r="I151" i="20"/>
  <c r="E765" i="3"/>
  <c r="G765" i="3" s="1"/>
  <c r="E766" i="3"/>
  <c r="G766" i="3" s="1"/>
  <c r="G756" i="3"/>
  <c r="G758" i="3"/>
  <c r="G759" i="3"/>
  <c r="G760" i="3"/>
  <c r="H774" i="3"/>
  <c r="I158" i="20"/>
  <c r="I160" i="20"/>
  <c r="I161" i="20"/>
  <c r="E823" i="3"/>
  <c r="G823" i="3" s="1"/>
  <c r="E824" i="3"/>
  <c r="G824" i="3" s="1"/>
  <c r="G810" i="3"/>
  <c r="G811" i="3"/>
  <c r="G815" i="3"/>
  <c r="G816" i="3"/>
  <c r="G817" i="3"/>
  <c r="G818" i="3"/>
  <c r="H832" i="3"/>
  <c r="G170" i="20"/>
  <c r="I170" i="20" s="1"/>
  <c r="G171" i="20"/>
  <c r="I171" i="20" s="1"/>
  <c r="I172" i="20"/>
  <c r="I173" i="20"/>
  <c r="I190" i="20"/>
  <c r="I192" i="20"/>
  <c r="I193" i="20"/>
  <c r="H296" i="3"/>
  <c r="B296" i="3"/>
  <c r="A296" i="3"/>
  <c r="I76" i="20"/>
  <c r="A77" i="20"/>
  <c r="I64" i="20"/>
  <c r="I65" i="20"/>
  <c r="I66" i="20"/>
  <c r="I68" i="20"/>
  <c r="I69" i="20"/>
  <c r="I70" i="20"/>
  <c r="H239" i="3"/>
  <c r="B239" i="3"/>
  <c r="A239" i="3"/>
  <c r="A147" i="20"/>
  <c r="I146" i="20"/>
  <c r="A137" i="20"/>
  <c r="I136" i="20"/>
  <c r="A637" i="3"/>
  <c r="A690" i="3"/>
  <c r="B690" i="3"/>
  <c r="B637" i="3"/>
  <c r="G590" i="3"/>
  <c r="G587" i="3"/>
  <c r="G588" i="3"/>
  <c r="G589" i="3"/>
  <c r="B574" i="3"/>
  <c r="A574" i="3"/>
  <c r="A519" i="3"/>
  <c r="B519" i="3"/>
  <c r="H519" i="3"/>
  <c r="A404" i="3"/>
  <c r="A294" i="3" s="1"/>
  <c r="I50" i="20"/>
  <c r="E881" i="3"/>
  <c r="G881" i="3" s="1"/>
  <c r="E882" i="3"/>
  <c r="G882" i="3" s="1"/>
  <c r="G873" i="3"/>
  <c r="H890" i="3"/>
  <c r="H637" i="3"/>
  <c r="L654" i="3"/>
  <c r="H690" i="3"/>
  <c r="H47" i="23"/>
  <c r="I168" i="20"/>
  <c r="I156" i="20"/>
  <c r="I126" i="20"/>
  <c r="A117" i="20"/>
  <c r="I116" i="20"/>
  <c r="I100" i="20"/>
  <c r="A101" i="20"/>
  <c r="I62" i="20"/>
  <c r="A63" i="20"/>
  <c r="A51" i="20"/>
  <c r="I38" i="20"/>
  <c r="A39" i="20"/>
  <c r="I28" i="20"/>
  <c r="A28" i="20"/>
  <c r="F26" i="26"/>
  <c r="G26" i="26"/>
  <c r="M121" i="26"/>
  <c r="E121" i="26" s="1"/>
  <c r="G121" i="26" s="1"/>
  <c r="M120" i="26"/>
  <c r="E120" i="26" s="1"/>
  <c r="G120" i="26" s="1"/>
  <c r="M70" i="26"/>
  <c r="M69" i="26"/>
  <c r="M20" i="26"/>
  <c r="E20" i="26" s="1"/>
  <c r="G20" i="26" s="1"/>
  <c r="M19" i="26"/>
  <c r="E19" i="26" s="1"/>
  <c r="G19" i="26" s="1"/>
  <c r="H21" i="26" s="1"/>
  <c r="H38" i="26" s="1"/>
  <c r="M121" i="25"/>
  <c r="E121" i="25" s="1"/>
  <c r="G121" i="25" s="1"/>
  <c r="M120" i="25"/>
  <c r="E120" i="25" s="1"/>
  <c r="G120" i="25" s="1"/>
  <c r="M70" i="25"/>
  <c r="M69" i="25"/>
  <c r="M20" i="25"/>
  <c r="E20" i="25" s="1"/>
  <c r="G20" i="25" s="1"/>
  <c r="M19" i="25"/>
  <c r="E19" i="25" s="1"/>
  <c r="G19" i="25" s="1"/>
  <c r="H21" i="25" s="1"/>
  <c r="F128" i="25"/>
  <c r="F127" i="25"/>
  <c r="M127" i="26"/>
  <c r="F128" i="26" s="1"/>
  <c r="G128" i="26" s="1"/>
  <c r="M126" i="26"/>
  <c r="F127" i="26" s="1"/>
  <c r="G127" i="26" s="1"/>
  <c r="M125" i="26"/>
  <c r="F125" i="26" s="1"/>
  <c r="G125" i="26" s="1"/>
  <c r="H129" i="26" s="1"/>
  <c r="M75" i="26"/>
  <c r="M74" i="26"/>
  <c r="F76" i="26" s="1"/>
  <c r="G76" i="26" s="1"/>
  <c r="M73" i="26"/>
  <c r="F74" i="26" s="1"/>
  <c r="G74" i="26" s="1"/>
  <c r="H78" i="26" s="1"/>
  <c r="M25" i="26"/>
  <c r="F27" i="26" s="1"/>
  <c r="G27" i="26" s="1"/>
  <c r="M24" i="26"/>
  <c r="A153" i="26"/>
  <c r="A152" i="26"/>
  <c r="A151" i="26"/>
  <c r="H137" i="26"/>
  <c r="H133" i="26"/>
  <c r="G126" i="26"/>
  <c r="A110" i="26"/>
  <c r="A102" i="26"/>
  <c r="A101" i="26"/>
  <c r="A100" i="26"/>
  <c r="H86" i="26"/>
  <c r="H82" i="26"/>
  <c r="G75" i="26"/>
  <c r="H71" i="26"/>
  <c r="A59" i="26"/>
  <c r="A52" i="26"/>
  <c r="A51" i="26"/>
  <c r="A50" i="26"/>
  <c r="H36" i="26"/>
  <c r="H32" i="26"/>
  <c r="G25" i="26"/>
  <c r="M23" i="26"/>
  <c r="F24" i="26" s="1"/>
  <c r="G24" i="26" s="1"/>
  <c r="H28" i="26" s="1"/>
  <c r="A7" i="26"/>
  <c r="M127" i="25"/>
  <c r="M126" i="25"/>
  <c r="M125" i="25"/>
  <c r="F125" i="25" s="1"/>
  <c r="G125" i="25" s="1"/>
  <c r="H129" i="25" s="1"/>
  <c r="M75" i="25"/>
  <c r="M74" i="25"/>
  <c r="F76" i="25" s="1"/>
  <c r="G76" i="25" s="1"/>
  <c r="M73" i="25"/>
  <c r="F74" i="25" s="1"/>
  <c r="G74" i="25" s="1"/>
  <c r="H78" i="25" s="1"/>
  <c r="M23" i="25"/>
  <c r="F24" i="25" s="1"/>
  <c r="G24" i="25" s="1"/>
  <c r="M25" i="25"/>
  <c r="F27" i="25" s="1"/>
  <c r="G27" i="25" s="1"/>
  <c r="M24" i="25"/>
  <c r="F26" i="25" s="1"/>
  <c r="G26" i="25" s="1"/>
  <c r="A153" i="25"/>
  <c r="A152" i="25"/>
  <c r="A151" i="25"/>
  <c r="H137" i="25"/>
  <c r="H133" i="25"/>
  <c r="G128" i="25"/>
  <c r="G127" i="25"/>
  <c r="G126" i="25"/>
  <c r="A110" i="25"/>
  <c r="A102" i="25"/>
  <c r="A101" i="25"/>
  <c r="A100" i="25"/>
  <c r="H86" i="25"/>
  <c r="H82" i="25"/>
  <c r="G75" i="25"/>
  <c r="H71" i="25"/>
  <c r="H88" i="25" s="1"/>
  <c r="A59" i="25"/>
  <c r="A52" i="25"/>
  <c r="A51" i="25"/>
  <c r="A50" i="25"/>
  <c r="H36" i="25"/>
  <c r="H32" i="25"/>
  <c r="G25" i="25"/>
  <c r="A7" i="25"/>
  <c r="H127" i="3"/>
  <c r="B127" i="3"/>
  <c r="A127" i="3"/>
  <c r="H184" i="3"/>
  <c r="B184" i="3"/>
  <c r="A184" i="3"/>
  <c r="E112" i="3"/>
  <c r="E113" i="3"/>
  <c r="E111" i="3"/>
  <c r="H70" i="3"/>
  <c r="B70" i="3"/>
  <c r="A70" i="3"/>
  <c r="A65" i="3"/>
  <c r="E1059" i="3"/>
  <c r="G1059" i="3" s="1"/>
  <c r="E1060" i="3"/>
  <c r="G1060" i="3" s="1"/>
  <c r="H1068" i="3"/>
  <c r="E940" i="3"/>
  <c r="G940" i="3" s="1"/>
  <c r="E941" i="3"/>
  <c r="G941" i="3" s="1"/>
  <c r="H937" i="3"/>
  <c r="H949" i="3"/>
  <c r="G250" i="3"/>
  <c r="G251" i="3"/>
  <c r="G252" i="3"/>
  <c r="G253" i="3"/>
  <c r="E258" i="3"/>
  <c r="G258" i="3" s="1"/>
  <c r="E259" i="3"/>
  <c r="G259" i="3" s="1"/>
  <c r="H267" i="3"/>
  <c r="H805" i="3"/>
  <c r="B805" i="3"/>
  <c r="A805" i="3"/>
  <c r="H746" i="3"/>
  <c r="B746" i="3"/>
  <c r="A746" i="3"/>
  <c r="H406" i="3"/>
  <c r="B406" i="3"/>
  <c r="A406" i="3"/>
  <c r="H353" i="3"/>
  <c r="B353" i="3"/>
  <c r="A353" i="3"/>
  <c r="H13" i="3"/>
  <c r="B13" i="3"/>
  <c r="A13" i="3"/>
  <c r="A169" i="20"/>
  <c r="A166" i="20"/>
  <c r="A157" i="20"/>
  <c r="A127" i="20"/>
  <c r="A114" i="20"/>
  <c r="A15" i="20"/>
  <c r="A48" i="20"/>
  <c r="A13" i="20"/>
  <c r="D15" i="21"/>
  <c r="A15" i="21"/>
  <c r="B15" i="21"/>
  <c r="B14" i="21"/>
  <c r="E55" i="3"/>
  <c r="E54" i="3"/>
  <c r="A8" i="3"/>
  <c r="A57" i="23"/>
  <c r="A56" i="23"/>
  <c r="A55" i="23"/>
  <c r="B19" i="21"/>
  <c r="E284" i="3"/>
  <c r="E283" i="3"/>
  <c r="E282" i="3"/>
  <c r="A237" i="3"/>
  <c r="E170" i="3"/>
  <c r="E169" i="3"/>
  <c r="E168" i="3"/>
  <c r="A122" i="3"/>
  <c r="E227" i="3"/>
  <c r="E226" i="3"/>
  <c r="E225" i="3"/>
  <c r="A179" i="3"/>
  <c r="B8" i="13"/>
  <c r="A8" i="23"/>
  <c r="A8" i="21"/>
  <c r="A8" i="20"/>
  <c r="F39" i="23"/>
  <c r="F34" i="23"/>
  <c r="F47" i="23"/>
  <c r="E15" i="23"/>
  <c r="B18" i="23"/>
  <c r="E18" i="23" s="1"/>
  <c r="E52" i="21"/>
  <c r="E51" i="21"/>
  <c r="E50" i="21"/>
  <c r="D46" i="1"/>
  <c r="G33" i="1"/>
  <c r="D21" i="1"/>
  <c r="H19" i="1"/>
  <c r="H27" i="1"/>
  <c r="H21" i="1"/>
  <c r="K20" i="1" s="1"/>
  <c r="D43" i="1"/>
  <c r="K43" i="1"/>
  <c r="K46" i="1"/>
  <c r="K45" i="1"/>
  <c r="D44" i="1"/>
  <c r="K44" i="1"/>
  <c r="D42" i="1"/>
  <c r="K42" i="1"/>
  <c r="G31" i="1"/>
  <c r="K30" i="1" s="1"/>
  <c r="K40" i="1"/>
  <c r="D41" i="1"/>
  <c r="K41" i="1"/>
  <c r="D39" i="1"/>
  <c r="K39" i="1"/>
  <c r="D38" i="1"/>
  <c r="K38" i="1"/>
  <c r="D36" i="1"/>
  <c r="K36" i="1"/>
  <c r="K35" i="1" s="1"/>
  <c r="D37" i="1"/>
  <c r="K37" i="1"/>
  <c r="B12" i="1"/>
  <c r="B15" i="1" s="1"/>
  <c r="B17" i="1" s="1"/>
  <c r="B19" i="1" s="1"/>
  <c r="B21" i="1" s="1"/>
  <c r="B23" i="1" s="1"/>
  <c r="B25" i="1" s="1"/>
  <c r="B27" i="1" s="1"/>
  <c r="B29" i="1" s="1"/>
  <c r="B31" i="1" s="1"/>
  <c r="B33" i="1" s="1"/>
  <c r="F29" i="16"/>
  <c r="B29" i="16"/>
  <c r="B58" i="1"/>
  <c r="B36" i="16" s="1"/>
  <c r="A19" i="16"/>
  <c r="D24" i="16"/>
  <c r="E24" i="16"/>
  <c r="D23" i="16"/>
  <c r="B49" i="1"/>
  <c r="B47" i="1"/>
  <c r="B35" i="1"/>
  <c r="K50" i="1"/>
  <c r="K49" i="1"/>
  <c r="K48" i="1"/>
  <c r="K47" i="1"/>
  <c r="D22" i="16"/>
  <c r="E23" i="16"/>
  <c r="D58" i="15"/>
  <c r="D57" i="15"/>
  <c r="D56" i="15"/>
  <c r="B39" i="13"/>
  <c r="B38" i="13"/>
  <c r="B37" i="13"/>
  <c r="E58" i="1"/>
  <c r="F36" i="16" s="1"/>
  <c r="E57" i="1"/>
  <c r="F35" i="16" s="1"/>
  <c r="E56" i="1"/>
  <c r="F34" i="16" s="1"/>
  <c r="B57" i="1"/>
  <c r="B35" i="16" s="1"/>
  <c r="B56" i="1"/>
  <c r="B34" i="16" s="1"/>
  <c r="A57" i="15"/>
  <c r="A56" i="15"/>
  <c r="A58" i="15"/>
  <c r="A6" i="1"/>
  <c r="A7" i="15"/>
  <c r="H15" i="1"/>
  <c r="K14" i="1" s="1"/>
  <c r="E22" i="16"/>
  <c r="F32" i="15"/>
  <c r="E13" i="16"/>
  <c r="D13" i="16"/>
  <c r="K18" i="1"/>
  <c r="D12" i="16"/>
  <c r="E12" i="16"/>
  <c r="K32" i="1"/>
  <c r="H29" i="1"/>
  <c r="K24" i="1"/>
  <c r="K16" i="1"/>
  <c r="D18" i="16"/>
  <c r="G12" i="1"/>
  <c r="K11" i="1"/>
  <c r="G10" i="1"/>
  <c r="K9" i="1" s="1"/>
  <c r="D15" i="16"/>
  <c r="D11" i="16"/>
  <c r="D19" i="16"/>
  <c r="G26" i="15"/>
  <c r="G25" i="15"/>
  <c r="H28" i="15" s="1"/>
  <c r="H40" i="15"/>
  <c r="E32" i="15"/>
  <c r="G32" i="15" s="1"/>
  <c r="E31" i="15"/>
  <c r="G31" i="15" s="1"/>
  <c r="G24" i="15"/>
  <c r="G23" i="15"/>
  <c r="E15" i="16"/>
  <c r="E19" i="16"/>
  <c r="E18" i="16"/>
  <c r="G13" i="13"/>
  <c r="G30" i="13"/>
  <c r="G32" i="13" s="1"/>
  <c r="G33" i="13" s="1"/>
  <c r="E17" i="16"/>
  <c r="E14" i="16"/>
  <c r="E16" i="16"/>
  <c r="E11" i="16"/>
  <c r="K28" i="1"/>
  <c r="K26" i="1"/>
  <c r="K22" i="1"/>
  <c r="D17" i="16"/>
  <c r="D14" i="16"/>
  <c r="D16" i="16"/>
  <c r="D7" i="16"/>
  <c r="E7" i="16"/>
  <c r="D10" i="16"/>
  <c r="E10" i="16"/>
  <c r="F16" i="16" l="1"/>
  <c r="H16" i="16" s="1"/>
  <c r="H25" i="16" s="1"/>
  <c r="F14" i="16"/>
  <c r="G14" i="16" s="1"/>
  <c r="H122" i="25"/>
  <c r="H139" i="25" s="1"/>
  <c r="G91" i="25"/>
  <c r="G92" i="25"/>
  <c r="F249" i="3"/>
  <c r="G249" i="3" s="1"/>
  <c r="H255" i="3" s="1"/>
  <c r="F306" i="3"/>
  <c r="G306" i="3" s="1"/>
  <c r="H312" i="3" s="1"/>
  <c r="G42" i="26"/>
  <c r="G41" i="26"/>
  <c r="H43" i="26" s="1"/>
  <c r="H45" i="26" s="1"/>
  <c r="H34" i="15"/>
  <c r="G14" i="15" s="1"/>
  <c r="H20" i="15" s="1"/>
  <c r="H42" i="15" s="1"/>
  <c r="H28" i="25"/>
  <c r="H38" i="25" s="1"/>
  <c r="H88" i="26"/>
  <c r="H122" i="26"/>
  <c r="H139" i="26" s="1"/>
  <c r="F7" i="16"/>
  <c r="G7" i="16" s="1"/>
  <c r="G25" i="16" s="1"/>
  <c r="F11" i="16"/>
  <c r="G11" i="16" s="1"/>
  <c r="F24" i="16"/>
  <c r="H24" i="16" s="1"/>
  <c r="H1009" i="3"/>
  <c r="F36" i="2" s="1"/>
  <c r="F12" i="16"/>
  <c r="G12" i="16" s="1"/>
  <c r="F23" i="16"/>
  <c r="H23" i="16" s="1"/>
  <c r="I134" i="20"/>
  <c r="E28" i="2" s="1"/>
  <c r="E28" i="21" s="1"/>
  <c r="I196" i="20"/>
  <c r="E35" i="2" s="1"/>
  <c r="E34" i="21" s="1"/>
  <c r="I111" i="20"/>
  <c r="E24" i="2" s="1"/>
  <c r="E24" i="21" s="1"/>
  <c r="I59" i="20"/>
  <c r="E20" i="2" s="1"/>
  <c r="E20" i="21" s="1"/>
  <c r="I84" i="20"/>
  <c r="E22" i="2" s="1"/>
  <c r="E22" i="21" s="1"/>
  <c r="I36" i="20"/>
  <c r="E16" i="2" s="1"/>
  <c r="E16" i="21" s="1"/>
  <c r="I164" i="20"/>
  <c r="E31" i="2" s="1"/>
  <c r="E31" i="21" s="1"/>
  <c r="I154" i="20"/>
  <c r="E30" i="2" s="1"/>
  <c r="E30" i="21" s="1"/>
  <c r="I144" i="20"/>
  <c r="E29" i="2" s="1"/>
  <c r="E29" i="21" s="1"/>
  <c r="I124" i="20"/>
  <c r="E27" i="2" s="1"/>
  <c r="E27" i="21" s="1"/>
  <c r="I218" i="20"/>
  <c r="E39" i="2" s="1"/>
  <c r="E37" i="21" s="1"/>
  <c r="I73" i="20"/>
  <c r="E21" i="2" s="1"/>
  <c r="I25" i="20"/>
  <c r="E15" i="2" s="1"/>
  <c r="E15" i="21" s="1"/>
  <c r="H706" i="3"/>
  <c r="H483" i="3"/>
  <c r="G464" i="3" s="1"/>
  <c r="H467" i="3" s="1"/>
  <c r="H1056" i="3"/>
  <c r="H426" i="3"/>
  <c r="G410" i="3" s="1"/>
  <c r="H413" i="3" s="1"/>
  <c r="H540" i="3"/>
  <c r="G523" i="3" s="1"/>
  <c r="H526" i="3" s="1"/>
  <c r="H548" i="3" s="1"/>
  <c r="G554" i="3" s="1"/>
  <c r="H205" i="3"/>
  <c r="G188" i="3" s="1"/>
  <c r="H191" i="3" s="1"/>
  <c r="H820" i="3"/>
  <c r="H28" i="3"/>
  <c r="H656" i="3"/>
  <c r="G641" i="3" s="1"/>
  <c r="H644" i="3" s="1"/>
  <c r="H664" i="3" s="1"/>
  <c r="H884" i="3"/>
  <c r="G867" i="3" s="1"/>
  <c r="H870" i="3" s="1"/>
  <c r="H768" i="3"/>
  <c r="G750" i="3" s="1"/>
  <c r="H753" i="3" s="1"/>
  <c r="H318" i="3"/>
  <c r="G300" i="3" s="1"/>
  <c r="H303" i="3" s="1"/>
  <c r="H91" i="3"/>
  <c r="G74" i="3" s="1"/>
  <c r="H77" i="3" s="1"/>
  <c r="H366" i="3"/>
  <c r="H1062" i="3"/>
  <c r="G1041" i="3" s="1"/>
  <c r="H1044" i="3" s="1"/>
  <c r="H199" i="3"/>
  <c r="H261" i="3"/>
  <c r="G243" i="3" s="1"/>
  <c r="H246" i="3" s="1"/>
  <c r="H34" i="3"/>
  <c r="G17" i="3" s="1"/>
  <c r="H20" i="3" s="1"/>
  <c r="I176" i="20"/>
  <c r="I186" i="20"/>
  <c r="E34" i="2" s="1"/>
  <c r="E33" i="21" s="1"/>
  <c r="F18" i="16"/>
  <c r="H18" i="16" s="1"/>
  <c r="F13" i="16"/>
  <c r="G13" i="16" s="1"/>
  <c r="F15" i="16"/>
  <c r="G15" i="16" s="1"/>
  <c r="F17" i="16"/>
  <c r="H17" i="16" s="1"/>
  <c r="F10" i="16"/>
  <c r="G10" i="16" s="1"/>
  <c r="F19" i="16"/>
  <c r="H19" i="16" s="1"/>
  <c r="F22" i="16"/>
  <c r="H943" i="3"/>
  <c r="G924" i="3" s="1"/>
  <c r="H927" i="3" s="1"/>
  <c r="H951" i="3" s="1"/>
  <c r="F35" i="2" s="1"/>
  <c r="F34" i="21" s="1"/>
  <c r="H595" i="3"/>
  <c r="H826" i="3"/>
  <c r="G809" i="3" s="1"/>
  <c r="H812" i="3" s="1"/>
  <c r="H712" i="3"/>
  <c r="G694" i="3" s="1"/>
  <c r="H697" i="3" s="1"/>
  <c r="H601" i="3"/>
  <c r="G578" i="3" s="1"/>
  <c r="H581" i="3" s="1"/>
  <c r="H148" i="3"/>
  <c r="G131" i="3" s="1"/>
  <c r="H134" i="3" s="1"/>
  <c r="H372" i="3"/>
  <c r="G357" i="3" s="1"/>
  <c r="H360" i="3" s="1"/>
  <c r="H142" i="3"/>
  <c r="H762" i="3"/>
  <c r="H878" i="3"/>
  <c r="H85" i="3"/>
  <c r="A517" i="3"/>
  <c r="A572" i="3" s="1"/>
  <c r="A635" i="3"/>
  <c r="A688" i="3" s="1"/>
  <c r="A744" i="3" s="1"/>
  <c r="E339" i="3"/>
  <c r="E504" i="3"/>
  <c r="E506" i="3"/>
  <c r="E341" i="3"/>
  <c r="E340" i="3"/>
  <c r="F416" i="3" l="1"/>
  <c r="G416" i="3" s="1"/>
  <c r="H420" i="3" s="1"/>
  <c r="G41" i="25"/>
  <c r="G42" i="25"/>
  <c r="G92" i="26"/>
  <c r="F470" i="3"/>
  <c r="G470" i="3" s="1"/>
  <c r="H477" i="3" s="1"/>
  <c r="H491" i="3" s="1"/>
  <c r="G495" i="3" s="1"/>
  <c r="G91" i="26"/>
  <c r="H93" i="26" s="1"/>
  <c r="H95" i="26"/>
  <c r="G48" i="15"/>
  <c r="G46" i="15"/>
  <c r="G47" i="15"/>
  <c r="G143" i="26"/>
  <c r="H146" i="26"/>
  <c r="G142" i="26"/>
  <c r="H144" i="26" s="1"/>
  <c r="H93" i="25"/>
  <c r="H95" i="25" s="1"/>
  <c r="G142" i="25"/>
  <c r="G143" i="25"/>
  <c r="F8" i="16"/>
  <c r="G34" i="21"/>
  <c r="F25" i="16"/>
  <c r="G1014" i="3"/>
  <c r="G1013" i="3"/>
  <c r="G36" i="2"/>
  <c r="F35" i="21"/>
  <c r="G35" i="21" s="1"/>
  <c r="G1015" i="3"/>
  <c r="G35" i="2"/>
  <c r="E21" i="21"/>
  <c r="H720" i="3"/>
  <c r="G724" i="3" s="1"/>
  <c r="H892" i="3"/>
  <c r="G898" i="3" s="1"/>
  <c r="G553" i="3"/>
  <c r="H380" i="3"/>
  <c r="G384" i="3" s="1"/>
  <c r="H99" i="3"/>
  <c r="F16" i="2" s="1"/>
  <c r="F16" i="21" s="1"/>
  <c r="G16" i="21" s="1"/>
  <c r="I16" i="21" s="1"/>
  <c r="F27" i="2"/>
  <c r="H1070" i="3"/>
  <c r="G1076" i="3" s="1"/>
  <c r="H434" i="3"/>
  <c r="G440" i="3" s="1"/>
  <c r="F20" i="16"/>
  <c r="I45" i="20"/>
  <c r="E17" i="2" s="1"/>
  <c r="E17" i="21" s="1"/>
  <c r="H834" i="3"/>
  <c r="H42" i="3"/>
  <c r="G48" i="3" s="1"/>
  <c r="H269" i="3"/>
  <c r="H213" i="3"/>
  <c r="G552" i="3"/>
  <c r="H776" i="3"/>
  <c r="G781" i="3" s="1"/>
  <c r="H609" i="3"/>
  <c r="F28" i="2" s="1"/>
  <c r="F28" i="21" s="1"/>
  <c r="H326" i="3"/>
  <c r="F22" i="2" s="1"/>
  <c r="H22" i="16"/>
  <c r="G956" i="3"/>
  <c r="G957" i="3"/>
  <c r="G955" i="3"/>
  <c r="H156" i="3"/>
  <c r="G668" i="3"/>
  <c r="F29" i="2"/>
  <c r="G669" i="3"/>
  <c r="G670" i="3"/>
  <c r="E678" i="3"/>
  <c r="E734" i="3" s="1"/>
  <c r="E790" i="3" s="1"/>
  <c r="E562" i="3"/>
  <c r="E623" i="3" s="1"/>
  <c r="E677" i="3"/>
  <c r="E733" i="3" s="1"/>
  <c r="E789" i="3" s="1"/>
  <c r="E561" i="3"/>
  <c r="E622" i="3" s="1"/>
  <c r="E679" i="3"/>
  <c r="E735" i="3" s="1"/>
  <c r="E791" i="3" s="1"/>
  <c r="E563" i="3"/>
  <c r="E624" i="3" s="1"/>
  <c r="F34" i="2" l="1"/>
  <c r="G896" i="3"/>
  <c r="H49" i="15"/>
  <c r="H51" i="15" s="1"/>
  <c r="H43" i="25"/>
  <c r="H45" i="25" s="1"/>
  <c r="G897" i="3"/>
  <c r="H144" i="25"/>
  <c r="H146" i="25" s="1"/>
  <c r="G275" i="3"/>
  <c r="F21" i="2"/>
  <c r="F26" i="16"/>
  <c r="G103" i="3"/>
  <c r="G104" i="3"/>
  <c r="H1016" i="3"/>
  <c r="H1018" i="3" s="1"/>
  <c r="G16" i="2"/>
  <c r="G29" i="2"/>
  <c r="G29" i="21" s="1"/>
  <c r="J29" i="21" s="1"/>
  <c r="F29" i="21"/>
  <c r="G726" i="3"/>
  <c r="F27" i="21"/>
  <c r="F30" i="2"/>
  <c r="G725" i="3"/>
  <c r="G34" i="2"/>
  <c r="F33" i="21"/>
  <c r="G33" i="21" s="1"/>
  <c r="F23" i="2"/>
  <c r="F23" i="21" s="1"/>
  <c r="G23" i="21" s="1"/>
  <c r="I23" i="21" s="1"/>
  <c r="G386" i="3"/>
  <c r="G385" i="3"/>
  <c r="H555" i="3"/>
  <c r="H557" i="3" s="1"/>
  <c r="G838" i="3"/>
  <c r="G27" i="2"/>
  <c r="G27" i="21" s="1"/>
  <c r="J27" i="21" s="1"/>
  <c r="F39" i="2"/>
  <c r="G1074" i="3"/>
  <c r="G439" i="3"/>
  <c r="G839" i="3"/>
  <c r="G840" i="3"/>
  <c r="G105" i="3"/>
  <c r="G438" i="3"/>
  <c r="F24" i="2"/>
  <c r="F24" i="21" s="1"/>
  <c r="G497" i="3"/>
  <c r="G496" i="3"/>
  <c r="G1075" i="3"/>
  <c r="F15" i="21"/>
  <c r="G15" i="21" s="1"/>
  <c r="G46" i="3"/>
  <c r="G47" i="3"/>
  <c r="G615" i="3"/>
  <c r="G273" i="3"/>
  <c r="G614" i="3"/>
  <c r="G782" i="3"/>
  <c r="G780" i="3"/>
  <c r="G274" i="3"/>
  <c r="F31" i="2"/>
  <c r="F31" i="21" s="1"/>
  <c r="G613" i="3"/>
  <c r="G219" i="3"/>
  <c r="G218" i="3"/>
  <c r="F20" i="2"/>
  <c r="F20" i="21" s="1"/>
  <c r="G20" i="21" s="1"/>
  <c r="I20" i="21" s="1"/>
  <c r="G217" i="3"/>
  <c r="H958" i="3"/>
  <c r="H960" i="3" s="1"/>
  <c r="G330" i="3"/>
  <c r="G331" i="3"/>
  <c r="G332" i="3"/>
  <c r="H899" i="3"/>
  <c r="H901" i="3" s="1"/>
  <c r="H671" i="3"/>
  <c r="H673" i="3" s="1"/>
  <c r="G28" i="2"/>
  <c r="G28" i="21" s="1"/>
  <c r="J28" i="21" s="1"/>
  <c r="F17" i="2"/>
  <c r="F17" i="21" s="1"/>
  <c r="G17" i="21" s="1"/>
  <c r="I17" i="21" s="1"/>
  <c r="G161" i="3"/>
  <c r="G160" i="3"/>
  <c r="G162" i="3"/>
  <c r="E847" i="3"/>
  <c r="E905" i="3"/>
  <c r="E906" i="3"/>
  <c r="E848" i="3"/>
  <c r="E904" i="3"/>
  <c r="E846" i="3"/>
  <c r="H1077" i="3" l="1"/>
  <c r="H1079" i="3" s="1"/>
  <c r="G23" i="2"/>
  <c r="G37" i="2"/>
  <c r="H841" i="3"/>
  <c r="H843" i="3" s="1"/>
  <c r="H106" i="3"/>
  <c r="H108" i="3" s="1"/>
  <c r="H727" i="3"/>
  <c r="H729" i="3" s="1"/>
  <c r="H441" i="3"/>
  <c r="H443" i="3" s="1"/>
  <c r="G22" i="2"/>
  <c r="F22" i="21"/>
  <c r="G22" i="21" s="1"/>
  <c r="I22" i="21" s="1"/>
  <c r="G21" i="2"/>
  <c r="F21" i="21"/>
  <c r="G21" i="21" s="1"/>
  <c r="I21" i="21" s="1"/>
  <c r="H387" i="3"/>
  <c r="H389" i="3" s="1"/>
  <c r="G30" i="2"/>
  <c r="G30" i="21" s="1"/>
  <c r="J30" i="21" s="1"/>
  <c r="F30" i="21"/>
  <c r="G39" i="2"/>
  <c r="G41" i="2" s="1"/>
  <c r="F37" i="21"/>
  <c r="G37" i="21" s="1"/>
  <c r="G24" i="21"/>
  <c r="H498" i="3"/>
  <c r="H500" i="3" s="1"/>
  <c r="G24" i="2"/>
  <c r="I15" i="21"/>
  <c r="H49" i="3"/>
  <c r="H51" i="3" s="1"/>
  <c r="G15" i="2"/>
  <c r="H616" i="3"/>
  <c r="H618" i="3" s="1"/>
  <c r="E1082" i="3"/>
  <c r="E1021" i="3"/>
  <c r="E1084" i="3"/>
  <c r="E1145" i="3" s="1"/>
  <c r="E1023" i="3"/>
  <c r="E1083" i="3"/>
  <c r="E1144" i="3" s="1"/>
  <c r="E1022" i="3"/>
  <c r="G31" i="2"/>
  <c r="H276" i="3"/>
  <c r="H278" i="3" s="1"/>
  <c r="H783" i="3"/>
  <c r="H785" i="3" s="1"/>
  <c r="H220" i="3"/>
  <c r="H222" i="3" s="1"/>
  <c r="G20" i="2"/>
  <c r="H333" i="3"/>
  <c r="H335" i="3" s="1"/>
  <c r="G17" i="2"/>
  <c r="H163" i="3"/>
  <c r="H165" i="3" s="1"/>
  <c r="G25" i="2" l="1"/>
  <c r="G32" i="2"/>
  <c r="G31" i="21"/>
  <c r="J31" i="21" s="1"/>
  <c r="J40" i="21" s="1"/>
  <c r="I40" i="21"/>
  <c r="I43" i="21" s="1"/>
  <c r="E963" i="3"/>
  <c r="E964" i="3"/>
  <c r="E965" i="3"/>
  <c r="E1143" i="3" s="1"/>
  <c r="G18" i="2"/>
  <c r="G43" i="2" l="1"/>
  <c r="G45" i="2" s="1"/>
  <c r="J42" i="21"/>
  <c r="J41" i="21"/>
  <c r="J43" i="21"/>
  <c r="G40" i="21"/>
  <c r="G43" i="21" s="1"/>
  <c r="I42" i="21"/>
  <c r="I41" i="21"/>
  <c r="G42" i="21" l="1"/>
  <c r="J44" i="21"/>
  <c r="J45" i="21" s="1"/>
  <c r="G41" i="21"/>
  <c r="I44" i="21"/>
  <c r="I45" i="21" s="1"/>
  <c r="G44" i="2"/>
  <c r="E48" i="23"/>
  <c r="G46" i="2"/>
  <c r="G44" i="21" l="1"/>
  <c r="G45" i="21" s="1"/>
  <c r="G47" i="2"/>
  <c r="G48" i="2" s="1"/>
  <c r="D45" i="23"/>
  <c r="F22" i="23"/>
  <c r="F25" i="23"/>
  <c r="F23" i="23"/>
  <c r="D44" i="23"/>
  <c r="D33" i="23"/>
  <c r="D34" i="23" s="1"/>
  <c r="F24" i="23"/>
  <c r="D38" i="23"/>
  <c r="D39" i="23" s="1"/>
  <c r="D46" i="23"/>
  <c r="F20" i="23"/>
  <c r="E28" i="23"/>
  <c r="E29" i="23" s="1"/>
  <c r="H29" i="23" s="1"/>
  <c r="F18" i="23"/>
  <c r="H35" i="21" l="1"/>
  <c r="H38" i="21"/>
  <c r="H37" i="21"/>
  <c r="H31" i="21"/>
  <c r="H43" i="21"/>
  <c r="H15" i="21"/>
  <c r="H41" i="21"/>
  <c r="H27" i="21"/>
  <c r="H21" i="21"/>
  <c r="H29" i="21"/>
  <c r="H34" i="21"/>
  <c r="H24" i="21"/>
  <c r="H28" i="21"/>
  <c r="H20" i="21"/>
  <c r="H42" i="21"/>
  <c r="H16" i="21"/>
  <c r="H30" i="21"/>
  <c r="H22" i="21"/>
  <c r="H17" i="21"/>
  <c r="H23" i="21"/>
  <c r="H33" i="21"/>
  <c r="D47" i="23"/>
  <c r="E49" i="23" s="1"/>
  <c r="E50" i="23" s="1"/>
  <c r="F26" i="23" s="1"/>
  <c r="F29" i="23" s="1"/>
  <c r="H40" i="21" l="1"/>
  <c r="H44" i="21"/>
  <c r="H45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K47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<sst xmlns="http://schemas.openxmlformats.org/spreadsheetml/2006/main" count="2506" uniqueCount="398">
  <si>
    <t>REPUBLICA DE COLOMBIA</t>
  </si>
  <si>
    <t>DEPARTAMENTO DEL PUTUMAYO</t>
  </si>
  <si>
    <t>MEMORIA DE CANTIDADES</t>
  </si>
  <si>
    <t>ITEM</t>
  </si>
  <si>
    <t xml:space="preserve">Descripción </t>
  </si>
  <si>
    <t>Und</t>
  </si>
  <si>
    <t>L (m)</t>
  </si>
  <si>
    <t>A (m)</t>
  </si>
  <si>
    <t>H(m)</t>
  </si>
  <si>
    <t>Área(m2)</t>
  </si>
  <si>
    <t>Volumen(m3)</t>
  </si>
  <si>
    <t>Kg</t>
  </si>
  <si>
    <t>Unidad</t>
  </si>
  <si>
    <t>Cantidad</t>
  </si>
  <si>
    <t>PRELIMINARES</t>
  </si>
  <si>
    <t>Localización y replanteo</t>
  </si>
  <si>
    <t>m2</t>
  </si>
  <si>
    <t>m3</t>
  </si>
  <si>
    <t>TRANSPORTE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</si>
  <si>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</si>
  <si>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</si>
  <si>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</si>
  <si>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</si>
  <si>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</si>
  <si>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</si>
  <si>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 OBRA</t>
  </si>
  <si>
    <t>ANALISIS DE PRECIOS UNITARIOS</t>
  </si>
  <si>
    <t>ACTIVIDAD:</t>
  </si>
  <si>
    <t xml:space="preserve">Unidad: </t>
  </si>
  <si>
    <t>I</t>
  </si>
  <si>
    <t>EQUIPO</t>
  </si>
  <si>
    <t>DESCRIPCIÓN</t>
  </si>
  <si>
    <t>Tipo</t>
  </si>
  <si>
    <t>Tarifa/Día</t>
  </si>
  <si>
    <t>Rend</t>
  </si>
  <si>
    <t>V. Unitario.</t>
  </si>
  <si>
    <t xml:space="preserve">        SUBTOTAL.</t>
  </si>
  <si>
    <t>II</t>
  </si>
  <si>
    <t>MATERIALES EN OBRA.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</si>
  <si>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</si>
  <si>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</si>
  <si>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</si>
  <si>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</si>
  <si>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</si>
  <si>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</si>
  <si>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</si>
  <si>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</si>
  <si>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</si>
  <si>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</si>
  <si>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>Rend.</t>
  </si>
  <si>
    <t xml:space="preserve">        SUBTOTAL</t>
  </si>
  <si>
    <t>IV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</si>
  <si>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</si>
  <si>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</si>
  <si>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</si>
  <si>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</si>
  <si>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</si>
  <si>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</si>
  <si>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</si>
  <si>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</si>
  <si>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</si>
  <si>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IMPREVISTOS</t>
  </si>
  <si>
    <t>UTILIDAD</t>
  </si>
  <si>
    <t>TOTAL COSTOS INDIRECTOS</t>
  </si>
  <si>
    <t>TOTAL PRECIO UNITARIO.</t>
  </si>
  <si>
    <t>MUNICIPIO DE SAN MIGUEL</t>
  </si>
  <si>
    <t>Localizacion y replanteo</t>
  </si>
  <si>
    <t>Herremienta menor</t>
  </si>
  <si>
    <t>Oficial</t>
  </si>
  <si>
    <t>Ayudante</t>
  </si>
  <si>
    <t>SEMANA 1</t>
  </si>
  <si>
    <t>SEMANA 2</t>
  </si>
  <si>
    <t>TOTAL</t>
  </si>
  <si>
    <t>Excavacion manual</t>
  </si>
  <si>
    <t>COSTO TOTAL OBRA</t>
  </si>
  <si>
    <t>ml</t>
  </si>
  <si>
    <t>und</t>
  </si>
  <si>
    <t>FACTOR PRESTACIONAL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</si>
  <si>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</si>
  <si>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</si>
  <si>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</si>
  <si>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</si>
  <si>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</si>
  <si>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</si>
  <si>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</si>
  <si>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</si>
  <si>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</si>
  <si>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</si>
  <si>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</si>
  <si>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</si>
  <si>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</si>
  <si>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</si>
  <si>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</si>
  <si>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</si>
  <si>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</si>
  <si>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</si>
  <si>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</si>
  <si>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</si>
  <si>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</si>
  <si>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</si>
  <si>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</si>
  <si>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</si>
  <si>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</si>
  <si>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</si>
  <si>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</si>
  <si>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</si>
  <si>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</si>
  <si>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</si>
  <si>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</si>
  <si>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</si>
  <si>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</si>
  <si>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</si>
  <si>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</si>
  <si>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</si>
  <si>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</si>
  <si>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</si>
  <si>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</si>
  <si>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</si>
  <si>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</si>
  <si>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</si>
  <si>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</si>
  <si>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</si>
  <si>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</si>
  <si>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</si>
  <si>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Seguridad Industrial</t>
  </si>
  <si>
    <t>TOTAL ADMINISTRACION</t>
  </si>
  <si>
    <t>TOTAL UTILIDAD</t>
  </si>
  <si>
    <t>Subbase compactada con material de selección</t>
  </si>
  <si>
    <t>Demolicion placa existente</t>
  </si>
  <si>
    <t>Retiro tuberia existente en mal estado</t>
  </si>
  <si>
    <t>kg</t>
  </si>
  <si>
    <t>Suministro y aplicación de curador tipo antisol para concreto rigido</t>
  </si>
  <si>
    <t>Cemento gris</t>
  </si>
  <si>
    <t>Arena</t>
  </si>
  <si>
    <t>Triturado</t>
  </si>
  <si>
    <t>Agua</t>
  </si>
  <si>
    <t>lt</t>
  </si>
  <si>
    <t>ESTRUCTURA SANITARIA Y DE PAVIMENTO</t>
  </si>
  <si>
    <t>Retiro de material de excavacion y demolicion</t>
  </si>
  <si>
    <t>Instalacion de tuberia 8" (incluye encamado en arena)</t>
  </si>
  <si>
    <t>Relleno con material de sitio seleccionado, compactado</t>
  </si>
  <si>
    <t>Relleno con material grudo de rio</t>
  </si>
  <si>
    <t>Relleno con material de excavación seleccionado, compactado</t>
  </si>
  <si>
    <t>Kit silla Yee 6" a  8"</t>
  </si>
  <si>
    <t>Placa en concreto rigido de 3.8 MPA, e=20 cm incluye juntas de expansion y sellado</t>
  </si>
  <si>
    <t>TOTAL A.I.U</t>
  </si>
  <si>
    <t>ALCANTARILLADO PLUVIAL</t>
  </si>
  <si>
    <t>Limpieza y sondeo de tuberia 8 y 10"</t>
  </si>
  <si>
    <t xml:space="preserve">Limpieza de camras de inspeción </t>
  </si>
  <si>
    <t>Limpieza de sumideros y cajillas (inclulle tuberia sumideros a tubo principal)</t>
  </si>
  <si>
    <t>REHABILITACIÓN DEL SISTEMA DE ALCANTARILLADO SANITARIO Y PLUVIAL - CALLE 5, CARRERA 3, CALLE 4, CALLE 3, CARRERA 2, CARRERA 5 , CARRERA 1ª  CARRERA 6- EN EL CORREGIMIENTO DE PUERTO COLÓN MUNICIPIO DE SAN MIGUEL DEPARTAMENTO DEL PUTUMAYO</t>
  </si>
  <si>
    <t>CRONOGRAMA DE ACTIVIDADES</t>
  </si>
  <si>
    <t>UND</t>
  </si>
  <si>
    <t>SAN MIGUEL - PUTUMAYO</t>
  </si>
  <si>
    <t>Vo.Bo.</t>
  </si>
  <si>
    <t>ALABORÓ:</t>
  </si>
  <si>
    <t>Relleno con material crudo de rio</t>
  </si>
  <si>
    <t>Calle 5 entre crr 5 a crr 3.</t>
  </si>
  <si>
    <t>Calle 3 entre crr 2 y crr 3</t>
  </si>
  <si>
    <t>Sector la Vega calle 3 entre crr 2 y 3</t>
  </si>
  <si>
    <t>APU-BASICO</t>
  </si>
  <si>
    <t>Instalacion de tuberia 6" (incluye encamado en arena)</t>
  </si>
  <si>
    <t>Kit silla tee 6" a  12"</t>
  </si>
  <si>
    <t>ALCANTARILLADO SANITARIO Y PLUVIAL</t>
  </si>
  <si>
    <t>DESCRIPCION</t>
  </si>
  <si>
    <t xml:space="preserve"> Concreto MR 21 Mpa</t>
  </si>
  <si>
    <t>Placa en concreto rigido de 21 MPA, e=20 cm incluye juntas de expansion y sellado</t>
  </si>
  <si>
    <t>Carrera 3 sector de la entrada hasta estación de policia.</t>
  </si>
  <si>
    <t>Carrera 3 entre calles 5 y 3.</t>
  </si>
  <si>
    <t>Carrera 2 al descole del aserradero</t>
  </si>
  <si>
    <t>Calle 4</t>
  </si>
  <si>
    <t>carrera 2</t>
  </si>
  <si>
    <t>Calle 3 entre crr 2 y crr 3 pluvial</t>
  </si>
  <si>
    <t>Carrera 2 al descole del aserradero pluvial</t>
  </si>
  <si>
    <t>Carrera 3 - calle 3 y calle 4 sumideros</t>
  </si>
  <si>
    <t>Carreras  2,3 Y 4,  Calles 3, 4 Y 5</t>
  </si>
  <si>
    <t>Carrera 2, 3 - calle 3 y 4 tuberia sumideros</t>
  </si>
  <si>
    <t>SECRETARIO DE PLANEACION Y OBRAS PUBLICAS</t>
  </si>
  <si>
    <t>ADMINISTRACION</t>
  </si>
  <si>
    <t>FACTOR PRESTACIONAL PARA PERSONAL PROFESIONAL, ADMINISTRATIVO Y TECNICO</t>
  </si>
  <si>
    <t xml:space="preserve">Observación </t>
  </si>
  <si>
    <t xml:space="preserve">Direccion </t>
  </si>
  <si>
    <t>Cant</t>
  </si>
  <si>
    <t>Largo</t>
  </si>
  <si>
    <t>Ancho</t>
  </si>
  <si>
    <t>Alto</t>
  </si>
  <si>
    <t>Área</t>
  </si>
  <si>
    <t>Volumen</t>
  </si>
  <si>
    <t>Total</t>
  </si>
  <si>
    <t>OBREROS</t>
  </si>
  <si>
    <t>CRONOGRAMA</t>
  </si>
  <si>
    <t>V/UNITARIO</t>
  </si>
  <si>
    <t>V/TOTAL</t>
  </si>
  <si>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</si>
  <si>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</si>
  <si>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</si>
  <si>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</si>
  <si>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</si>
  <si>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</si>
  <si>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</si>
  <si>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</si>
  <si>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</si>
  <si>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>DESGLOCE A.I.U</t>
  </si>
  <si>
    <t>SALARIO PERSONAL ADMINISTRATIVO DE OBRA</t>
  </si>
  <si>
    <t>PERSONAL</t>
  </si>
  <si>
    <t xml:space="preserve">SUELDO BASICO 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</si>
  <si>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</si>
  <si>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</si>
  <si>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</si>
  <si>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</si>
  <si>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</si>
  <si>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</si>
  <si>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</si>
  <si>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</si>
  <si>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</si>
  <si>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</si>
  <si>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</si>
  <si>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Edicion de informes</t>
  </si>
  <si>
    <t>Fotografias</t>
  </si>
  <si>
    <t>Otros</t>
  </si>
  <si>
    <t>IMPUESTOS DE OBRA</t>
  </si>
  <si>
    <t>Otras obigaciones (Impuestos de ley)</t>
  </si>
  <si>
    <t>2. IMPREVISTOS</t>
  </si>
  <si>
    <t>PORCENTAJE</t>
  </si>
  <si>
    <t>3. UTILIDAD</t>
  </si>
  <si>
    <t>TOTAL COSTO DIRECTO A.I.U</t>
  </si>
  <si>
    <t>RESUMEN</t>
  </si>
  <si>
    <t xml:space="preserve">ADMINISTRACION </t>
  </si>
  <si>
    <t>COSTO DIRECTO</t>
  </si>
  <si>
    <t>COSTO INDIRECTO (30%)</t>
  </si>
  <si>
    <t>SECRETARIA DE PLANEACIÓN Y OBRAS PÚBLICAS</t>
  </si>
  <si>
    <t>CODIGO</t>
  </si>
  <si>
    <t xml:space="preserve">PRESUPUESTO GENERAL </t>
  </si>
  <si>
    <t>ITEM: 1.1</t>
  </si>
  <si>
    <t>TOTAL COSTO INDIRECTO OBRA</t>
  </si>
  <si>
    <t>TOTAL OBRA</t>
  </si>
  <si>
    <t>ARQ. GUILLERMO YAMID VALLEJOS BENAVIDES</t>
  </si>
  <si>
    <t>subtotal</t>
  </si>
  <si>
    <t>M3</t>
  </si>
  <si>
    <t>OFICIAL</t>
  </si>
  <si>
    <t>ITEM: 2,1</t>
  </si>
  <si>
    <t>ITEM: 2,2</t>
  </si>
  <si>
    <t>M2</t>
  </si>
  <si>
    <t>valor maximo de la minima cuantia</t>
  </si>
  <si>
    <t>A</t>
  </si>
  <si>
    <t>U</t>
  </si>
  <si>
    <t>total obra</t>
  </si>
  <si>
    <t>tot AIU</t>
  </si>
  <si>
    <t>KG</t>
  </si>
  <si>
    <t>ITEM: 2,3</t>
  </si>
  <si>
    <t>ITEM: 2,4</t>
  </si>
  <si>
    <t>total</t>
  </si>
  <si>
    <t>ING EDISON FIGUEROA ORTIZ</t>
  </si>
  <si>
    <t>MP 54202-356581 NTS</t>
  </si>
  <si>
    <t>APOYO PROFESIONAL SPOPM</t>
  </si>
  <si>
    <t>BASICO I</t>
  </si>
  <si>
    <t xml:space="preserve">CONCRETO 3000 PSI </t>
  </si>
  <si>
    <t>HERRAMIENTA Y EQUIPO</t>
  </si>
  <si>
    <t>Mezcladora</t>
  </si>
  <si>
    <t>Hora</t>
  </si>
  <si>
    <t>Vibrador</t>
  </si>
  <si>
    <t>CEMENTO GRIS TIPO 1</t>
  </si>
  <si>
    <t>AGUA</t>
  </si>
  <si>
    <t>LTS</t>
  </si>
  <si>
    <t>ARENA DE RIO</t>
  </si>
  <si>
    <t>TRITURADO</t>
  </si>
  <si>
    <t>H-H</t>
  </si>
  <si>
    <t>BASICO II</t>
  </si>
  <si>
    <t>MORTERO 1:3</t>
  </si>
  <si>
    <t>BASICO III</t>
  </si>
  <si>
    <t xml:space="preserve">CONCRETO 2500 PSI </t>
  </si>
  <si>
    <t>CONCRETO 21MPA</t>
  </si>
  <si>
    <t>PUNTILLA</t>
  </si>
  <si>
    <t>LB</t>
  </si>
  <si>
    <t>TABLA ORDINARIA</t>
  </si>
  <si>
    <t>LISTON 2"x2"x3m</t>
  </si>
  <si>
    <t>ALAMBRE DULCE</t>
  </si>
  <si>
    <t>ACERO FY=420MPA</t>
  </si>
  <si>
    <t xml:space="preserve">ALAMBRE DULCE </t>
  </si>
  <si>
    <t>CIZALLA MANUAL</t>
  </si>
  <si>
    <t>hora</t>
  </si>
  <si>
    <t>MORTERO 1:3 R-17MPA</t>
  </si>
  <si>
    <t>LADRILLO  VISTO 24X12X6</t>
  </si>
  <si>
    <t>ITEM: 3,1</t>
  </si>
  <si>
    <t>ITEM: 3,2</t>
  </si>
  <si>
    <t>alquiler bodega</t>
  </si>
  <si>
    <t>RETIRO Y DISPOSICION DE MATERIAL SOBRANTE</t>
  </si>
  <si>
    <t>ITEM: 1,3</t>
  </si>
  <si>
    <t>ITEM: 4,1</t>
  </si>
  <si>
    <t>ITEM: 4,2</t>
  </si>
  <si>
    <t>ITEM: 4,3</t>
  </si>
  <si>
    <t>material de recebo</t>
  </si>
  <si>
    <t>m</t>
  </si>
  <si>
    <t>CONTRAPISO DE CONCRETO LIVIANO DE RESISTENCIA A COMPRESIÓN 2,5 MPA ESP 6 CM</t>
  </si>
  <si>
    <t>ARENA</t>
  </si>
  <si>
    <t>CEMENTO</t>
  </si>
  <si>
    <t xml:space="preserve">BASICOS ZONA RURAL </t>
  </si>
  <si>
    <t xml:space="preserve">COSTOS PUESTO EN ZONA RURAL DISPERSA </t>
  </si>
  <si>
    <t>viaje de volqueta 5 M3</t>
  </si>
  <si>
    <t>bulto 50Kg, con transpr</t>
  </si>
  <si>
    <t>viaje de volqueta 6 M3</t>
  </si>
  <si>
    <t>TROMPO</t>
  </si>
  <si>
    <t>capa 2 bultos dia</t>
  </si>
  <si>
    <t>VIBRO</t>
  </si>
  <si>
    <t>alquiler dia</t>
  </si>
  <si>
    <t>ALQUILER EQUIPOS</t>
  </si>
  <si>
    <t>RELLENO  Y CONFORMACION  MATERIAL SELECCIONADO</t>
  </si>
  <si>
    <t>ADECUACION Y MEJORAMIENTO DE CANCHA DE FUTBOL MUNICIPAL DE LA DORADA PUTUMAYO</t>
  </si>
  <si>
    <t xml:space="preserve">zona graderias </t>
  </si>
  <si>
    <t>zona de baños y vestuarios</t>
  </si>
  <si>
    <t>anden perimetral de zona de baños</t>
  </si>
  <si>
    <t>seccion de graderia a reconstruir</t>
  </si>
  <si>
    <t>piso para soporte de moto bomba</t>
  </si>
  <si>
    <t>superficie de graderias</t>
  </si>
  <si>
    <t>MANTENIMIENTO, MEJORAMIENTO DE UNIDAD SANITARIA</t>
  </si>
  <si>
    <t>SUMINISTRO E INSTALACION DE ACCESORIOS DE SANITARIOS</t>
  </si>
  <si>
    <t>SUMINISTRO E INSTALACION DE ACCESORIOS PARA DUCHAS</t>
  </si>
  <si>
    <t xml:space="preserve">arquiler de motobomba </t>
  </si>
  <si>
    <t>soldadura pvc 1/32 Gl 118ml (pavco)</t>
  </si>
  <si>
    <t>tubo pvc 3/4"</t>
  </si>
  <si>
    <t>codo pvc 3/4"</t>
  </si>
  <si>
    <t>adaptador macho pvc 3/4"</t>
  </si>
  <si>
    <t>adaptador embra pvc 3/4"</t>
  </si>
  <si>
    <t>union pvc 3/4"</t>
  </si>
  <si>
    <t>llave de paso</t>
  </si>
  <si>
    <t>kit de accesorios para sanitarios</t>
  </si>
  <si>
    <t xml:space="preserve">lavado de aljibe </t>
  </si>
  <si>
    <t>instalacion tanque pvc 1000 lt</t>
  </si>
  <si>
    <t xml:space="preserve">suministro e instalacion kit de sanitario </t>
  </si>
  <si>
    <t>accesorios para duchas</t>
  </si>
  <si>
    <t>PINTURA</t>
  </si>
  <si>
    <t>instalacion de tuberia pvc 3/4</t>
  </si>
  <si>
    <t>Andamio</t>
  </si>
  <si>
    <t>Compresor</t>
  </si>
  <si>
    <t>Pintura 2 en 1 (esmalte + anticorrosivo)</t>
  </si>
  <si>
    <t>GAL</t>
  </si>
  <si>
    <t xml:space="preserve">thinner </t>
  </si>
  <si>
    <t>Rodillo</t>
  </si>
  <si>
    <t>Cinta de enmascarar</t>
  </si>
  <si>
    <t>LT</t>
  </si>
  <si>
    <t>ITEM: 3,3</t>
  </si>
  <si>
    <t>ITEM: 3,4</t>
  </si>
  <si>
    <t>ITEM: 3,5</t>
  </si>
  <si>
    <t>MURO EN LADRILLO MACIZO PARA CERRAMIENTO DE ELECTROBOMBA</t>
  </si>
  <si>
    <t>LADRILLO MACIZO N4 10X20X30</t>
  </si>
  <si>
    <t>CONCRETOS Y MAMPOSTERIA</t>
  </si>
  <si>
    <t>muros modulo sanitarios y vetuario parte interna</t>
  </si>
  <si>
    <t>muros perimetral modulo sanitarios y vetuario parte externa</t>
  </si>
  <si>
    <t>Coraza Tipo I 2 manos</t>
  </si>
  <si>
    <t xml:space="preserve">Cinda de enmascarar </t>
  </si>
  <si>
    <t>LOCALIZACIÓN Y REPLANTEO</t>
  </si>
  <si>
    <t>equipo de soldadura 250 AMP</t>
  </si>
  <si>
    <t>angulo 2" x 3/16"</t>
  </si>
  <si>
    <t>soldadura 6011 X 1/8</t>
  </si>
  <si>
    <t xml:space="preserve">m </t>
  </si>
  <si>
    <t>MAESTRO CERRAGERIA</t>
  </si>
  <si>
    <t>ITEM: 5,1</t>
  </si>
  <si>
    <t>REPARACION DE MALLA ESLABONADA GALVANIZADA CALIBRE 10 D=3" H=2.00, PARA CERRAMIENTO DE CANCHA DE FUTBOL</t>
  </si>
  <si>
    <t>muro divisorio interno</t>
  </si>
  <si>
    <t>tubo galbanizado redondo D=2", espesor 2 mm</t>
  </si>
  <si>
    <t xml:space="preserve">SUMINISTRO E INSTALACION DE MALLA ESLABONADA GALVANIZADA CALIBRE 10 H=2.00 mt </t>
  </si>
  <si>
    <t>malla eslabonada galvanizada calibre 10</t>
  </si>
  <si>
    <t>SUMINISTRO E INSTALACION DE MALLA ESLABONADA GALVANIZADA CALIBRE 10  H=2.00m</t>
  </si>
  <si>
    <t>detergente fab</t>
  </si>
  <si>
    <t>kl</t>
  </si>
  <si>
    <t>limpido</t>
  </si>
  <si>
    <t>escoba</t>
  </si>
  <si>
    <t>cepillo</t>
  </si>
  <si>
    <t xml:space="preserve">baldes </t>
  </si>
  <si>
    <t>ML</t>
  </si>
  <si>
    <t xml:space="preserve">pintura para muro de cerramiento de cancha de futbol </t>
  </si>
  <si>
    <t>ITEM: 4,4</t>
  </si>
  <si>
    <t>limpieza muro de cerramiento ambas caras</t>
  </si>
  <si>
    <t>muro para cerramiento de electrobomba</t>
  </si>
  <si>
    <t>DEMOLICION MANUAL DE PISO (anden) MODULO DE BAÑOS Y VESTUARIO</t>
  </si>
  <si>
    <t>ITEM: 1,2</t>
  </si>
  <si>
    <t xml:space="preserve">retiro material producto de demolicion </t>
  </si>
  <si>
    <t>ITEM: 2,5</t>
  </si>
  <si>
    <t>ACERO DE REFUERZO FY=420MPA PARA RECONSTRUCCION SECCION DE GRADERIA 2,9 m x 0,6 m, INCLUYE FIGURADO, AMARRE E INSTALACIÓN</t>
  </si>
  <si>
    <t>acero longitudinal 1/2"</t>
  </si>
  <si>
    <t>acero transversal 3/8"</t>
  </si>
  <si>
    <t>peso varilla</t>
  </si>
  <si>
    <t>n° varilla</t>
  </si>
  <si>
    <t>Longitud</t>
  </si>
  <si>
    <t>CONCRETO 21 Mpa RECONSTRUCCION SECCION DE GRADERIA</t>
  </si>
  <si>
    <t>MANTENIMIENTO DE ALJIBE</t>
  </si>
  <si>
    <t>kit accesorios para duchas</t>
  </si>
  <si>
    <t>SUMINISTRO Y APLICACIÓN PINTURA ACRILICA EN AGUA SOBRE MUROS DE MODULOS SANITARIOS Y BESTUARIOS.</t>
  </si>
  <si>
    <t>SUMINISTRO Y APLICACIÓN PINTURA ACRILICA SOBRE MURO DE CERRAMEINTO PERIMETRAL CANCHA DE FUTBOL</t>
  </si>
  <si>
    <t>ITEM: 5,2</t>
  </si>
  <si>
    <t>limpieza canal de drenaje perimetral cancha de futbol</t>
  </si>
  <si>
    <t>MANTENIMIENTO CANAL DE DRENAJE PERIMETRAL CANCHA DE FUTBOL</t>
  </si>
  <si>
    <t>GUADUA</t>
  </si>
  <si>
    <t xml:space="preserve">SUMINISTRO E INSTALACION DE TUBERIA PVC 3/4 </t>
  </si>
  <si>
    <t>SUMINISTRO E INSTALACION DE TANQUE PLASTICO 1000 LT</t>
  </si>
  <si>
    <t>tanque 1000 lt (colempaques)</t>
  </si>
  <si>
    <t>LIMPIEZA MURO DE CERRAMIENTO DE CANCHA DE FUTBOL AMBAS CARAS</t>
  </si>
  <si>
    <t>Taladro percutor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</si>
</sst>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0_);_(&quot;$&quot;\ * \(#,##0.000\);_(&quot;$&quot;\ * &quot;-&quot;??_);_(@_)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_ &quot;$&quot;\ * #,##0_ ;_ &quot;$&quot;\ * \-#,##0_ ;_ &quot;$&quot;\ * &quot;-&quot;_ ;_ @_ "/>
    <numFmt numFmtId="174" formatCode="_(&quot;C$&quot;* #,##0.00_);_(&quot;C$&quot;* \(#,##0.00\);_(&quot;C$&quot;* &quot;-&quot;??_);_(@_)"/>
    <numFmt numFmtId="175" formatCode="0.000"/>
    <numFmt numFmtId="176" formatCode="0.0"/>
    <numFmt numFmtId="177" formatCode="_-[$$-240A]\ * #,##0.00_ ;_-[$$-240A]\ * \-#,##0.00\ ;_-[$$-240A]\ * &quot;-&quot;??_ ;_-@_ "/>
    <numFmt numFmtId="178" formatCode="_(&quot;$&quot;\ * #,##0_);_(&quot;$&quot;\ * \(#,##0\);_(&quot;$&quot;\ * &quot;-&quot;??_);_(@_)"/>
    <numFmt numFmtId="179" formatCode="_-[$$-240A]\ * #,##0_ ;_-[$$-240A]\ * \-#,##0\ ;_-[$$-240A]\ * &quot;-&quot;??_ ;_-@_ "/>
    <numFmt numFmtId="180" formatCode="_-&quot;$&quot;\ * #,##0_-;\-&quot;$&quot;\ * #,##0_-;_-&quot;$&quot;\ * &quot;-&quot;??_-;_-@_-"/>
    <numFmt numFmtId="181" formatCode="0.0%"/>
    <numFmt numFmtId="182" formatCode="_-&quot;$&quot;* #,##0_-;\-&quot;$&quot;* #,##0_-;_-&quot;$&quot;* &quot;-&quot;??_-;_-@_-"/>
    <numFmt numFmtId="183" formatCode="0.000000%"/>
    <numFmt numFmtId="184" formatCode="_-&quot;$&quot;* #,##0.0_-;\-&quot;$&quot;* #,##0.0_-;_-&quot;$&quot;* &quot;-&quot;_-;_-@_-"/>
    <numFmt numFmtId="185" formatCode="#,##0.000"/>
    <numFmt numFmtId="186" formatCode="_-&quot;$&quot;\ * #,##0.0_-;\-&quot;$&quot;\ * #,##0.0_-;_-&quot;$&quot;\ * &quot;-&quot;??_-;_-@_-"/>
    <numFmt numFmtId="187" formatCode="_-&quot;$&quot;* #,##0.00_-;\-&quot;$&quot;* #,##0.00_-;_-&quot;$&quot;* &quot;-&quot;??_-;_-@_-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i/>
      <sz val="10"/>
      <name val="Arial Narrow"/>
      <family val="2"/>
    </font>
    <font>
      <sz val="10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color rgb="FFFF0000"/>
      <name val="Arial Narrow"/>
      <family val="2"/>
    </font>
    <font>
      <b/>
      <i/>
      <sz val="11"/>
      <color theme="1"/>
      <name val="Arial Narrow"/>
      <family val="2"/>
    </font>
    <font>
      <b/>
      <sz val="14"/>
      <name val="Arial Narrow"/>
      <family val="2"/>
    </font>
    <font>
      <b/>
      <i/>
      <sz val="1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6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30" fillId="0" borderId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83">
    <xf numFmtId="0" fontId="0" fillId="0" borderId="0" xfId="0"/>
    <xf numFmtId="0" fontId="2" fillId="2" borderId="0" xfId="0" applyFont="1" applyFill="1"/>
    <xf numFmtId="0" fontId="0" fillId="3" borderId="0" xfId="0" applyFill="1"/>
    <xf numFmtId="165" fontId="7" fillId="0" borderId="0" xfId="3" applyFont="1" applyFill="1"/>
    <xf numFmtId="0" fontId="8" fillId="0" borderId="0" xfId="0" applyFont="1"/>
    <xf numFmtId="165" fontId="7" fillId="0" borderId="0" xfId="3" applyFont="1"/>
    <xf numFmtId="169" fontId="8" fillId="0" borderId="0" xfId="0" applyNumberFormat="1" applyFont="1"/>
    <xf numFmtId="0" fontId="7" fillId="0" borderId="0" xfId="0" applyFont="1"/>
    <xf numFmtId="165" fontId="8" fillId="0" borderId="0" xfId="0" applyNumberFormat="1" applyFont="1"/>
    <xf numFmtId="0" fontId="13" fillId="0" borderId="0" xfId="0" applyFont="1"/>
    <xf numFmtId="165" fontId="9" fillId="0" borderId="0" xfId="3" applyFont="1"/>
    <xf numFmtId="165" fontId="9" fillId="0" borderId="0" xfId="0" applyNumberFormat="1" applyFont="1"/>
    <xf numFmtId="165" fontId="7" fillId="0" borderId="0" xfId="0" applyNumberFormat="1" applyFont="1"/>
    <xf numFmtId="164" fontId="8" fillId="0" borderId="0" xfId="1" applyFont="1" applyFill="1"/>
    <xf numFmtId="0" fontId="3" fillId="0" borderId="0" xfId="2"/>
    <xf numFmtId="2" fontId="3" fillId="0" borderId="0" xfId="2" applyNumberFormat="1"/>
    <xf numFmtId="0" fontId="3" fillId="0" borderId="0" xfId="2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wrapText="1"/>
    </xf>
    <xf numFmtId="0" fontId="17" fillId="0" borderId="0" xfId="0" applyFont="1"/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0" fontId="17" fillId="0" borderId="0" xfId="0" applyFont="1" applyAlignment="1">
      <alignment wrapText="1"/>
    </xf>
    <xf numFmtId="175" fontId="18" fillId="0" borderId="0" xfId="0" applyNumberFormat="1" applyFont="1"/>
    <xf numFmtId="2" fontId="18" fillId="0" borderId="4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wrapText="1"/>
    </xf>
    <xf numFmtId="0" fontId="18" fillId="0" borderId="5" xfId="0" applyFont="1" applyBorder="1"/>
    <xf numFmtId="0" fontId="10" fillId="0" borderId="0" xfId="0" applyFont="1"/>
    <xf numFmtId="0" fontId="18" fillId="0" borderId="9" xfId="0" applyFont="1" applyBorder="1" applyAlignment="1">
      <alignment vertical="center"/>
    </xf>
    <xf numFmtId="0" fontId="18" fillId="0" borderId="10" xfId="0" applyFont="1" applyBorder="1"/>
    <xf numFmtId="0" fontId="18" fillId="0" borderId="11" xfId="0" applyFont="1" applyBorder="1"/>
    <xf numFmtId="0" fontId="21" fillId="0" borderId="4" xfId="0" applyFont="1" applyBorder="1" applyAlignment="1">
      <alignment vertical="center"/>
    </xf>
    <xf numFmtId="0" fontId="21" fillId="0" borderId="5" xfId="0" applyFont="1" applyBorder="1"/>
    <xf numFmtId="0" fontId="18" fillId="0" borderId="21" xfId="0" applyFont="1" applyBorder="1" applyAlignment="1">
      <alignment wrapText="1"/>
    </xf>
    <xf numFmtId="0" fontId="18" fillId="0" borderId="21" xfId="0" applyFont="1" applyBorder="1"/>
    <xf numFmtId="175" fontId="18" fillId="0" borderId="21" xfId="0" applyNumberFormat="1" applyFont="1" applyBorder="1"/>
    <xf numFmtId="0" fontId="18" fillId="0" borderId="10" xfId="0" applyFont="1" applyBorder="1" applyAlignment="1">
      <alignment vertical="center"/>
    </xf>
    <xf numFmtId="2" fontId="18" fillId="0" borderId="0" xfId="0" applyNumberFormat="1" applyFont="1" applyAlignment="1">
      <alignment horizontal="center"/>
    </xf>
    <xf numFmtId="2" fontId="17" fillId="0" borderId="5" xfId="0" applyNumberFormat="1" applyFont="1" applyBorder="1" applyAlignment="1">
      <alignment horizontal="center"/>
    </xf>
    <xf numFmtId="2" fontId="18" fillId="0" borderId="0" xfId="13" applyNumberFormat="1" applyFont="1" applyFill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5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vertical="center"/>
    </xf>
    <xf numFmtId="0" fontId="17" fillId="5" borderId="5" xfId="0" applyFont="1" applyFill="1" applyBorder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0" fontId="17" fillId="5" borderId="4" xfId="0" applyFont="1" applyFill="1" applyBorder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3" fillId="4" borderId="0" xfId="2" applyFill="1"/>
    <xf numFmtId="0" fontId="3" fillId="4" borderId="10" xfId="2" applyFill="1" applyBorder="1"/>
    <xf numFmtId="0" fontId="3" fillId="4" borderId="4" xfId="2" applyFill="1" applyBorder="1"/>
    <xf numFmtId="0" fontId="3" fillId="4" borderId="5" xfId="2" applyFill="1" applyBorder="1"/>
    <xf numFmtId="0" fontId="10" fillId="4" borderId="0" xfId="2" applyFont="1" applyFill="1"/>
    <xf numFmtId="0" fontId="10" fillId="4" borderId="5" xfId="2" applyFont="1" applyFill="1" applyBorder="1"/>
    <xf numFmtId="0" fontId="3" fillId="4" borderId="24" xfId="2" applyFill="1" applyBorder="1"/>
    <xf numFmtId="0" fontId="3" fillId="4" borderId="25" xfId="2" applyFill="1" applyBorder="1"/>
    <xf numFmtId="4" fontId="3" fillId="4" borderId="26" xfId="2" applyNumberFormat="1" applyFill="1" applyBorder="1"/>
    <xf numFmtId="0" fontId="3" fillId="4" borderId="27" xfId="2" applyFill="1" applyBorder="1"/>
    <xf numFmtId="0" fontId="3" fillId="4" borderId="28" xfId="2" applyFill="1" applyBorder="1"/>
    <xf numFmtId="4" fontId="3" fillId="4" borderId="21" xfId="2" applyNumberFormat="1" applyFill="1" applyBorder="1"/>
    <xf numFmtId="0" fontId="3" fillId="4" borderId="21" xfId="2" applyFill="1" applyBorder="1"/>
    <xf numFmtId="0" fontId="3" fillId="4" borderId="20" xfId="2" applyFill="1" applyBorder="1"/>
    <xf numFmtId="0" fontId="3" fillId="4" borderId="29" xfId="2" applyFill="1" applyBorder="1"/>
    <xf numFmtId="0" fontId="10" fillId="4" borderId="18" xfId="2" applyFont="1" applyFill="1" applyBorder="1" applyAlignment="1">
      <alignment horizontal="center"/>
    </xf>
    <xf numFmtId="0" fontId="10" fillId="4" borderId="16" xfId="2" applyFont="1" applyFill="1" applyBorder="1" applyAlignment="1">
      <alignment horizontal="center"/>
    </xf>
    <xf numFmtId="0" fontId="3" fillId="4" borderId="15" xfId="2" applyFill="1" applyBorder="1" applyAlignment="1">
      <alignment horizontal="center"/>
    </xf>
    <xf numFmtId="0" fontId="3" fillId="4" borderId="30" xfId="2" applyFill="1" applyBorder="1" applyAlignment="1">
      <alignment horizontal="center"/>
    </xf>
    <xf numFmtId="0" fontId="3" fillId="4" borderId="31" xfId="2" applyFill="1" applyBorder="1" applyAlignment="1">
      <alignment horizontal="center"/>
    </xf>
    <xf numFmtId="0" fontId="3" fillId="4" borderId="16" xfId="2" applyFill="1" applyBorder="1" applyAlignment="1">
      <alignment horizontal="center"/>
    </xf>
    <xf numFmtId="0" fontId="3" fillId="4" borderId="15" xfId="2" applyFill="1" applyBorder="1"/>
    <xf numFmtId="0" fontId="3" fillId="4" borderId="31" xfId="2" applyFill="1" applyBorder="1"/>
    <xf numFmtId="0" fontId="3" fillId="4" borderId="30" xfId="2" applyFill="1" applyBorder="1"/>
    <xf numFmtId="4" fontId="3" fillId="4" borderId="16" xfId="2" applyNumberFormat="1" applyFill="1" applyBorder="1"/>
    <xf numFmtId="4" fontId="3" fillId="4" borderId="30" xfId="2" applyNumberFormat="1" applyFill="1" applyBorder="1"/>
    <xf numFmtId="4" fontId="3" fillId="4" borderId="5" xfId="2" applyNumberFormat="1" applyFill="1" applyBorder="1"/>
    <xf numFmtId="2" fontId="3" fillId="4" borderId="5" xfId="2" applyNumberFormat="1" applyFill="1" applyBorder="1"/>
    <xf numFmtId="0" fontId="3" fillId="4" borderId="16" xfId="2" applyFill="1" applyBorder="1"/>
    <xf numFmtId="0" fontId="3" fillId="4" borderId="32" xfId="2" applyFill="1" applyBorder="1"/>
    <xf numFmtId="4" fontId="3" fillId="4" borderId="0" xfId="2" applyNumberFormat="1" applyFill="1"/>
    <xf numFmtId="2" fontId="3" fillId="4" borderId="17" xfId="2" applyNumberFormat="1" applyFill="1" applyBorder="1"/>
    <xf numFmtId="0" fontId="10" fillId="4" borderId="15" xfId="2" applyFont="1" applyFill="1" applyBorder="1" applyAlignment="1">
      <alignment horizontal="center"/>
    </xf>
    <xf numFmtId="0" fontId="3" fillId="4" borderId="24" xfId="2" applyFill="1" applyBorder="1" applyAlignment="1">
      <alignment horizontal="center"/>
    </xf>
    <xf numFmtId="4" fontId="3" fillId="4" borderId="16" xfId="2" applyNumberFormat="1" applyFill="1" applyBorder="1" applyAlignment="1">
      <alignment horizontal="center"/>
    </xf>
    <xf numFmtId="2" fontId="3" fillId="4" borderId="30" xfId="2" applyNumberFormat="1" applyFill="1" applyBorder="1"/>
    <xf numFmtId="3" fontId="3" fillId="4" borderId="16" xfId="2" applyNumberFormat="1" applyFill="1" applyBorder="1"/>
    <xf numFmtId="172" fontId="3" fillId="4" borderId="16" xfId="2" applyNumberFormat="1" applyFill="1" applyBorder="1"/>
    <xf numFmtId="164" fontId="3" fillId="4" borderId="16" xfId="1" applyFont="1" applyFill="1" applyBorder="1"/>
    <xf numFmtId="9" fontId="3" fillId="4" borderId="16" xfId="2" applyNumberFormat="1" applyFill="1" applyBorder="1"/>
    <xf numFmtId="176" fontId="3" fillId="4" borderId="16" xfId="2" applyNumberFormat="1" applyFill="1" applyBorder="1"/>
    <xf numFmtId="0" fontId="15" fillId="4" borderId="31" xfId="2" applyFont="1" applyFill="1" applyBorder="1" applyAlignment="1">
      <alignment horizontal="center"/>
    </xf>
    <xf numFmtId="0" fontId="15" fillId="4" borderId="16" xfId="2" applyFont="1" applyFill="1" applyBorder="1" applyAlignment="1">
      <alignment horizontal="center"/>
    </xf>
    <xf numFmtId="4" fontId="10" fillId="4" borderId="0" xfId="2" applyNumberFormat="1" applyFont="1" applyFill="1"/>
    <xf numFmtId="0" fontId="3" fillId="4" borderId="18" xfId="2" applyFill="1" applyBorder="1" applyAlignment="1">
      <alignment horizontal="center"/>
    </xf>
    <xf numFmtId="4" fontId="3" fillId="4" borderId="31" xfId="2" applyNumberFormat="1" applyFill="1" applyBorder="1"/>
    <xf numFmtId="3" fontId="3" fillId="4" borderId="31" xfId="2" applyNumberFormat="1" applyFill="1" applyBorder="1"/>
    <xf numFmtId="4" fontId="3" fillId="4" borderId="10" xfId="2" applyNumberFormat="1" applyFill="1" applyBorder="1"/>
    <xf numFmtId="0" fontId="10" fillId="4" borderId="21" xfId="2" applyFont="1" applyFill="1" applyBorder="1"/>
    <xf numFmtId="4" fontId="10" fillId="4" borderId="21" xfId="2" applyNumberFormat="1" applyFont="1" applyFill="1" applyBorder="1"/>
    <xf numFmtId="4" fontId="3" fillId="4" borderId="4" xfId="2" applyNumberFormat="1" applyFill="1" applyBorder="1"/>
    <xf numFmtId="0" fontId="12" fillId="4" borderId="4" xfId="0" applyFont="1" applyFill="1" applyBorder="1" applyAlignment="1">
      <alignment horizontal="left" vertical="center"/>
    </xf>
    <xf numFmtId="0" fontId="12" fillId="4" borderId="0" xfId="0" applyFont="1" applyFill="1"/>
    <xf numFmtId="0" fontId="12" fillId="4" borderId="4" xfId="0" applyFont="1" applyFill="1" applyBorder="1" applyAlignment="1">
      <alignment vertical="center"/>
    </xf>
    <xf numFmtId="0" fontId="12" fillId="4" borderId="10" xfId="0" applyFont="1" applyFill="1" applyBorder="1"/>
    <xf numFmtId="4" fontId="3" fillId="4" borderId="11" xfId="2" applyNumberFormat="1" applyFill="1" applyBorder="1"/>
    <xf numFmtId="3" fontId="12" fillId="4" borderId="9" xfId="2" applyNumberFormat="1" applyFont="1" applyFill="1" applyBorder="1"/>
    <xf numFmtId="177" fontId="3" fillId="4" borderId="16" xfId="2" applyNumberFormat="1" applyFill="1" applyBorder="1"/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170" fontId="17" fillId="4" borderId="19" xfId="3" applyNumberFormat="1" applyFont="1" applyFill="1" applyBorder="1" applyAlignment="1">
      <alignment horizontal="center" vertical="center"/>
    </xf>
    <xf numFmtId="171" fontId="17" fillId="4" borderId="40" xfId="3" applyNumberFormat="1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vertical="center" wrapText="1"/>
    </xf>
    <xf numFmtId="0" fontId="17" fillId="4" borderId="14" xfId="0" applyFont="1" applyFill="1" applyBorder="1" applyAlignment="1">
      <alignment vertical="center" wrapText="1"/>
    </xf>
    <xf numFmtId="0" fontId="18" fillId="4" borderId="15" xfId="0" applyFont="1" applyFill="1" applyBorder="1" applyAlignment="1">
      <alignment horizontal="center" vertical="center"/>
    </xf>
    <xf numFmtId="4" fontId="18" fillId="4" borderId="16" xfId="0" applyNumberFormat="1" applyFont="1" applyFill="1" applyBorder="1" applyAlignment="1">
      <alignment vertical="center"/>
    </xf>
    <xf numFmtId="4" fontId="18" fillId="4" borderId="16" xfId="0" applyNumberFormat="1" applyFont="1" applyFill="1" applyBorder="1" applyAlignment="1">
      <alignment horizontal="center" vertical="center"/>
    </xf>
    <xf numFmtId="2" fontId="18" fillId="4" borderId="16" xfId="0" applyNumberFormat="1" applyFont="1" applyFill="1" applyBorder="1" applyAlignment="1">
      <alignment horizontal="center" vertical="center"/>
    </xf>
    <xf numFmtId="170" fontId="18" fillId="4" borderId="16" xfId="3" applyNumberFormat="1" applyFont="1" applyFill="1" applyBorder="1" applyAlignment="1">
      <alignment horizontal="center" vertical="center"/>
    </xf>
    <xf numFmtId="165" fontId="18" fillId="4" borderId="17" xfId="3" applyFont="1" applyFill="1" applyBorder="1" applyAlignment="1">
      <alignment horizontal="center" vertical="center"/>
    </xf>
    <xf numFmtId="4" fontId="17" fillId="4" borderId="16" xfId="0" applyNumberFormat="1" applyFont="1" applyFill="1" applyBorder="1" applyAlignment="1">
      <alignment vertical="center"/>
    </xf>
    <xf numFmtId="0" fontId="18" fillId="4" borderId="16" xfId="0" applyFont="1" applyFill="1" applyBorder="1" applyAlignment="1">
      <alignment horizontal="center" vertical="center"/>
    </xf>
    <xf numFmtId="170" fontId="17" fillId="4" borderId="17" xfId="3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71" fontId="18" fillId="4" borderId="17" xfId="3" applyNumberFormat="1" applyFont="1" applyFill="1" applyBorder="1" applyAlignment="1">
      <alignment horizontal="center" vertical="center"/>
    </xf>
    <xf numFmtId="170" fontId="18" fillId="4" borderId="17" xfId="3" applyNumberFormat="1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4" fontId="18" fillId="4" borderId="13" xfId="0" applyNumberFormat="1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2" fontId="18" fillId="4" borderId="13" xfId="0" applyNumberFormat="1" applyFont="1" applyFill="1" applyBorder="1" applyAlignment="1">
      <alignment horizontal="center" vertical="center"/>
    </xf>
    <xf numFmtId="170" fontId="18" fillId="4" borderId="13" xfId="3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horizontal="center" vertical="center" wrapText="1"/>
    </xf>
    <xf numFmtId="2" fontId="18" fillId="4" borderId="13" xfId="0" applyNumberFormat="1" applyFont="1" applyFill="1" applyBorder="1" applyAlignment="1">
      <alignment horizontal="center" vertical="center" wrapText="1"/>
    </xf>
    <xf numFmtId="164" fontId="18" fillId="4" borderId="13" xfId="1" applyFont="1" applyFill="1" applyBorder="1" applyAlignment="1">
      <alignment vertical="center" wrapText="1"/>
    </xf>
    <xf numFmtId="4" fontId="18" fillId="4" borderId="16" xfId="0" applyNumberFormat="1" applyFont="1" applyFill="1" applyBorder="1" applyAlignment="1">
      <alignment vertical="center" wrapText="1"/>
    </xf>
    <xf numFmtId="2" fontId="18" fillId="4" borderId="15" xfId="0" applyNumberFormat="1" applyFont="1" applyFill="1" applyBorder="1" applyAlignment="1">
      <alignment horizontal="center" vertical="center"/>
    </xf>
    <xf numFmtId="2" fontId="17" fillId="4" borderId="15" xfId="0" applyNumberFormat="1" applyFont="1" applyFill="1" applyBorder="1" applyAlignment="1">
      <alignment horizontal="center" vertical="center"/>
    </xf>
    <xf numFmtId="170" fontId="17" fillId="4" borderId="30" xfId="3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vertical="center" wrapText="1"/>
    </xf>
    <xf numFmtId="170" fontId="17" fillId="4" borderId="35" xfId="3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170" fontId="18" fillId="4" borderId="0" xfId="3" applyNumberFormat="1" applyFont="1" applyFill="1" applyAlignment="1">
      <alignment horizontal="center" vertical="center"/>
    </xf>
    <xf numFmtId="171" fontId="18" fillId="4" borderId="0" xfId="3" applyNumberFormat="1" applyFont="1" applyFill="1" applyAlignment="1">
      <alignment horizontal="center" vertical="center"/>
    </xf>
    <xf numFmtId="171" fontId="18" fillId="4" borderId="43" xfId="3" applyNumberFormat="1" applyFont="1" applyFill="1" applyBorder="1" applyAlignment="1">
      <alignment horizontal="center" vertical="center"/>
    </xf>
    <xf numFmtId="171" fontId="18" fillId="4" borderId="42" xfId="3" applyNumberFormat="1" applyFont="1" applyFill="1" applyBorder="1" applyAlignment="1">
      <alignment horizontal="center" vertical="center"/>
    </xf>
    <xf numFmtId="171" fontId="18" fillId="4" borderId="31" xfId="3" applyNumberFormat="1" applyFont="1" applyFill="1" applyBorder="1" applyAlignment="1">
      <alignment horizontal="center" vertical="center"/>
    </xf>
    <xf numFmtId="171" fontId="18" fillId="4" borderId="38" xfId="3" applyNumberFormat="1" applyFont="1" applyFill="1" applyBorder="1" applyAlignment="1">
      <alignment horizontal="center" vertical="center"/>
    </xf>
    <xf numFmtId="171" fontId="18" fillId="4" borderId="40" xfId="3" applyNumberFormat="1" applyFont="1" applyFill="1" applyBorder="1" applyAlignment="1">
      <alignment horizontal="center" vertical="center"/>
    </xf>
    <xf numFmtId="171" fontId="17" fillId="4" borderId="6" xfId="3" applyNumberFormat="1" applyFont="1" applyFill="1" applyBorder="1" applyAlignment="1">
      <alignment horizontal="center" vertical="center"/>
    </xf>
    <xf numFmtId="171" fontId="17" fillId="4" borderId="44" xfId="3" applyNumberFormat="1" applyFont="1" applyFill="1" applyBorder="1" applyAlignment="1">
      <alignment horizontal="center" vertical="center"/>
    </xf>
    <xf numFmtId="171" fontId="18" fillId="4" borderId="0" xfId="3" applyNumberFormat="1" applyFont="1" applyFill="1" applyBorder="1" applyAlignment="1">
      <alignment horizontal="center" vertical="center"/>
    </xf>
    <xf numFmtId="170" fontId="18" fillId="4" borderId="0" xfId="3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/>
    </xf>
    <xf numFmtId="170" fontId="18" fillId="4" borderId="10" xfId="3" applyNumberFormat="1" applyFont="1" applyFill="1" applyBorder="1" applyAlignment="1">
      <alignment horizontal="left" vertical="center"/>
    </xf>
    <xf numFmtId="171" fontId="18" fillId="4" borderId="10" xfId="3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left" vertical="center"/>
    </xf>
    <xf numFmtId="170" fontId="17" fillId="4" borderId="0" xfId="3" applyNumberFormat="1" applyFont="1" applyFill="1" applyAlignment="1">
      <alignment horizontal="left" vertical="center"/>
    </xf>
    <xf numFmtId="171" fontId="17" fillId="4" borderId="0" xfId="3" applyNumberFormat="1" applyFont="1" applyFill="1" applyAlignment="1">
      <alignment horizontal="center" vertical="center"/>
    </xf>
    <xf numFmtId="4" fontId="22" fillId="4" borderId="16" xfId="0" applyNumberFormat="1" applyFont="1" applyFill="1" applyBorder="1" applyAlignment="1">
      <alignment horizontal="center" vertical="center"/>
    </xf>
    <xf numFmtId="2" fontId="22" fillId="4" borderId="16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 wrapText="1"/>
    </xf>
    <xf numFmtId="165" fontId="24" fillId="0" borderId="0" xfId="3" applyFont="1"/>
    <xf numFmtId="0" fontId="24" fillId="0" borderId="0" xfId="0" applyFont="1"/>
    <xf numFmtId="169" fontId="24" fillId="0" borderId="0" xfId="0" applyNumberFormat="1" applyFont="1"/>
    <xf numFmtId="165" fontId="24" fillId="0" borderId="0" xfId="3" applyFont="1" applyFill="1"/>
    <xf numFmtId="171" fontId="19" fillId="0" borderId="0" xfId="3" applyNumberFormat="1" applyFont="1" applyFill="1" applyBorder="1" applyAlignment="1">
      <alignment horizontal="center" vertical="center"/>
    </xf>
    <xf numFmtId="165" fontId="24" fillId="0" borderId="0" xfId="0" applyNumberFormat="1" applyFont="1"/>
    <xf numFmtId="171" fontId="20" fillId="0" borderId="0" xfId="3" applyNumberFormat="1" applyFont="1" applyFill="1" applyAlignment="1">
      <alignment horizontal="center" vertical="center"/>
    </xf>
    <xf numFmtId="165" fontId="25" fillId="0" borderId="0" xfId="3" applyFont="1"/>
    <xf numFmtId="165" fontId="25" fillId="0" borderId="0" xfId="0" applyNumberFormat="1" applyFont="1"/>
    <xf numFmtId="170" fontId="20" fillId="0" borderId="0" xfId="3" applyNumberFormat="1" applyFont="1" applyFill="1" applyAlignment="1">
      <alignment horizontal="center" vertical="center"/>
    </xf>
    <xf numFmtId="165" fontId="20" fillId="0" borderId="0" xfId="14" applyFont="1" applyFill="1" applyAlignment="1">
      <alignment horizontal="center" vertical="center"/>
    </xf>
    <xf numFmtId="168" fontId="26" fillId="0" borderId="0" xfId="13" applyFont="1"/>
    <xf numFmtId="170" fontId="20" fillId="4" borderId="0" xfId="3" applyNumberFormat="1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170" fontId="19" fillId="4" borderId="16" xfId="3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 wrapText="1"/>
    </xf>
    <xf numFmtId="170" fontId="19" fillId="4" borderId="0" xfId="3" applyNumberFormat="1" applyFont="1" applyFill="1" applyBorder="1" applyAlignment="1">
      <alignment horizontal="center" vertical="center"/>
    </xf>
    <xf numFmtId="0" fontId="23" fillId="4" borderId="16" xfId="2" applyFont="1" applyFill="1" applyBorder="1"/>
    <xf numFmtId="0" fontId="23" fillId="0" borderId="0" xfId="2" applyFont="1"/>
    <xf numFmtId="0" fontId="23" fillId="4" borderId="4" xfId="2" applyFont="1" applyFill="1" applyBorder="1"/>
    <xf numFmtId="0" fontId="23" fillId="4" borderId="0" xfId="2" applyFont="1" applyFill="1"/>
    <xf numFmtId="4" fontId="23" fillId="4" borderId="21" xfId="2" applyNumberFormat="1" applyFont="1" applyFill="1" applyBorder="1"/>
    <xf numFmtId="0" fontId="23" fillId="4" borderId="21" xfId="2" applyFont="1" applyFill="1" applyBorder="1"/>
    <xf numFmtId="0" fontId="23" fillId="4" borderId="20" xfId="2" applyFont="1" applyFill="1" applyBorder="1"/>
    <xf numFmtId="0" fontId="27" fillId="4" borderId="16" xfId="2" applyFont="1" applyFill="1" applyBorder="1" applyAlignment="1">
      <alignment horizontal="center"/>
    </xf>
    <xf numFmtId="4" fontId="23" fillId="4" borderId="16" xfId="2" applyNumberFormat="1" applyFont="1" applyFill="1" applyBorder="1"/>
    <xf numFmtId="4" fontId="23" fillId="4" borderId="0" xfId="2" applyNumberFormat="1" applyFont="1" applyFill="1"/>
    <xf numFmtId="4" fontId="23" fillId="4" borderId="16" xfId="2" applyNumberFormat="1" applyFont="1" applyFill="1" applyBorder="1" applyAlignment="1">
      <alignment horizontal="center"/>
    </xf>
    <xf numFmtId="3" fontId="23" fillId="4" borderId="16" xfId="2" applyNumberFormat="1" applyFont="1" applyFill="1" applyBorder="1"/>
    <xf numFmtId="164" fontId="23" fillId="4" borderId="16" xfId="1" applyFont="1" applyFill="1" applyBorder="1"/>
    <xf numFmtId="9" fontId="23" fillId="4" borderId="16" xfId="2" applyNumberFormat="1" applyFont="1" applyFill="1" applyBorder="1"/>
    <xf numFmtId="1" fontId="23" fillId="4" borderId="16" xfId="2" applyNumberFormat="1" applyFont="1" applyFill="1" applyBorder="1"/>
    <xf numFmtId="172" fontId="23" fillId="4" borderId="16" xfId="2" applyNumberFormat="1" applyFont="1" applyFill="1" applyBorder="1"/>
    <xf numFmtId="0" fontId="27" fillId="4" borderId="0" xfId="2" applyFont="1" applyFill="1"/>
    <xf numFmtId="4" fontId="27" fillId="4" borderId="0" xfId="2" applyNumberFormat="1" applyFont="1" applyFill="1"/>
    <xf numFmtId="3" fontId="23" fillId="4" borderId="0" xfId="2" applyNumberFormat="1" applyFont="1" applyFill="1"/>
    <xf numFmtId="177" fontId="23" fillId="4" borderId="16" xfId="13" applyNumberFormat="1" applyFont="1" applyFill="1" applyBorder="1"/>
    <xf numFmtId="170" fontId="23" fillId="4" borderId="21" xfId="3" applyNumberFormat="1" applyFont="1" applyFill="1" applyBorder="1" applyAlignment="1">
      <alignment horizontal="center" vertical="center"/>
    </xf>
    <xf numFmtId="171" fontId="23" fillId="4" borderId="21" xfId="3" applyNumberFormat="1" applyFont="1" applyFill="1" applyBorder="1" applyAlignment="1">
      <alignment horizontal="center" vertical="center"/>
    </xf>
    <xf numFmtId="2" fontId="23" fillId="4" borderId="16" xfId="2" applyNumberFormat="1" applyFont="1" applyFill="1" applyBorder="1"/>
    <xf numFmtId="2" fontId="23" fillId="4" borderId="0" xfId="2" applyNumberFormat="1" applyFont="1" applyFill="1"/>
    <xf numFmtId="3" fontId="27" fillId="4" borderId="0" xfId="2" applyNumberFormat="1" applyFont="1" applyFill="1"/>
    <xf numFmtId="0" fontId="27" fillId="4" borderId="0" xfId="2" applyFont="1" applyFill="1" applyAlignment="1">
      <alignment horizontal="center"/>
    </xf>
    <xf numFmtId="0" fontId="23" fillId="4" borderId="16" xfId="2" applyFont="1" applyFill="1" applyBorder="1" applyAlignment="1">
      <alignment horizontal="center"/>
    </xf>
    <xf numFmtId="0" fontId="23" fillId="0" borderId="0" xfId="2" applyFont="1" applyAlignment="1">
      <alignment horizontal="left"/>
    </xf>
    <xf numFmtId="0" fontId="27" fillId="0" borderId="0" xfId="2" applyFont="1" applyAlignment="1">
      <alignment wrapText="1"/>
    </xf>
    <xf numFmtId="2" fontId="23" fillId="4" borderId="37" xfId="2" applyNumberFormat="1" applyFont="1" applyFill="1" applyBorder="1"/>
    <xf numFmtId="0" fontId="27" fillId="4" borderId="16" xfId="2" applyFont="1" applyFill="1" applyBorder="1"/>
    <xf numFmtId="0" fontId="23" fillId="4" borderId="16" xfId="2" quotePrefix="1" applyFont="1" applyFill="1" applyBorder="1" applyAlignment="1">
      <alignment horizontal="center"/>
    </xf>
    <xf numFmtId="2" fontId="23" fillId="4" borderId="16" xfId="2" applyNumberFormat="1" applyFont="1" applyFill="1" applyBorder="1" applyAlignment="1">
      <alignment horizontal="center"/>
    </xf>
    <xf numFmtId="2" fontId="23" fillId="4" borderId="16" xfId="8" applyNumberFormat="1" applyFont="1" applyFill="1" applyBorder="1" applyAlignment="1">
      <alignment horizontal="center"/>
    </xf>
    <xf numFmtId="2" fontId="23" fillId="4" borderId="16" xfId="8" applyNumberFormat="1" applyFont="1" applyFill="1" applyBorder="1"/>
    <xf numFmtId="0" fontId="23" fillId="4" borderId="16" xfId="8" quotePrefix="1" applyFont="1" applyFill="1" applyBorder="1" applyAlignment="1">
      <alignment horizontal="center"/>
    </xf>
    <xf numFmtId="0" fontId="23" fillId="4" borderId="0" xfId="2" applyFont="1" applyFill="1" applyAlignment="1">
      <alignment horizontal="right"/>
    </xf>
    <xf numFmtId="2" fontId="27" fillId="4" borderId="19" xfId="2" quotePrefix="1" applyNumberFormat="1" applyFont="1" applyFill="1" applyBorder="1" applyAlignment="1">
      <alignment horizontal="center"/>
    </xf>
    <xf numFmtId="2" fontId="27" fillId="4" borderId="16" xfId="2" applyNumberFormat="1" applyFont="1" applyFill="1" applyBorder="1"/>
    <xf numFmtId="2" fontId="27" fillId="4" borderId="16" xfId="2" applyNumberFormat="1" applyFont="1" applyFill="1" applyBorder="1" applyAlignment="1">
      <alignment horizontal="center"/>
    </xf>
    <xf numFmtId="175" fontId="27" fillId="4" borderId="0" xfId="2" applyNumberFormat="1" applyFont="1" applyFill="1"/>
    <xf numFmtId="0" fontId="23" fillId="4" borderId="0" xfId="0" applyFont="1" applyFill="1" applyAlignment="1">
      <alignment vertical="center"/>
    </xf>
    <xf numFmtId="0" fontId="27" fillId="4" borderId="0" xfId="0" applyFont="1" applyFill="1" applyAlignment="1">
      <alignment horizontal="left" vertical="center"/>
    </xf>
    <xf numFmtId="0" fontId="27" fillId="0" borderId="0" xfId="2" applyFont="1"/>
    <xf numFmtId="2" fontId="27" fillId="4" borderId="0" xfId="2" applyNumberFormat="1" applyFont="1" applyFill="1"/>
    <xf numFmtId="0" fontId="23" fillId="4" borderId="37" xfId="2" applyFont="1" applyFill="1" applyBorder="1"/>
    <xf numFmtId="4" fontId="23" fillId="4" borderId="37" xfId="2" applyNumberFormat="1" applyFont="1" applyFill="1" applyBorder="1"/>
    <xf numFmtId="4" fontId="23" fillId="4" borderId="22" xfId="2" applyNumberFormat="1" applyFont="1" applyFill="1" applyBorder="1"/>
    <xf numFmtId="0" fontId="23" fillId="4" borderId="47" xfId="2" applyFont="1" applyFill="1" applyBorder="1"/>
    <xf numFmtId="0" fontId="23" fillId="4" borderId="26" xfId="2" applyFont="1" applyFill="1" applyBorder="1"/>
    <xf numFmtId="3" fontId="27" fillId="4" borderId="47" xfId="2" applyNumberFormat="1" applyFont="1" applyFill="1" applyBorder="1"/>
    <xf numFmtId="3" fontId="23" fillId="4" borderId="47" xfId="2" applyNumberFormat="1" applyFont="1" applyFill="1" applyBorder="1"/>
    <xf numFmtId="3" fontId="23" fillId="4" borderId="21" xfId="2" applyNumberFormat="1" applyFont="1" applyFill="1" applyBorder="1"/>
    <xf numFmtId="178" fontId="24" fillId="0" borderId="0" xfId="3" applyNumberFormat="1" applyFont="1"/>
    <xf numFmtId="0" fontId="3" fillId="0" borderId="0" xfId="0" applyFont="1"/>
    <xf numFmtId="0" fontId="28" fillId="0" borderId="0" xfId="0" applyFont="1"/>
    <xf numFmtId="168" fontId="3" fillId="0" borderId="0" xfId="13" applyFont="1" applyFill="1" applyAlignment="1" applyProtection="1"/>
    <xf numFmtId="4" fontId="10" fillId="0" borderId="49" xfId="0" applyNumberFormat="1" applyFont="1" applyBorder="1"/>
    <xf numFmtId="0" fontId="10" fillId="0" borderId="2" xfId="0" applyFont="1" applyBorder="1"/>
    <xf numFmtId="0" fontId="3" fillId="0" borderId="2" xfId="0" applyFont="1" applyBorder="1"/>
    <xf numFmtId="168" fontId="10" fillId="0" borderId="3" xfId="13" applyFont="1" applyFill="1" applyBorder="1" applyAlignment="1" applyProtection="1"/>
    <xf numFmtId="0" fontId="10" fillId="0" borderId="16" xfId="0" applyFont="1" applyBorder="1" applyAlignment="1">
      <alignment horizontal="center"/>
    </xf>
    <xf numFmtId="168" fontId="10" fillId="0" borderId="16" xfId="13" applyFont="1" applyFill="1" applyBorder="1" applyAlignment="1" applyProtection="1">
      <alignment horizontal="center"/>
    </xf>
    <xf numFmtId="4" fontId="3" fillId="0" borderId="19" xfId="0" applyNumberFormat="1" applyFont="1" applyBorder="1"/>
    <xf numFmtId="4" fontId="3" fillId="0" borderId="16" xfId="0" applyNumberFormat="1" applyFont="1" applyBorder="1"/>
    <xf numFmtId="0" fontId="3" fillId="0" borderId="16" xfId="0" applyFont="1" applyBorder="1"/>
    <xf numFmtId="2" fontId="3" fillId="0" borderId="16" xfId="0" applyNumberFormat="1" applyFont="1" applyBorder="1"/>
    <xf numFmtId="168" fontId="3" fillId="0" borderId="16" xfId="13" applyFont="1" applyFill="1" applyBorder="1" applyAlignment="1" applyProtection="1">
      <alignment horizontal="right"/>
    </xf>
    <xf numFmtId="0" fontId="3" fillId="0" borderId="48" xfId="0" applyFont="1" applyBorder="1"/>
    <xf numFmtId="168" fontId="3" fillId="0" borderId="16" xfId="13" applyFont="1" applyFill="1" applyBorder="1" applyAlignment="1" applyProtection="1"/>
    <xf numFmtId="0" fontId="10" fillId="0" borderId="53" xfId="0" applyFont="1" applyBorder="1"/>
    <xf numFmtId="0" fontId="10" fillId="0" borderId="54" xfId="0" applyFont="1" applyBorder="1"/>
    <xf numFmtId="168" fontId="10" fillId="0" borderId="55" xfId="13" applyFont="1" applyFill="1" applyBorder="1" applyAlignment="1" applyProtection="1"/>
    <xf numFmtId="4" fontId="10" fillId="0" borderId="6" xfId="0" applyNumberFormat="1" applyFont="1" applyBorder="1"/>
    <xf numFmtId="0" fontId="10" fillId="0" borderId="49" xfId="0" applyFont="1" applyBorder="1" applyAlignment="1">
      <alignment horizontal="center"/>
    </xf>
    <xf numFmtId="4" fontId="3" fillId="0" borderId="4" xfId="0" applyNumberFormat="1" applyFont="1" applyBorder="1"/>
    <xf numFmtId="0" fontId="3" fillId="0" borderId="4" xfId="0" applyFont="1" applyBorder="1"/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0" fontId="25" fillId="0" borderId="16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31" fillId="0" borderId="0" xfId="16" applyFont="1"/>
    <xf numFmtId="14" fontId="25" fillId="0" borderId="16" xfId="16" applyNumberFormat="1" applyFont="1" applyBorder="1" applyAlignment="1">
      <alignment horizontal="center" vertical="center"/>
    </xf>
    <xf numFmtId="0" fontId="24" fillId="0" borderId="0" xfId="16" applyFont="1" applyAlignment="1">
      <alignment vertical="center"/>
    </xf>
    <xf numFmtId="0" fontId="25" fillId="0" borderId="0" xfId="16" applyFont="1" applyAlignment="1">
      <alignment vertical="center"/>
    </xf>
    <xf numFmtId="0" fontId="24" fillId="0" borderId="0" xfId="16" applyFont="1" applyAlignment="1">
      <alignment horizontal="center" wrapText="1"/>
    </xf>
    <xf numFmtId="0" fontId="25" fillId="0" borderId="16" xfId="16" applyFont="1" applyBorder="1" applyAlignment="1">
      <alignment vertical="center"/>
    </xf>
    <xf numFmtId="0" fontId="25" fillId="0" borderId="16" xfId="16" applyFont="1" applyBorder="1" applyAlignment="1">
      <alignment horizontal="left" vertical="center"/>
    </xf>
    <xf numFmtId="10" fontId="31" fillId="0" borderId="0" xfId="16" applyNumberFormat="1" applyFont="1"/>
    <xf numFmtId="44" fontId="24" fillId="0" borderId="16" xfId="17" applyFont="1" applyBorder="1" applyAlignment="1">
      <alignment vertical="center"/>
    </xf>
    <xf numFmtId="0" fontId="25" fillId="0" borderId="16" xfId="16" applyFont="1" applyBorder="1" applyAlignment="1">
      <alignment horizontal="center" vertical="center" wrapText="1"/>
    </xf>
    <xf numFmtId="0" fontId="24" fillId="0" borderId="16" xfId="16" applyFont="1" applyBorder="1"/>
    <xf numFmtId="178" fontId="24" fillId="0" borderId="16" xfId="18" applyNumberFormat="1" applyFont="1" applyBorder="1"/>
    <xf numFmtId="9" fontId="24" fillId="0" borderId="16" xfId="16" applyNumberFormat="1" applyFont="1" applyBorder="1" applyAlignment="1">
      <alignment horizontal="center"/>
    </xf>
    <xf numFmtId="0" fontId="24" fillId="0" borderId="16" xfId="16" applyFont="1" applyBorder="1" applyAlignment="1">
      <alignment horizontal="center"/>
    </xf>
    <xf numFmtId="179" fontId="24" fillId="0" borderId="16" xfId="16" applyNumberFormat="1" applyFont="1" applyBorder="1"/>
    <xf numFmtId="0" fontId="25" fillId="0" borderId="16" xfId="16" applyFont="1" applyBorder="1" applyAlignment="1">
      <alignment vertical="center" wrapText="1"/>
    </xf>
    <xf numFmtId="181" fontId="31" fillId="0" borderId="0" xfId="16" applyNumberFormat="1" applyFont="1"/>
    <xf numFmtId="179" fontId="24" fillId="0" borderId="16" xfId="16" applyNumberFormat="1" applyFont="1" applyBorder="1" applyAlignment="1">
      <alignment vertical="center"/>
    </xf>
    <xf numFmtId="182" fontId="25" fillId="0" borderId="0" xfId="17" applyNumberFormat="1" applyFont="1" applyFill="1" applyBorder="1" applyAlignment="1"/>
    <xf numFmtId="0" fontId="24" fillId="0" borderId="0" xfId="16" applyFont="1"/>
    <xf numFmtId="0" fontId="24" fillId="0" borderId="21" xfId="16" applyFont="1" applyBorder="1"/>
    <xf numFmtId="0" fontId="25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14" fontId="25" fillId="0" borderId="16" xfId="0" applyNumberFormat="1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vertical="center" wrapText="1"/>
    </xf>
    <xf numFmtId="0" fontId="25" fillId="0" borderId="30" xfId="0" applyFont="1" applyBorder="1" applyAlignment="1">
      <alignment wrapText="1"/>
    </xf>
    <xf numFmtId="4" fontId="25" fillId="0" borderId="20" xfId="0" applyNumberFormat="1" applyFont="1" applyBorder="1" applyAlignment="1">
      <alignment vertical="center"/>
    </xf>
    <xf numFmtId="4" fontId="25" fillId="0" borderId="26" xfId="0" applyNumberFormat="1" applyFont="1" applyBorder="1" applyAlignment="1">
      <alignment vertical="center"/>
    </xf>
    <xf numFmtId="4" fontId="25" fillId="0" borderId="30" xfId="0" applyNumberFormat="1" applyFont="1" applyBorder="1" applyAlignment="1">
      <alignment vertical="center"/>
    </xf>
    <xf numFmtId="4" fontId="25" fillId="0" borderId="16" xfId="0" applyNumberFormat="1" applyFont="1" applyBorder="1" applyAlignment="1">
      <alignment vertical="center"/>
    </xf>
    <xf numFmtId="0" fontId="19" fillId="4" borderId="0" xfId="0" applyFont="1" applyFill="1" applyAlignment="1">
      <alignment horizontal="left" vertical="center"/>
    </xf>
    <xf numFmtId="168" fontId="10" fillId="0" borderId="0" xfId="13" applyFont="1" applyFill="1" applyBorder="1" applyAlignment="1" applyProtection="1"/>
    <xf numFmtId="9" fontId="20" fillId="4" borderId="16" xfId="0" applyNumberFormat="1" applyFont="1" applyFill="1" applyBorder="1" applyAlignment="1">
      <alignment horizontal="right" vertical="center"/>
    </xf>
    <xf numFmtId="171" fontId="20" fillId="4" borderId="0" xfId="3" applyNumberFormat="1" applyFont="1" applyFill="1" applyBorder="1" applyAlignment="1">
      <alignment horizontal="center"/>
    </xf>
    <xf numFmtId="170" fontId="20" fillId="4" borderId="0" xfId="3" applyNumberFormat="1" applyFont="1" applyFill="1" applyBorder="1" applyAlignment="1">
      <alignment horizontal="center" wrapText="1"/>
    </xf>
    <xf numFmtId="170" fontId="20" fillId="4" borderId="0" xfId="3" applyNumberFormat="1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vertic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81" fontId="19" fillId="0" borderId="16" xfId="10" applyNumberFormat="1" applyFont="1" applyFill="1" applyBorder="1"/>
    <xf numFmtId="181" fontId="20" fillId="0" borderId="16" xfId="13" applyNumberFormat="1" applyFont="1" applyFill="1" applyBorder="1"/>
    <xf numFmtId="181" fontId="19" fillId="0" borderId="16" xfId="21" applyNumberFormat="1" applyFont="1" applyFill="1" applyBorder="1"/>
    <xf numFmtId="0" fontId="20" fillId="0" borderId="0" xfId="0" applyFont="1"/>
    <xf numFmtId="0" fontId="20" fillId="0" borderId="0" xfId="0" applyFont="1" applyAlignment="1">
      <alignment horizontal="center"/>
    </xf>
    <xf numFmtId="168" fontId="19" fillId="0" borderId="0" xfId="13" applyFont="1" applyFill="1"/>
    <xf numFmtId="9" fontId="19" fillId="0" borderId="0" xfId="10" applyFont="1" applyFill="1"/>
    <xf numFmtId="165" fontId="20" fillId="0" borderId="0" xfId="0" applyNumberFormat="1" applyFont="1"/>
    <xf numFmtId="0" fontId="20" fillId="0" borderId="21" xfId="0" applyFont="1" applyBorder="1"/>
    <xf numFmtId="0" fontId="19" fillId="0" borderId="0" xfId="0" applyFont="1"/>
    <xf numFmtId="0" fontId="19" fillId="0" borderId="0" xfId="5" applyFont="1"/>
    <xf numFmtId="0" fontId="20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Protection="1">
      <protection locked="0"/>
    </xf>
    <xf numFmtId="0" fontId="20" fillId="0" borderId="0" xfId="0" applyFont="1" applyAlignment="1">
      <alignment vertical="center"/>
    </xf>
    <xf numFmtId="0" fontId="20" fillId="0" borderId="0" xfId="5" applyFont="1"/>
    <xf numFmtId="0" fontId="20" fillId="0" borderId="16" xfId="0" applyFont="1" applyBorder="1" applyAlignment="1">
      <alignment horizontal="center"/>
    </xf>
    <xf numFmtId="168" fontId="20" fillId="0" borderId="16" xfId="13" applyFont="1" applyFill="1" applyBorder="1" applyAlignment="1">
      <alignment horizontal="center"/>
    </xf>
    <xf numFmtId="10" fontId="20" fillId="0" borderId="30" xfId="1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/>
    </xf>
    <xf numFmtId="168" fontId="20" fillId="0" borderId="19" xfId="13" applyFont="1" applyFill="1" applyBorder="1" applyAlignment="1">
      <alignment horizontal="center"/>
    </xf>
    <xf numFmtId="178" fontId="20" fillId="0" borderId="16" xfId="14" applyNumberFormat="1" applyFont="1" applyFill="1" applyBorder="1"/>
    <xf numFmtId="178" fontId="20" fillId="0" borderId="19" xfId="14" applyNumberFormat="1" applyFont="1" applyFill="1" applyBorder="1"/>
    <xf numFmtId="176" fontId="27" fillId="8" borderId="34" xfId="2" applyNumberFormat="1" applyFont="1" applyFill="1" applyBorder="1"/>
    <xf numFmtId="0" fontId="27" fillId="8" borderId="23" xfId="2" applyFont="1" applyFill="1" applyBorder="1"/>
    <xf numFmtId="168" fontId="10" fillId="0" borderId="17" xfId="13" applyFont="1" applyFill="1" applyBorder="1" applyAlignment="1" applyProtection="1">
      <alignment horizontal="center"/>
    </xf>
    <xf numFmtId="168" fontId="3" fillId="0" borderId="17" xfId="13" applyFont="1" applyFill="1" applyBorder="1" applyAlignment="1" applyProtection="1"/>
    <xf numFmtId="4" fontId="3" fillId="0" borderId="16" xfId="0" applyNumberFormat="1" applyFont="1" applyBorder="1" applyAlignment="1">
      <alignment wrapText="1"/>
    </xf>
    <xf numFmtId="178" fontId="33" fillId="0" borderId="0" xfId="3" applyNumberFormat="1" applyFont="1"/>
    <xf numFmtId="165" fontId="33" fillId="0" borderId="0" xfId="3" applyFont="1"/>
    <xf numFmtId="171" fontId="33" fillId="0" borderId="0" xfId="3" applyNumberFormat="1" applyFont="1" applyFill="1" applyAlignment="1">
      <alignment horizontal="center" vertical="center"/>
    </xf>
    <xf numFmtId="0" fontId="19" fillId="8" borderId="15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20" fillId="8" borderId="19" xfId="0" applyFont="1" applyFill="1" applyBorder="1" applyAlignment="1">
      <alignment horizontal="center"/>
    </xf>
    <xf numFmtId="168" fontId="20" fillId="8" borderId="19" xfId="13" applyFont="1" applyFill="1" applyBorder="1" applyAlignment="1">
      <alignment horizontal="center"/>
    </xf>
    <xf numFmtId="178" fontId="20" fillId="8" borderId="19" xfId="14" applyNumberFormat="1" applyFont="1" applyFill="1" applyBorder="1"/>
    <xf numFmtId="10" fontId="20" fillId="8" borderId="30" xfId="10" applyNumberFormat="1" applyFont="1" applyFill="1" applyBorder="1" applyAlignment="1">
      <alignment horizontal="right" vertical="center"/>
    </xf>
    <xf numFmtId="178" fontId="31" fillId="0" borderId="0" xfId="14" applyNumberFormat="1" applyFont="1"/>
    <xf numFmtId="178" fontId="31" fillId="0" borderId="0" xfId="16" applyNumberFormat="1" applyFont="1"/>
    <xf numFmtId="0" fontId="23" fillId="4" borderId="16" xfId="2" applyFont="1" applyFill="1" applyBorder="1" applyAlignment="1">
      <alignment horizontal="center" vertical="center" wrapText="1"/>
    </xf>
    <xf numFmtId="2" fontId="23" fillId="4" borderId="16" xfId="2" applyNumberFormat="1" applyFont="1" applyFill="1" applyBorder="1" applyAlignment="1">
      <alignment horizontal="center" vertical="center" wrapText="1"/>
    </xf>
    <xf numFmtId="4" fontId="23" fillId="4" borderId="16" xfId="2" applyNumberFormat="1" applyFont="1" applyFill="1" applyBorder="1" applyAlignment="1">
      <alignment horizontal="center" vertical="center" wrapText="1"/>
    </xf>
    <xf numFmtId="165" fontId="23" fillId="4" borderId="16" xfId="14" applyFont="1" applyFill="1" applyBorder="1" applyAlignment="1">
      <alignment horizontal="center" vertical="center" wrapText="1"/>
    </xf>
    <xf numFmtId="165" fontId="23" fillId="4" borderId="16" xfId="14" applyFont="1" applyFill="1" applyBorder="1"/>
    <xf numFmtId="165" fontId="23" fillId="4" borderId="37" xfId="14" applyFont="1" applyFill="1" applyBorder="1"/>
    <xf numFmtId="0" fontId="24" fillId="0" borderId="4" xfId="0" applyFont="1" applyBorder="1"/>
    <xf numFmtId="0" fontId="20" fillId="8" borderId="18" xfId="0" applyFont="1" applyFill="1" applyBorder="1" applyAlignment="1">
      <alignment horizontal="center"/>
    </xf>
    <xf numFmtId="0" fontId="20" fillId="0" borderId="18" xfId="0" applyFont="1" applyBorder="1" applyAlignment="1">
      <alignment horizontal="center"/>
    </xf>
    <xf numFmtId="9" fontId="19" fillId="0" borderId="51" xfId="21" applyFont="1" applyFill="1" applyBorder="1"/>
    <xf numFmtId="0" fontId="10" fillId="0" borderId="16" xfId="0" applyFont="1" applyBorder="1"/>
    <xf numFmtId="168" fontId="10" fillId="0" borderId="16" xfId="13" applyFont="1" applyFill="1" applyBorder="1" applyAlignment="1" applyProtection="1"/>
    <xf numFmtId="4" fontId="20" fillId="0" borderId="0" xfId="0" applyNumberFormat="1" applyFont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8" borderId="0" xfId="0" applyFont="1" applyFill="1"/>
    <xf numFmtId="182" fontId="20" fillId="0" borderId="0" xfId="0" applyNumberFormat="1" applyFont="1" applyAlignment="1">
      <alignment horizontal="center"/>
    </xf>
    <xf numFmtId="182" fontId="20" fillId="8" borderId="0" xfId="0" applyNumberFormat="1" applyFont="1" applyFill="1" applyAlignment="1">
      <alignment horizontal="center"/>
    </xf>
    <xf numFmtId="182" fontId="19" fillId="0" borderId="0" xfId="10" applyNumberFormat="1" applyFont="1" applyFill="1" applyBorder="1" applyAlignment="1">
      <alignment horizontal="center"/>
    </xf>
    <xf numFmtId="182" fontId="25" fillId="0" borderId="0" xfId="0" applyNumberFormat="1" applyFont="1"/>
    <xf numFmtId="165" fontId="25" fillId="0" borderId="0" xfId="14" applyFont="1" applyBorder="1"/>
    <xf numFmtId="170" fontId="20" fillId="0" borderId="16" xfId="3" applyNumberFormat="1" applyFont="1" applyFill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14" fontId="37" fillId="0" borderId="16" xfId="0" applyNumberFormat="1" applyFont="1" applyBorder="1" applyAlignment="1">
      <alignment horizontal="center" vertical="center"/>
    </xf>
    <xf numFmtId="0" fontId="36" fillId="0" borderId="0" xfId="0" applyFont="1"/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27" fillId="4" borderId="19" xfId="2" applyFont="1" applyFill="1" applyBorder="1" applyAlignment="1">
      <alignment horizontal="center"/>
    </xf>
    <xf numFmtId="0" fontId="23" fillId="4" borderId="19" xfId="2" applyFont="1" applyFill="1" applyBorder="1"/>
    <xf numFmtId="0" fontId="23" fillId="4" borderId="19" xfId="2" applyFont="1" applyFill="1" applyBorder="1" applyAlignment="1">
      <alignment horizontal="center" vertical="center"/>
    </xf>
    <xf numFmtId="4" fontId="23" fillId="4" borderId="19" xfId="2" applyNumberFormat="1" applyFont="1" applyFill="1" applyBorder="1" applyAlignment="1">
      <alignment vertical="center"/>
    </xf>
    <xf numFmtId="0" fontId="23" fillId="4" borderId="16" xfId="2" applyFont="1" applyFill="1" applyBorder="1" applyAlignment="1">
      <alignment horizontal="center" vertical="center"/>
    </xf>
    <xf numFmtId="4" fontId="23" fillId="4" borderId="16" xfId="2" applyNumberFormat="1" applyFont="1" applyFill="1" applyBorder="1" applyAlignment="1">
      <alignment vertical="center"/>
    </xf>
    <xf numFmtId="184" fontId="23" fillId="4" borderId="37" xfId="22" applyNumberFormat="1" applyFont="1" applyFill="1" applyBorder="1"/>
    <xf numFmtId="2" fontId="23" fillId="0" borderId="30" xfId="2" applyNumberFormat="1" applyFont="1" applyBorder="1"/>
    <xf numFmtId="3" fontId="23" fillId="0" borderId="16" xfId="2" applyNumberFormat="1" applyFont="1" applyBorder="1"/>
    <xf numFmtId="4" fontId="23" fillId="0" borderId="16" xfId="2" applyNumberFormat="1" applyFont="1" applyBorder="1"/>
    <xf numFmtId="0" fontId="23" fillId="0" borderId="16" xfId="2" applyFont="1" applyBorder="1"/>
    <xf numFmtId="164" fontId="23" fillId="4" borderId="37" xfId="22" applyNumberFormat="1" applyFont="1" applyFill="1" applyBorder="1"/>
    <xf numFmtId="42" fontId="23" fillId="4" borderId="16" xfId="22" applyFont="1" applyFill="1" applyBorder="1" applyAlignment="1">
      <alignment horizontal="center"/>
    </xf>
    <xf numFmtId="185" fontId="23" fillId="4" borderId="16" xfId="2" applyNumberFormat="1" applyFont="1" applyFill="1" applyBorder="1" applyAlignment="1">
      <alignment horizontal="center"/>
    </xf>
    <xf numFmtId="179" fontId="23" fillId="4" borderId="16" xfId="23" applyNumberFormat="1" applyFont="1" applyFill="1" applyBorder="1"/>
    <xf numFmtId="177" fontId="23" fillId="4" borderId="37" xfId="23" applyNumberFormat="1" applyFont="1" applyFill="1" applyBorder="1"/>
    <xf numFmtId="4" fontId="23" fillId="4" borderId="16" xfId="22" applyNumberFormat="1" applyFont="1" applyFill="1" applyBorder="1"/>
    <xf numFmtId="164" fontId="23" fillId="4" borderId="16" xfId="22" applyNumberFormat="1" applyFont="1" applyFill="1" applyBorder="1"/>
    <xf numFmtId="4" fontId="27" fillId="4" borderId="25" xfId="2" applyNumberFormat="1" applyFont="1" applyFill="1" applyBorder="1"/>
    <xf numFmtId="180" fontId="23" fillId="0" borderId="16" xfId="24" applyNumberFormat="1" applyFont="1" applyBorder="1"/>
    <xf numFmtId="170" fontId="23" fillId="4" borderId="21" xfId="25" applyNumberFormat="1" applyFont="1" applyFill="1" applyBorder="1" applyAlignment="1">
      <alignment horizontal="center" vertical="center"/>
    </xf>
    <xf numFmtId="0" fontId="36" fillId="0" borderId="47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3" fillId="4" borderId="0" xfId="2" applyFont="1" applyFill="1" applyAlignment="1">
      <alignment vertical="center"/>
    </xf>
    <xf numFmtId="0" fontId="23" fillId="4" borderId="37" xfId="2" applyFont="1" applyFill="1" applyBorder="1" applyAlignment="1">
      <alignment vertical="center"/>
    </xf>
    <xf numFmtId="177" fontId="23" fillId="4" borderId="0" xfId="23" applyNumberFormat="1" applyFont="1" applyFill="1" applyBorder="1"/>
    <xf numFmtId="3" fontId="23" fillId="4" borderId="25" xfId="2" applyNumberFormat="1" applyFont="1" applyFill="1" applyBorder="1"/>
    <xf numFmtId="2" fontId="23" fillId="4" borderId="16" xfId="2" applyNumberFormat="1" applyFont="1" applyFill="1" applyBorder="1" applyAlignment="1">
      <alignment horizontal="center" vertical="center"/>
    </xf>
    <xf numFmtId="4" fontId="23" fillId="4" borderId="16" xfId="2" applyNumberFormat="1" applyFont="1" applyFill="1" applyBorder="1" applyAlignment="1">
      <alignment horizontal="center" vertical="center"/>
    </xf>
    <xf numFmtId="44" fontId="23" fillId="4" borderId="16" xfId="24" applyFont="1" applyFill="1" applyBorder="1" applyAlignment="1">
      <alignment vertical="center"/>
    </xf>
    <xf numFmtId="44" fontId="23" fillId="4" borderId="16" xfId="24" applyFont="1" applyFill="1" applyBorder="1" applyAlignment="1">
      <alignment horizontal="center"/>
    </xf>
    <xf numFmtId="44" fontId="23" fillId="4" borderId="16" xfId="24" applyFont="1" applyFill="1" applyBorder="1"/>
    <xf numFmtId="0" fontId="36" fillId="0" borderId="16" xfId="0" applyFont="1" applyBorder="1" applyAlignment="1">
      <alignment horizontal="center" vertical="center" wrapText="1"/>
    </xf>
    <xf numFmtId="176" fontId="23" fillId="4" borderId="16" xfId="2" applyNumberFormat="1" applyFont="1" applyFill="1" applyBorder="1"/>
    <xf numFmtId="44" fontId="23" fillId="4" borderId="31" xfId="24" applyFont="1" applyFill="1" applyBorder="1"/>
    <xf numFmtId="185" fontId="23" fillId="4" borderId="16" xfId="2" applyNumberFormat="1" applyFont="1" applyFill="1" applyBorder="1"/>
    <xf numFmtId="2" fontId="19" fillId="8" borderId="16" xfId="0" applyNumberFormat="1" applyFont="1" applyFill="1" applyBorder="1" applyAlignment="1">
      <alignment horizontal="center" vertical="center" wrapText="1"/>
    </xf>
    <xf numFmtId="165" fontId="20" fillId="0" borderId="16" xfId="14" applyFont="1" applyBorder="1" applyAlignment="1">
      <alignment horizontal="center"/>
    </xf>
    <xf numFmtId="186" fontId="33" fillId="0" borderId="0" xfId="16" applyNumberFormat="1" applyFont="1"/>
    <xf numFmtId="165" fontId="31" fillId="0" borderId="0" xfId="14" applyFont="1"/>
    <xf numFmtId="187" fontId="25" fillId="7" borderId="16" xfId="17" applyNumberFormat="1" applyFont="1" applyFill="1" applyBorder="1" applyAlignment="1">
      <alignment horizontal="left"/>
    </xf>
    <xf numFmtId="177" fontId="24" fillId="0" borderId="16" xfId="16" applyNumberFormat="1" applyFont="1" applyBorder="1"/>
    <xf numFmtId="177" fontId="25" fillId="0" borderId="16" xfId="16" applyNumberFormat="1" applyFont="1" applyBorder="1" applyAlignment="1">
      <alignment vertical="center" wrapText="1"/>
    </xf>
    <xf numFmtId="177" fontId="24" fillId="0" borderId="16" xfId="17" applyNumberFormat="1" applyFont="1" applyBorder="1" applyAlignment="1">
      <alignment vertical="center" wrapText="1"/>
    </xf>
    <xf numFmtId="177" fontId="24" fillId="0" borderId="16" xfId="19" applyNumberFormat="1" applyFont="1" applyBorder="1" applyAlignment="1">
      <alignment vertical="center"/>
    </xf>
    <xf numFmtId="165" fontId="19" fillId="0" borderId="16" xfId="0" applyNumberFormat="1" applyFont="1" applyBorder="1" applyAlignment="1">
      <alignment horizontal="center"/>
    </xf>
    <xf numFmtId="165" fontId="20" fillId="0" borderId="16" xfId="14" applyFont="1" applyFill="1" applyBorder="1"/>
    <xf numFmtId="165" fontId="19" fillId="8" borderId="16" xfId="0" applyNumberFormat="1" applyFont="1" applyFill="1" applyBorder="1" applyAlignment="1">
      <alignment horizontal="center"/>
    </xf>
    <xf numFmtId="165" fontId="20" fillId="8" borderId="16" xfId="14" applyFont="1" applyFill="1" applyBorder="1"/>
    <xf numFmtId="165" fontId="19" fillId="0" borderId="16" xfId="0" applyNumberFormat="1" applyFont="1" applyBorder="1"/>
    <xf numFmtId="165" fontId="24" fillId="0" borderId="16" xfId="0" applyNumberFormat="1" applyFont="1" applyBorder="1"/>
    <xf numFmtId="165" fontId="19" fillId="0" borderId="51" xfId="0" applyNumberFormat="1" applyFont="1" applyBorder="1" applyAlignment="1">
      <alignment horizontal="center"/>
    </xf>
    <xf numFmtId="165" fontId="27" fillId="4" borderId="37" xfId="14" applyFont="1" applyFill="1" applyBorder="1" applyAlignment="1">
      <alignment horizontal="center" vertical="center" wrapText="1"/>
    </xf>
    <xf numFmtId="165" fontId="27" fillId="8" borderId="35" xfId="14" applyFont="1" applyFill="1" applyBorder="1"/>
    <xf numFmtId="165" fontId="23" fillId="4" borderId="22" xfId="14" applyFont="1" applyFill="1" applyBorder="1"/>
    <xf numFmtId="165" fontId="23" fillId="4" borderId="0" xfId="14" applyFont="1" applyFill="1"/>
    <xf numFmtId="169" fontId="0" fillId="0" borderId="0" xfId="14" applyNumberFormat="1" applyFont="1"/>
    <xf numFmtId="4" fontId="27" fillId="4" borderId="37" xfId="2" applyNumberFormat="1" applyFont="1" applyFill="1" applyBorder="1" applyAlignment="1">
      <alignment horizontal="center" vertical="center" wrapText="1"/>
    </xf>
    <xf numFmtId="176" fontId="19" fillId="8" borderId="16" xfId="0" applyNumberFormat="1" applyFont="1" applyFill="1" applyBorder="1" applyAlignment="1">
      <alignment horizontal="center" vertical="center"/>
    </xf>
    <xf numFmtId="4" fontId="10" fillId="0" borderId="6" xfId="0" applyNumberFormat="1" applyFont="1" applyBorder="1" applyAlignment="1">
      <alignment horizontal="left" wrapText="1"/>
    </xf>
    <xf numFmtId="4" fontId="10" fillId="0" borderId="6" xfId="0" applyNumberFormat="1" applyFont="1" applyBorder="1" applyAlignment="1">
      <alignment wrapText="1"/>
    </xf>
    <xf numFmtId="0" fontId="2" fillId="0" borderId="0" xfId="0" applyFont="1"/>
    <xf numFmtId="0" fontId="2" fillId="0" borderId="16" xfId="0" applyFont="1" applyBorder="1"/>
    <xf numFmtId="4" fontId="10" fillId="0" borderId="16" xfId="0" applyNumberFormat="1" applyFont="1" applyBorder="1" applyAlignment="1">
      <alignment wrapText="1"/>
    </xf>
    <xf numFmtId="168" fontId="3" fillId="0" borderId="30" xfId="13" applyFont="1" applyFill="1" applyBorder="1" applyAlignment="1" applyProtection="1"/>
    <xf numFmtId="0" fontId="27" fillId="8" borderId="35" xfId="2" applyFont="1" applyFill="1" applyBorder="1"/>
    <xf numFmtId="177" fontId="23" fillId="4" borderId="37" xfId="13" applyNumberFormat="1" applyFont="1" applyFill="1" applyBorder="1"/>
    <xf numFmtId="1" fontId="23" fillId="4" borderId="37" xfId="2" applyNumberFormat="1" applyFont="1" applyFill="1" applyBorder="1"/>
    <xf numFmtId="3" fontId="23" fillId="4" borderId="37" xfId="2" applyNumberFormat="1" applyFont="1" applyFill="1" applyBorder="1"/>
    <xf numFmtId="3" fontId="23" fillId="4" borderId="22" xfId="2" applyNumberFormat="1" applyFont="1" applyFill="1" applyBorder="1"/>
    <xf numFmtId="165" fontId="23" fillId="4" borderId="16" xfId="14" applyFont="1" applyFill="1" applyBorder="1" applyAlignment="1">
      <alignment horizontal="center"/>
    </xf>
    <xf numFmtId="187" fontId="19" fillId="0" borderId="16" xfId="10" applyNumberFormat="1" applyFont="1" applyFill="1" applyBorder="1" applyAlignment="1">
      <alignment horizontal="center"/>
    </xf>
    <xf numFmtId="187" fontId="24" fillId="0" borderId="0" xfId="0" applyNumberFormat="1" applyFont="1"/>
    <xf numFmtId="187" fontId="20" fillId="0" borderId="30" xfId="0" applyNumberFormat="1" applyFont="1" applyBorder="1"/>
    <xf numFmtId="187" fontId="20" fillId="8" borderId="30" xfId="0" applyNumberFormat="1" applyFont="1" applyFill="1" applyBorder="1"/>
    <xf numFmtId="187" fontId="20" fillId="0" borderId="30" xfId="0" applyNumberFormat="1" applyFont="1" applyBorder="1" applyAlignment="1">
      <alignment horizontal="center"/>
    </xf>
    <xf numFmtId="187" fontId="20" fillId="0" borderId="17" xfId="0" applyNumberFormat="1" applyFont="1" applyBorder="1" applyAlignment="1">
      <alignment horizontal="center"/>
    </xf>
    <xf numFmtId="187" fontId="20" fillId="0" borderId="26" xfId="0" applyNumberFormat="1" applyFont="1" applyBorder="1" applyAlignment="1">
      <alignment horizontal="center"/>
    </xf>
    <xf numFmtId="187" fontId="20" fillId="8" borderId="26" xfId="0" applyNumberFormat="1" applyFont="1" applyFill="1" applyBorder="1" applyAlignment="1">
      <alignment horizontal="center"/>
    </xf>
    <xf numFmtId="187" fontId="19" fillId="0" borderId="51" xfId="13" applyNumberFormat="1" applyFont="1" applyFill="1" applyBorder="1" applyAlignment="1">
      <alignment horizontal="right"/>
    </xf>
    <xf numFmtId="187" fontId="20" fillId="0" borderId="0" xfId="0" applyNumberFormat="1" applyFont="1"/>
    <xf numFmtId="170" fontId="25" fillId="0" borderId="16" xfId="0" applyNumberFormat="1" applyFont="1" applyBorder="1" applyAlignment="1">
      <alignment horizontal="center" vertical="center"/>
    </xf>
    <xf numFmtId="170" fontId="24" fillId="0" borderId="0" xfId="0" applyNumberFormat="1" applyFont="1" applyAlignment="1">
      <alignment horizontal="center"/>
    </xf>
    <xf numFmtId="170" fontId="25" fillId="0" borderId="0" xfId="0" applyNumberFormat="1" applyFont="1"/>
    <xf numFmtId="170" fontId="25" fillId="0" borderId="0" xfId="0" applyNumberFormat="1" applyFont="1" applyAlignment="1">
      <alignment horizontal="center"/>
    </xf>
    <xf numFmtId="170" fontId="20" fillId="4" borderId="16" xfId="14" applyNumberFormat="1" applyFont="1" applyFill="1" applyBorder="1" applyAlignment="1">
      <alignment horizontal="center" vertical="center"/>
    </xf>
    <xf numFmtId="170" fontId="19" fillId="4" borderId="0" xfId="0" applyNumberFormat="1" applyFont="1" applyFill="1" applyAlignment="1">
      <alignment horizontal="center" vertical="center" wrapText="1"/>
    </xf>
    <xf numFmtId="9" fontId="20" fillId="4" borderId="16" xfId="21" applyFont="1" applyFill="1" applyBorder="1" applyAlignment="1">
      <alignment vertical="center"/>
    </xf>
    <xf numFmtId="170" fontId="20" fillId="0" borderId="16" xfId="14" applyNumberFormat="1" applyFont="1" applyFill="1" applyBorder="1" applyAlignment="1">
      <alignment horizontal="center" vertical="center"/>
    </xf>
    <xf numFmtId="165" fontId="36" fillId="0" borderId="0" xfId="14" applyFont="1"/>
    <xf numFmtId="44" fontId="36" fillId="0" borderId="0" xfId="0" applyNumberFormat="1" applyFont="1"/>
    <xf numFmtId="0" fontId="41" fillId="0" borderId="0" xfId="0" applyFont="1"/>
    <xf numFmtId="14" fontId="37" fillId="0" borderId="19" xfId="0" applyNumberFormat="1" applyFont="1" applyBorder="1" applyAlignment="1">
      <alignment horizontal="center" vertical="center"/>
    </xf>
    <xf numFmtId="0" fontId="44" fillId="4" borderId="16" xfId="2" applyFont="1" applyFill="1" applyBorder="1" applyAlignment="1">
      <alignment horizontal="center"/>
    </xf>
    <xf numFmtId="0" fontId="44" fillId="4" borderId="16" xfId="2" applyFont="1" applyFill="1" applyBorder="1"/>
    <xf numFmtId="0" fontId="19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23" fillId="4" borderId="30" xfId="2" applyNumberFormat="1" applyFont="1" applyFill="1" applyBorder="1" applyAlignment="1">
      <alignment horizontal="center"/>
    </xf>
    <xf numFmtId="4" fontId="23" fillId="4" borderId="31" xfId="2" applyNumberFormat="1" applyFont="1" applyFill="1" applyBorder="1" applyAlignment="1">
      <alignment horizontal="center"/>
    </xf>
    <xf numFmtId="0" fontId="23" fillId="4" borderId="16" xfId="2" applyFont="1" applyFill="1" applyBorder="1" applyAlignment="1">
      <alignment horizontal="left" vertical="center" wrapText="1"/>
    </xf>
    <xf numFmtId="0" fontId="23" fillId="4" borderId="16" xfId="2" applyFont="1" applyFill="1" applyBorder="1" applyAlignment="1">
      <alignment horizontal="right" vertical="center" wrapText="1"/>
    </xf>
    <xf numFmtId="168" fontId="10" fillId="0" borderId="25" xfId="13" applyFont="1" applyFill="1" applyBorder="1" applyAlignment="1" applyProtection="1"/>
    <xf numFmtId="0" fontId="40" fillId="0" borderId="16" xfId="2" applyFont="1" applyBorder="1" applyAlignment="1">
      <alignment horizontal="center"/>
    </xf>
    <xf numFmtId="4" fontId="23" fillId="0" borderId="16" xfId="2" applyNumberFormat="1" applyFont="1" applyBorder="1" applyAlignment="1">
      <alignment horizontal="center"/>
    </xf>
    <xf numFmtId="165" fontId="23" fillId="0" borderId="16" xfId="14" applyFont="1" applyFill="1" applyBorder="1"/>
    <xf numFmtId="4" fontId="3" fillId="0" borderId="0" xfId="0" applyNumberFormat="1" applyFont="1" applyAlignment="1">
      <alignment wrapText="1"/>
    </xf>
    <xf numFmtId="4" fontId="3" fillId="0" borderId="0" xfId="0" applyNumberFormat="1" applyFont="1"/>
    <xf numFmtId="2" fontId="3" fillId="0" borderId="0" xfId="0" applyNumberFormat="1" applyFont="1"/>
    <xf numFmtId="168" fontId="3" fillId="0" borderId="0" xfId="13" applyFont="1" applyFill="1" applyBorder="1" applyAlignment="1" applyProtection="1">
      <alignment horizontal="right"/>
    </xf>
    <xf numFmtId="0" fontId="10" fillId="0" borderId="51" xfId="0" applyFont="1" applyBorder="1"/>
    <xf numFmtId="168" fontId="10" fillId="0" borderId="51" xfId="13" applyFont="1" applyFill="1" applyBorder="1" applyAlignment="1" applyProtection="1"/>
    <xf numFmtId="165" fontId="23" fillId="4" borderId="0" xfId="14" applyFont="1" applyFill="1" applyBorder="1"/>
    <xf numFmtId="0" fontId="23" fillId="4" borderId="16" xfId="2" applyFont="1" applyFill="1" applyBorder="1" applyAlignment="1">
      <alignment wrapText="1"/>
    </xf>
    <xf numFmtId="176" fontId="19" fillId="0" borderId="16" xfId="0" applyNumberFormat="1" applyFont="1" applyBorder="1" applyAlignment="1">
      <alignment horizontal="center" vertical="center"/>
    </xf>
    <xf numFmtId="0" fontId="3" fillId="4" borderId="16" xfId="0" applyFont="1" applyFill="1" applyBorder="1"/>
    <xf numFmtId="168" fontId="3" fillId="0" borderId="16" xfId="13" applyFont="1" applyFill="1" applyBorder="1" applyAlignment="1" applyProtection="1">
      <alignment vertical="center"/>
    </xf>
    <xf numFmtId="4" fontId="3" fillId="4" borderId="16" xfId="0" applyNumberFormat="1" applyFont="1" applyFill="1" applyBorder="1" applyAlignment="1">
      <alignment wrapText="1"/>
    </xf>
    <xf numFmtId="4" fontId="3" fillId="4" borderId="16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2" fontId="3" fillId="4" borderId="16" xfId="0" applyNumberFormat="1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0" fontId="32" fillId="4" borderId="21" xfId="0" applyFont="1" applyFill="1" applyBorder="1" applyAlignment="1">
      <alignment horizontal="right" vertical="center"/>
    </xf>
    <xf numFmtId="0" fontId="32" fillId="4" borderId="22" xfId="0" applyFont="1" applyFill="1" applyBorder="1" applyAlignment="1">
      <alignment horizontal="right" vertical="center"/>
    </xf>
    <xf numFmtId="170" fontId="19" fillId="4" borderId="13" xfId="3" applyNumberFormat="1" applyFont="1" applyFill="1" applyBorder="1" applyAlignment="1">
      <alignment horizontal="center" vertical="center"/>
    </xf>
    <xf numFmtId="4" fontId="3" fillId="0" borderId="19" xfId="0" applyNumberFormat="1" applyFont="1" applyBorder="1" applyAlignment="1">
      <alignment wrapText="1"/>
    </xf>
    <xf numFmtId="4" fontId="3" fillId="0" borderId="13" xfId="0" applyNumberFormat="1" applyFont="1" applyBorder="1" applyAlignment="1">
      <alignment wrapText="1"/>
    </xf>
    <xf numFmtId="4" fontId="10" fillId="4" borderId="6" xfId="0" applyNumberFormat="1" applyFont="1" applyFill="1" applyBorder="1" applyAlignment="1">
      <alignment horizontal="left" wrapText="1"/>
    </xf>
    <xf numFmtId="0" fontId="10" fillId="0" borderId="16" xfId="0" applyFont="1" applyBorder="1" applyAlignment="1">
      <alignment horizontal="center" wrapText="1"/>
    </xf>
    <xf numFmtId="1" fontId="3" fillId="0" borderId="16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4" fontId="20" fillId="0" borderId="30" xfId="0" applyNumberFormat="1" applyFont="1" applyBorder="1" applyAlignment="1">
      <alignment horizontal="left"/>
    </xf>
    <xf numFmtId="4" fontId="20" fillId="0" borderId="31" xfId="0" applyNumberFormat="1" applyFont="1" applyBorder="1" applyAlignment="1">
      <alignment horizontal="left"/>
    </xf>
    <xf numFmtId="176" fontId="19" fillId="4" borderId="16" xfId="0" applyNumberFormat="1" applyFont="1" applyFill="1" applyBorder="1" applyAlignment="1">
      <alignment horizontal="center" vertical="center"/>
    </xf>
    <xf numFmtId="0" fontId="20" fillId="4" borderId="18" xfId="0" applyFont="1" applyFill="1" applyBorder="1" applyAlignment="1">
      <alignment horizontal="center"/>
    </xf>
    <xf numFmtId="187" fontId="24" fillId="0" borderId="16" xfId="0" applyNumberFormat="1" applyFont="1" applyBorder="1"/>
    <xf numFmtId="4" fontId="20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87" fontId="20" fillId="0" borderId="0" xfId="0" applyNumberFormat="1" applyFont="1" applyAlignment="1">
      <alignment horizontal="center" vertical="center" wrapText="1"/>
    </xf>
    <xf numFmtId="0" fontId="20" fillId="0" borderId="49" xfId="0" applyFont="1" applyBorder="1" applyAlignment="1">
      <alignment wrapText="1"/>
    </xf>
    <xf numFmtId="0" fontId="20" fillId="0" borderId="56" xfId="0" applyFont="1" applyBorder="1" applyAlignment="1">
      <alignment wrapText="1"/>
    </xf>
    <xf numFmtId="0" fontId="20" fillId="0" borderId="56" xfId="0" applyFont="1" applyBorder="1"/>
    <xf numFmtId="187" fontId="19" fillId="0" borderId="64" xfId="0" applyNumberFormat="1" applyFont="1" applyBorder="1" applyAlignment="1">
      <alignment horizontal="center"/>
    </xf>
    <xf numFmtId="4" fontId="11" fillId="4" borderId="1" xfId="2" applyNumberFormat="1" applyFont="1" applyFill="1" applyBorder="1" applyAlignment="1">
      <alignment horizontal="center"/>
    </xf>
    <xf numFmtId="4" fontId="11" fillId="4" borderId="2" xfId="2" applyNumberFormat="1" applyFont="1" applyFill="1" applyBorder="1" applyAlignment="1">
      <alignment horizontal="center"/>
    </xf>
    <xf numFmtId="4" fontId="11" fillId="4" borderId="3" xfId="2" applyNumberFormat="1" applyFont="1" applyFill="1" applyBorder="1" applyAlignment="1">
      <alignment horizontal="center"/>
    </xf>
    <xf numFmtId="4" fontId="10" fillId="4" borderId="4" xfId="2" applyNumberFormat="1" applyFont="1" applyFill="1" applyBorder="1" applyAlignment="1">
      <alignment horizontal="center"/>
    </xf>
    <xf numFmtId="4" fontId="10" fillId="4" borderId="0" xfId="2" applyNumberFormat="1" applyFont="1" applyFill="1" applyAlignment="1">
      <alignment horizontal="center"/>
    </xf>
    <xf numFmtId="4" fontId="10" fillId="4" borderId="5" xfId="2" applyNumberFormat="1" applyFont="1" applyFill="1" applyBorder="1" applyAlignment="1">
      <alignment horizontal="center"/>
    </xf>
    <xf numFmtId="0" fontId="6" fillId="4" borderId="4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14" fillId="4" borderId="46" xfId="2" applyNumberFormat="1" applyFont="1" applyFill="1" applyBorder="1" applyAlignment="1">
      <alignment horizontal="center" vertical="center" wrapText="1"/>
    </xf>
    <xf numFmtId="4" fontId="14" fillId="4" borderId="33" xfId="2" applyNumberFormat="1" applyFont="1" applyFill="1" applyBorder="1" applyAlignment="1">
      <alignment horizontal="center" vertical="center" wrapText="1"/>
    </xf>
    <xf numFmtId="4" fontId="14" fillId="4" borderId="45" xfId="2" applyNumberFormat="1" applyFont="1" applyFill="1" applyBorder="1" applyAlignment="1">
      <alignment horizontal="center" vertical="center" wrapText="1"/>
    </xf>
    <xf numFmtId="4" fontId="10" fillId="7" borderId="6" xfId="0" applyNumberFormat="1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/>
    </xf>
    <xf numFmtId="0" fontId="25" fillId="0" borderId="33" xfId="0" applyFont="1" applyBorder="1" applyAlignment="1">
      <alignment horizontal="center"/>
    </xf>
    <xf numFmtId="0" fontId="25" fillId="0" borderId="49" xfId="0" applyFont="1" applyBorder="1" applyAlignment="1">
      <alignment horizontal="center"/>
    </xf>
    <xf numFmtId="0" fontId="25" fillId="0" borderId="56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2" xfId="0" applyBorder="1" applyAlignment="1">
      <alignment horizontal="center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25" xfId="0" applyNumberFormat="1" applyFont="1" applyBorder="1" applyAlignment="1">
      <alignment horizontal="center" vertical="center" wrapText="1"/>
    </xf>
    <xf numFmtId="4" fontId="25" fillId="0" borderId="20" xfId="0" applyNumberFormat="1" applyFont="1" applyBorder="1" applyAlignment="1">
      <alignment horizontal="center" vertical="center" wrapText="1"/>
    </xf>
    <xf numFmtId="4" fontId="25" fillId="0" borderId="21" xfId="0" applyNumberFormat="1" applyFont="1" applyBorder="1" applyAlignment="1">
      <alignment horizontal="center" vertical="center" wrapText="1"/>
    </xf>
    <xf numFmtId="3" fontId="25" fillId="0" borderId="15" xfId="0" applyNumberFormat="1" applyFont="1" applyBorder="1" applyAlignment="1">
      <alignment horizontal="center" vertical="center" wrapText="1"/>
    </xf>
    <xf numFmtId="3" fontId="25" fillId="0" borderId="16" xfId="0" applyNumberFormat="1" applyFont="1" applyBorder="1" applyAlignment="1">
      <alignment horizontal="center" vertical="center" wrapText="1"/>
    </xf>
    <xf numFmtId="3" fontId="25" fillId="0" borderId="17" xfId="0" applyNumberFormat="1" applyFont="1" applyBorder="1" applyAlignment="1">
      <alignment horizontal="center" vertical="center" wrapText="1"/>
    </xf>
    <xf numFmtId="4" fontId="25" fillId="0" borderId="30" xfId="0" applyNumberFormat="1" applyFont="1" applyBorder="1" applyAlignment="1">
      <alignment horizontal="center" vertical="center" wrapText="1"/>
    </xf>
    <xf numFmtId="4" fontId="25" fillId="0" borderId="33" xfId="0" applyNumberFormat="1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4" fontId="25" fillId="0" borderId="50" xfId="0" applyNumberFormat="1" applyFont="1" applyBorder="1" applyAlignment="1">
      <alignment horizontal="center" vertical="center"/>
    </xf>
    <xf numFmtId="14" fontId="25" fillId="0" borderId="51" xfId="0" applyNumberFormat="1" applyFont="1" applyBorder="1" applyAlignment="1">
      <alignment horizontal="center" vertical="center"/>
    </xf>
    <xf numFmtId="14" fontId="25" fillId="0" borderId="52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27" fillId="4" borderId="16" xfId="2" applyFont="1" applyFill="1" applyBorder="1" applyAlignment="1">
      <alignment horizontal="left"/>
    </xf>
    <xf numFmtId="0" fontId="23" fillId="4" borderId="30" xfId="2" applyFont="1" applyFill="1" applyBorder="1" applyAlignment="1">
      <alignment horizontal="center"/>
    </xf>
    <xf numFmtId="0" fontId="23" fillId="4" borderId="31" xfId="2" applyFont="1" applyFill="1" applyBorder="1" applyAlignment="1">
      <alignment horizontal="center"/>
    </xf>
    <xf numFmtId="0" fontId="23" fillId="4" borderId="30" xfId="2" applyFont="1" applyFill="1" applyBorder="1" applyAlignment="1">
      <alignment horizontal="left"/>
    </xf>
    <xf numFmtId="0" fontId="23" fillId="4" borderId="31" xfId="2" applyFont="1" applyFill="1" applyBorder="1" applyAlignment="1">
      <alignment horizontal="left"/>
    </xf>
    <xf numFmtId="0" fontId="23" fillId="4" borderId="30" xfId="2" applyFont="1" applyFill="1" applyBorder="1"/>
    <xf numFmtId="0" fontId="23" fillId="4" borderId="31" xfId="2" applyFont="1" applyFill="1" applyBorder="1"/>
    <xf numFmtId="0" fontId="36" fillId="0" borderId="30" xfId="0" applyFont="1" applyBorder="1" applyAlignment="1">
      <alignment horizontal="left" vertical="center" wrapText="1"/>
    </xf>
    <xf numFmtId="0" fontId="36" fillId="0" borderId="31" xfId="0" applyFont="1" applyBorder="1" applyAlignment="1">
      <alignment horizontal="left" vertical="center" wrapText="1"/>
    </xf>
    <xf numFmtId="0" fontId="36" fillId="0" borderId="30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  <xf numFmtId="4" fontId="23" fillId="4" borderId="30" xfId="2" applyNumberFormat="1" applyFont="1" applyFill="1" applyBorder="1" applyAlignment="1">
      <alignment horizontal="left"/>
    </xf>
    <xf numFmtId="4" fontId="23" fillId="4" borderId="31" xfId="2" applyNumberFormat="1" applyFont="1" applyFill="1" applyBorder="1" applyAlignment="1">
      <alignment horizontal="left"/>
    </xf>
    <xf numFmtId="4" fontId="23" fillId="4" borderId="30" xfId="2" applyNumberFormat="1" applyFont="1" applyFill="1" applyBorder="1" applyAlignment="1">
      <alignment horizontal="center"/>
    </xf>
    <xf numFmtId="4" fontId="23" fillId="4" borderId="31" xfId="2" applyNumberFormat="1" applyFont="1" applyFill="1" applyBorder="1" applyAlignment="1">
      <alignment horizontal="center"/>
    </xf>
    <xf numFmtId="4" fontId="27" fillId="4" borderId="19" xfId="2" applyNumberFormat="1" applyFont="1" applyFill="1" applyBorder="1" applyAlignment="1">
      <alignment horizontal="center" vertical="center" wrapText="1"/>
    </xf>
    <xf numFmtId="4" fontId="27" fillId="4" borderId="13" xfId="2" applyNumberFormat="1" applyFont="1" applyFill="1" applyBorder="1" applyAlignment="1">
      <alignment horizontal="center" vertical="center" wrapText="1"/>
    </xf>
    <xf numFmtId="4" fontId="23" fillId="4" borderId="26" xfId="2" applyNumberFormat="1" applyFont="1" applyFill="1" applyBorder="1" applyAlignment="1">
      <alignment horizontal="center" vertical="center" wrapText="1"/>
    </xf>
    <xf numFmtId="4" fontId="23" fillId="4" borderId="38" xfId="2" applyNumberFormat="1" applyFont="1" applyFill="1" applyBorder="1" applyAlignment="1">
      <alignment horizontal="center" vertical="center" wrapText="1"/>
    </xf>
    <xf numFmtId="4" fontId="23" fillId="4" borderId="20" xfId="2" applyNumberFormat="1" applyFont="1" applyFill="1" applyBorder="1" applyAlignment="1">
      <alignment horizontal="center" vertical="center" wrapText="1"/>
    </xf>
    <xf numFmtId="4" fontId="23" fillId="4" borderId="22" xfId="2" applyNumberFormat="1" applyFont="1" applyFill="1" applyBorder="1" applyAlignment="1">
      <alignment horizontal="center" vertical="center" wrapText="1"/>
    </xf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4" fontId="27" fillId="4" borderId="37" xfId="2" applyNumberFormat="1" applyFont="1" applyFill="1" applyBorder="1" applyAlignment="1">
      <alignment horizontal="center" vertical="center" wrapText="1"/>
    </xf>
    <xf numFmtId="4" fontId="27" fillId="4" borderId="1" xfId="2" applyNumberFormat="1" applyFont="1" applyFill="1" applyBorder="1" applyAlignment="1">
      <alignment horizontal="center" vertical="center" wrapText="1"/>
    </xf>
    <xf numFmtId="4" fontId="27" fillId="4" borderId="2" xfId="2" applyNumberFormat="1" applyFont="1" applyFill="1" applyBorder="1" applyAlignment="1">
      <alignment horizontal="center" vertical="center" wrapText="1"/>
    </xf>
    <xf numFmtId="4" fontId="27" fillId="4" borderId="3" xfId="2" applyNumberFormat="1" applyFont="1" applyFill="1" applyBorder="1" applyAlignment="1">
      <alignment horizontal="center" vertical="center" wrapText="1"/>
    </xf>
    <xf numFmtId="4" fontId="27" fillId="4" borderId="9" xfId="2" applyNumberFormat="1" applyFont="1" applyFill="1" applyBorder="1" applyAlignment="1">
      <alignment horizontal="center" vertical="center" wrapText="1"/>
    </xf>
    <xf numFmtId="4" fontId="27" fillId="4" borderId="10" xfId="2" applyNumberFormat="1" applyFont="1" applyFill="1" applyBorder="1" applyAlignment="1">
      <alignment horizontal="center" vertical="center" wrapText="1"/>
    </xf>
    <xf numFmtId="4" fontId="27" fillId="4" borderId="11" xfId="2" applyNumberFormat="1" applyFont="1" applyFill="1" applyBorder="1" applyAlignment="1">
      <alignment horizontal="center" vertical="center" wrapText="1"/>
    </xf>
    <xf numFmtId="4" fontId="27" fillId="4" borderId="6" xfId="2" applyNumberFormat="1" applyFont="1" applyFill="1" applyBorder="1" applyAlignment="1">
      <alignment horizontal="center" vertical="center" wrapText="1"/>
    </xf>
    <xf numFmtId="4" fontId="27" fillId="4" borderId="7" xfId="2" applyNumberFormat="1" applyFont="1" applyFill="1" applyBorder="1" applyAlignment="1">
      <alignment horizontal="center" vertical="center" wrapText="1"/>
    </xf>
    <xf numFmtId="4" fontId="27" fillId="4" borderId="8" xfId="2" applyNumberFormat="1" applyFont="1" applyFill="1" applyBorder="1" applyAlignment="1">
      <alignment horizontal="center" vertical="center" wrapText="1"/>
    </xf>
    <xf numFmtId="4" fontId="27" fillId="8" borderId="60" xfId="2" applyNumberFormat="1" applyFont="1" applyFill="1" applyBorder="1" applyAlignment="1">
      <alignment horizontal="center" wrapText="1"/>
    </xf>
    <xf numFmtId="4" fontId="27" fillId="8" borderId="7" xfId="2" applyNumberFormat="1" applyFont="1" applyFill="1" applyBorder="1" applyAlignment="1">
      <alignment horizontal="center" wrapText="1"/>
    </xf>
    <xf numFmtId="4" fontId="27" fillId="8" borderId="61" xfId="2" applyNumberFormat="1" applyFont="1" applyFill="1" applyBorder="1" applyAlignment="1">
      <alignment horizontal="center" wrapText="1"/>
    </xf>
    <xf numFmtId="0" fontId="25" fillId="0" borderId="31" xfId="0" applyFont="1" applyBorder="1" applyAlignment="1">
      <alignment horizontal="center"/>
    </xf>
    <xf numFmtId="0" fontId="23" fillId="4" borderId="16" xfId="2" applyFont="1" applyFill="1" applyBorder="1" applyAlignment="1">
      <alignment horizontal="center"/>
    </xf>
    <xf numFmtId="4" fontId="25" fillId="0" borderId="38" xfId="0" applyNumberFormat="1" applyFont="1" applyBorder="1" applyAlignment="1">
      <alignment horizontal="center" vertical="center" wrapText="1"/>
    </xf>
    <xf numFmtId="4" fontId="25" fillId="0" borderId="22" xfId="0" applyNumberFormat="1" applyFont="1" applyBorder="1" applyAlignment="1">
      <alignment horizontal="center" vertical="center" wrapText="1"/>
    </xf>
    <xf numFmtId="4" fontId="27" fillId="4" borderId="26" xfId="2" applyNumberFormat="1" applyFont="1" applyFill="1" applyBorder="1" applyAlignment="1">
      <alignment horizontal="center" vertical="center" wrapText="1"/>
    </xf>
    <xf numFmtId="4" fontId="27" fillId="4" borderId="25" xfId="2" applyNumberFormat="1" applyFont="1" applyFill="1" applyBorder="1" applyAlignment="1">
      <alignment horizontal="center" vertical="center" wrapText="1"/>
    </xf>
    <xf numFmtId="4" fontId="27" fillId="4" borderId="38" xfId="2" applyNumberFormat="1" applyFont="1" applyFill="1" applyBorder="1" applyAlignment="1">
      <alignment horizontal="center" vertical="center" wrapText="1"/>
    </xf>
    <xf numFmtId="0" fontId="27" fillId="4" borderId="26" xfId="2" applyFont="1" applyFill="1" applyBorder="1" applyAlignment="1">
      <alignment horizontal="center" vertical="center"/>
    </xf>
    <xf numFmtId="0" fontId="27" fillId="4" borderId="38" xfId="2" applyFont="1" applyFill="1" applyBorder="1" applyAlignment="1">
      <alignment horizontal="center" vertical="center"/>
    </xf>
    <xf numFmtId="0" fontId="27" fillId="4" borderId="47" xfId="2" applyFont="1" applyFill="1" applyBorder="1" applyAlignment="1">
      <alignment horizontal="center" vertical="center"/>
    </xf>
    <xf numFmtId="0" fontId="27" fillId="4" borderId="37" xfId="2" applyFont="1" applyFill="1" applyBorder="1" applyAlignment="1">
      <alignment horizontal="center" vertical="center"/>
    </xf>
    <xf numFmtId="0" fontId="27" fillId="4" borderId="20" xfId="2" applyFont="1" applyFill="1" applyBorder="1" applyAlignment="1">
      <alignment horizontal="center" vertical="center"/>
    </xf>
    <xf numFmtId="0" fontId="27" fillId="4" borderId="22" xfId="2" applyFont="1" applyFill="1" applyBorder="1" applyAlignment="1">
      <alignment horizontal="center" vertical="center"/>
    </xf>
    <xf numFmtId="3" fontId="25" fillId="0" borderId="19" xfId="0" applyNumberFormat="1" applyFont="1" applyBorder="1" applyAlignment="1">
      <alignment horizontal="center" vertical="center" wrapText="1"/>
    </xf>
    <xf numFmtId="3" fontId="25" fillId="0" borderId="13" xfId="0" applyNumberFormat="1" applyFont="1" applyBorder="1" applyAlignment="1">
      <alignment horizontal="center" vertical="center" wrapText="1"/>
    </xf>
    <xf numFmtId="4" fontId="25" fillId="0" borderId="31" xfId="0" applyNumberFormat="1" applyFont="1" applyBorder="1" applyAlignment="1">
      <alignment horizontal="center" vertical="center" wrapText="1"/>
    </xf>
    <xf numFmtId="0" fontId="27" fillId="4" borderId="30" xfId="2" applyFont="1" applyFill="1" applyBorder="1" applyAlignment="1">
      <alignment horizontal="left"/>
    </xf>
    <xf numFmtId="0" fontId="27" fillId="4" borderId="33" xfId="2" applyFont="1" applyFill="1" applyBorder="1" applyAlignment="1">
      <alignment horizontal="left"/>
    </xf>
    <xf numFmtId="0" fontId="27" fillId="4" borderId="31" xfId="2" applyFont="1" applyFill="1" applyBorder="1" applyAlignment="1">
      <alignment horizontal="left"/>
    </xf>
    <xf numFmtId="4" fontId="27" fillId="8" borderId="60" xfId="2" applyNumberFormat="1" applyFont="1" applyFill="1" applyBorder="1" applyAlignment="1">
      <alignment horizontal="center"/>
    </xf>
    <xf numFmtId="4" fontId="27" fillId="8" borderId="7" xfId="2" applyNumberFormat="1" applyFont="1" applyFill="1" applyBorder="1" applyAlignment="1">
      <alignment horizontal="center"/>
    </xf>
    <xf numFmtId="4" fontId="27" fillId="8" borderId="61" xfId="2" applyNumberFormat="1" applyFont="1" applyFill="1" applyBorder="1" applyAlignment="1">
      <alignment horizontal="center"/>
    </xf>
    <xf numFmtId="0" fontId="36" fillId="0" borderId="33" xfId="0" applyFont="1" applyBorder="1" applyAlignment="1">
      <alignment horizontal="left" vertical="center" wrapText="1"/>
    </xf>
    <xf numFmtId="0" fontId="23" fillId="4" borderId="26" xfId="2" applyFont="1" applyFill="1" applyBorder="1" applyAlignment="1">
      <alignment horizontal="center"/>
    </xf>
    <xf numFmtId="0" fontId="23" fillId="4" borderId="38" xfId="2" applyFont="1" applyFill="1" applyBorder="1" applyAlignment="1">
      <alignment horizontal="center"/>
    </xf>
    <xf numFmtId="0" fontId="23" fillId="4" borderId="47" xfId="2" applyFont="1" applyFill="1" applyBorder="1" applyAlignment="1">
      <alignment horizontal="center"/>
    </xf>
    <xf numFmtId="0" fontId="23" fillId="4" borderId="37" xfId="2" applyFont="1" applyFill="1" applyBorder="1" applyAlignment="1">
      <alignment horizontal="center"/>
    </xf>
    <xf numFmtId="0" fontId="23" fillId="4" borderId="20" xfId="2" applyFont="1" applyFill="1" applyBorder="1" applyAlignment="1">
      <alignment horizontal="center"/>
    </xf>
    <xf numFmtId="0" fontId="23" fillId="4" borderId="22" xfId="2" applyFont="1" applyFill="1" applyBorder="1" applyAlignment="1">
      <alignment horizontal="center"/>
    </xf>
    <xf numFmtId="4" fontId="27" fillId="4" borderId="59" xfId="2" applyNumberFormat="1" applyFont="1" applyFill="1" applyBorder="1" applyAlignment="1">
      <alignment horizontal="center" vertical="center" wrapText="1"/>
    </xf>
    <xf numFmtId="4" fontId="27" fillId="4" borderId="58" xfId="2" applyNumberFormat="1" applyFont="1" applyFill="1" applyBorder="1" applyAlignment="1">
      <alignment horizontal="center" vertical="center" wrapText="1"/>
    </xf>
    <xf numFmtId="0" fontId="40" fillId="0" borderId="16" xfId="2" applyFont="1" applyBorder="1" applyAlignment="1">
      <alignment horizontal="left"/>
    </xf>
    <xf numFmtId="0" fontId="23" fillId="4" borderId="30" xfId="2" applyFont="1" applyFill="1" applyBorder="1" applyAlignment="1">
      <alignment horizontal="left" vertical="center" wrapText="1"/>
    </xf>
    <xf numFmtId="0" fontId="23" fillId="4" borderId="31" xfId="2" applyFont="1" applyFill="1" applyBorder="1" applyAlignment="1">
      <alignment horizontal="left" vertical="center" wrapText="1"/>
    </xf>
    <xf numFmtId="0" fontId="40" fillId="0" borderId="16" xfId="2" applyFont="1" applyBorder="1" applyAlignment="1">
      <alignment horizontal="left" wrapText="1"/>
    </xf>
    <xf numFmtId="0" fontId="40" fillId="0" borderId="30" xfId="2" applyFont="1" applyBorder="1" applyAlignment="1">
      <alignment horizontal="left"/>
    </xf>
    <xf numFmtId="0" fontId="40" fillId="0" borderId="31" xfId="2" applyFont="1" applyBorder="1" applyAlignment="1">
      <alignment horizontal="left"/>
    </xf>
    <xf numFmtId="0" fontId="18" fillId="4" borderId="0" xfId="0" applyFont="1" applyFill="1" applyAlignment="1">
      <alignment horizontal="left" vertical="center"/>
    </xf>
    <xf numFmtId="171" fontId="17" fillId="4" borderId="41" xfId="3" applyNumberFormat="1" applyFont="1" applyFill="1" applyBorder="1" applyAlignment="1">
      <alignment horizontal="center" vertical="center"/>
    </xf>
    <xf numFmtId="171" fontId="17" fillId="4" borderId="36" xfId="3" applyNumberFormat="1" applyFont="1" applyFill="1" applyBorder="1" applyAlignment="1">
      <alignment horizontal="center" vertical="center"/>
    </xf>
    <xf numFmtId="171" fontId="17" fillId="4" borderId="39" xfId="3" applyNumberFormat="1" applyFont="1" applyFill="1" applyBorder="1" applyAlignment="1">
      <alignment horizontal="center" vertical="center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28" xfId="0" applyNumberFormat="1" applyFont="1" applyFill="1" applyBorder="1" applyAlignment="1">
      <alignment horizontal="center" vertical="center" wrapText="1"/>
    </xf>
    <xf numFmtId="4" fontId="17" fillId="4" borderId="21" xfId="0" applyNumberFormat="1" applyFont="1" applyFill="1" applyBorder="1" applyAlignment="1">
      <alignment horizontal="center" vertical="center" wrapText="1"/>
    </xf>
    <xf numFmtId="4" fontId="17" fillId="4" borderId="29" xfId="0" applyNumberFormat="1" applyFont="1" applyFill="1" applyBorder="1" applyAlignment="1">
      <alignment horizontal="center" vertical="center" wrapText="1"/>
    </xf>
    <xf numFmtId="171" fontId="17" fillId="4" borderId="3" xfId="3" applyNumberFormat="1" applyFont="1" applyFill="1" applyBorder="1" applyAlignment="1">
      <alignment horizontal="center" vertical="center"/>
    </xf>
    <xf numFmtId="171" fontId="17" fillId="4" borderId="5" xfId="3" applyNumberFormat="1" applyFont="1" applyFill="1" applyBorder="1" applyAlignment="1">
      <alignment horizontal="center" vertical="center"/>
    </xf>
    <xf numFmtId="171" fontId="17" fillId="4" borderId="11" xfId="3" applyNumberFormat="1" applyFont="1" applyFill="1" applyBorder="1" applyAlignment="1">
      <alignment horizontal="center" vertical="center"/>
    </xf>
    <xf numFmtId="0" fontId="17" fillId="5" borderId="0" xfId="0" applyFont="1" applyFill="1" applyAlignment="1">
      <alignment horizontal="left" vertical="center" wrapText="1"/>
    </xf>
    <xf numFmtId="0" fontId="17" fillId="5" borderId="5" xfId="0" applyFont="1" applyFill="1" applyBorder="1" applyAlignment="1">
      <alignment horizontal="left" vertical="center" wrapText="1"/>
    </xf>
    <xf numFmtId="4" fontId="10" fillId="0" borderId="6" xfId="2" applyNumberFormat="1" applyFont="1" applyBorder="1" applyAlignment="1">
      <alignment horizontal="center" vertical="center" wrapText="1"/>
    </xf>
    <xf numFmtId="4" fontId="10" fillId="0" borderId="7" xfId="2" applyNumberFormat="1" applyFont="1" applyBorder="1" applyAlignment="1">
      <alignment horizontal="center" vertical="center" wrapText="1"/>
    </xf>
    <xf numFmtId="4" fontId="10" fillId="0" borderId="8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/>
    </xf>
    <xf numFmtId="4" fontId="4" fillId="0" borderId="3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4" fontId="20" fillId="0" borderId="30" xfId="0" applyNumberFormat="1" applyFont="1" applyBorder="1" applyAlignment="1">
      <alignment horizontal="left" vertical="top" wrapText="1"/>
    </xf>
    <xf numFmtId="4" fontId="20" fillId="0" borderId="31" xfId="0" applyNumberFormat="1" applyFont="1" applyBorder="1" applyAlignment="1">
      <alignment horizontal="left" vertical="top" wrapText="1"/>
    </xf>
    <xf numFmtId="4" fontId="20" fillId="0" borderId="30" xfId="0" applyNumberFormat="1" applyFont="1" applyBorder="1" applyAlignment="1">
      <alignment horizontal="left" vertical="top"/>
    </xf>
    <xf numFmtId="4" fontId="20" fillId="0" borderId="31" xfId="0" applyNumberFormat="1" applyFont="1" applyBorder="1" applyAlignment="1">
      <alignment horizontal="left" vertical="top"/>
    </xf>
    <xf numFmtId="0" fontId="32" fillId="4" borderId="30" xfId="0" applyFont="1" applyFill="1" applyBorder="1" applyAlignment="1">
      <alignment horizontal="right" vertical="center"/>
    </xf>
    <xf numFmtId="0" fontId="32" fillId="4" borderId="33" xfId="0" applyFont="1" applyFill="1" applyBorder="1" applyAlignment="1">
      <alignment horizontal="right" vertical="center"/>
    </xf>
    <xf numFmtId="0" fontId="32" fillId="4" borderId="31" xfId="0" applyFont="1" applyFill="1" applyBorder="1" applyAlignment="1">
      <alignment horizontal="right" vertical="center"/>
    </xf>
    <xf numFmtId="4" fontId="19" fillId="8" borderId="30" xfId="0" applyNumberFormat="1" applyFont="1" applyFill="1" applyBorder="1" applyAlignment="1">
      <alignment horizontal="center" vertical="center"/>
    </xf>
    <xf numFmtId="4" fontId="19" fillId="8" borderId="33" xfId="0" applyNumberFormat="1" applyFont="1" applyFill="1" applyBorder="1" applyAlignment="1">
      <alignment horizontal="center" vertical="center"/>
    </xf>
    <xf numFmtId="4" fontId="19" fillId="8" borderId="31" xfId="0" applyNumberFormat="1" applyFont="1" applyFill="1" applyBorder="1" applyAlignment="1">
      <alignment horizontal="center" vertical="center"/>
    </xf>
    <xf numFmtId="4" fontId="20" fillId="0" borderId="16" xfId="0" applyNumberFormat="1" applyFont="1" applyBorder="1" applyAlignment="1">
      <alignment horizontal="left" vertical="top" wrapText="1"/>
    </xf>
    <xf numFmtId="4" fontId="20" fillId="0" borderId="33" xfId="0" applyNumberFormat="1" applyFont="1" applyBorder="1" applyAlignment="1">
      <alignment horizontal="left" vertical="top" wrapText="1"/>
    </xf>
    <xf numFmtId="0" fontId="19" fillId="4" borderId="16" xfId="0" applyFont="1" applyFill="1" applyBorder="1" applyAlignment="1">
      <alignment horizontal="center" vertical="center"/>
    </xf>
    <xf numFmtId="0" fontId="20" fillId="0" borderId="30" xfId="0" applyFont="1" applyBorder="1" applyAlignment="1">
      <alignment horizontal="left" vertical="center"/>
    </xf>
    <xf numFmtId="0" fontId="20" fillId="0" borderId="33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4" fillId="0" borderId="16" xfId="0" applyFont="1" applyBorder="1" applyAlignment="1">
      <alignment horizontal="center"/>
    </xf>
    <xf numFmtId="0" fontId="20" fillId="0" borderId="31" xfId="0" applyFont="1" applyBorder="1" applyAlignment="1">
      <alignment horizontal="left" vertical="center"/>
    </xf>
    <xf numFmtId="4" fontId="20" fillId="0" borderId="30" xfId="0" applyNumberFormat="1" applyFont="1" applyBorder="1" applyAlignment="1">
      <alignment horizontal="left" vertical="center" wrapText="1"/>
    </xf>
    <xf numFmtId="4" fontId="20" fillId="0" borderId="31" xfId="0" applyNumberFormat="1" applyFont="1" applyBorder="1" applyAlignment="1">
      <alignment horizontal="left" vertical="center" wrapText="1"/>
    </xf>
    <xf numFmtId="170" fontId="25" fillId="0" borderId="16" xfId="0" applyNumberFormat="1" applyFont="1" applyBorder="1" applyAlignment="1">
      <alignment horizontal="center"/>
    </xf>
    <xf numFmtId="0" fontId="20" fillId="4" borderId="0" xfId="0" applyFont="1" applyFill="1" applyAlignment="1">
      <alignment horizontal="left" vertical="center"/>
    </xf>
    <xf numFmtId="0" fontId="19" fillId="4" borderId="30" xfId="0" applyFont="1" applyFill="1" applyBorder="1" applyAlignment="1">
      <alignment horizontal="right" vertical="center" wrapText="1"/>
    </xf>
    <xf numFmtId="0" fontId="19" fillId="4" borderId="33" xfId="0" applyFont="1" applyFill="1" applyBorder="1" applyAlignment="1">
      <alignment horizontal="right" vertical="center" wrapText="1"/>
    </xf>
    <xf numFmtId="0" fontId="19" fillId="4" borderId="31" xfId="0" applyFont="1" applyFill="1" applyBorder="1" applyAlignment="1">
      <alignment horizontal="right" vertical="center" wrapText="1"/>
    </xf>
    <xf numFmtId="0" fontId="20" fillId="4" borderId="16" xfId="0" applyFont="1" applyFill="1" applyBorder="1" applyAlignment="1">
      <alignment horizontal="right" vertical="center"/>
    </xf>
    <xf numFmtId="9" fontId="19" fillId="4" borderId="30" xfId="0" applyNumberFormat="1" applyFont="1" applyFill="1" applyBorder="1" applyAlignment="1">
      <alignment horizontal="right" vertical="center"/>
    </xf>
    <xf numFmtId="9" fontId="19" fillId="4" borderId="33" xfId="0" applyNumberFormat="1" applyFont="1" applyFill="1" applyBorder="1" applyAlignment="1">
      <alignment horizontal="right" vertical="center"/>
    </xf>
    <xf numFmtId="9" fontId="19" fillId="4" borderId="31" xfId="0" applyNumberFormat="1" applyFont="1" applyFill="1" applyBorder="1" applyAlignment="1">
      <alignment horizontal="right" vertical="center"/>
    </xf>
    <xf numFmtId="0" fontId="19" fillId="4" borderId="30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7" fillId="4" borderId="30" xfId="2" applyFont="1" applyFill="1" applyBorder="1" applyAlignment="1">
      <alignment horizontal="center"/>
    </xf>
    <xf numFmtId="0" fontId="27" fillId="4" borderId="31" xfId="2" applyFont="1" applyFill="1" applyBorder="1" applyAlignment="1">
      <alignment horizontal="center"/>
    </xf>
    <xf numFmtId="0" fontId="23" fillId="4" borderId="30" xfId="8" applyFont="1" applyFill="1" applyBorder="1" applyAlignment="1">
      <alignment horizontal="left"/>
    </xf>
    <xf numFmtId="0" fontId="23" fillId="4" borderId="31" xfId="8" applyFont="1" applyFill="1" applyBorder="1" applyAlignment="1">
      <alignment horizontal="left"/>
    </xf>
    <xf numFmtId="175" fontId="23" fillId="4" borderId="0" xfId="2" applyNumberFormat="1" applyFont="1" applyFill="1" applyAlignment="1">
      <alignment horizontal="left" wrapText="1"/>
    </xf>
    <xf numFmtId="0" fontId="27" fillId="4" borderId="24" xfId="2" applyFont="1" applyFill="1" applyBorder="1" applyAlignment="1">
      <alignment horizontal="center" vertical="top"/>
    </xf>
    <xf numFmtId="0" fontId="27" fillId="4" borderId="25" xfId="2" applyFont="1" applyFill="1" applyBorder="1" applyAlignment="1">
      <alignment horizontal="center" vertical="top"/>
    </xf>
    <xf numFmtId="0" fontId="27" fillId="4" borderId="38" xfId="2" applyFont="1" applyFill="1" applyBorder="1" applyAlignment="1">
      <alignment horizontal="center" vertical="top"/>
    </xf>
    <xf numFmtId="175" fontId="27" fillId="4" borderId="0" xfId="2" applyNumberFormat="1" applyFont="1" applyFill="1" applyAlignment="1">
      <alignment horizontal="left" wrapText="1"/>
    </xf>
    <xf numFmtId="0" fontId="19" fillId="4" borderId="50" xfId="0" applyFont="1" applyFill="1" applyBorder="1" applyAlignment="1">
      <alignment horizontal="right" vertical="center" wrapText="1"/>
    </xf>
    <xf numFmtId="0" fontId="19" fillId="4" borderId="51" xfId="0" applyFont="1" applyFill="1" applyBorder="1" applyAlignment="1">
      <alignment horizontal="right" vertical="center" wrapText="1"/>
    </xf>
    <xf numFmtId="0" fontId="20" fillId="4" borderId="15" xfId="0" applyFont="1" applyFill="1" applyBorder="1" applyAlignment="1">
      <alignment horizontal="right" vertical="center"/>
    </xf>
    <xf numFmtId="4" fontId="19" fillId="8" borderId="30" xfId="0" applyNumberFormat="1" applyFont="1" applyFill="1" applyBorder="1" applyAlignment="1">
      <alignment horizontal="center"/>
    </xf>
    <xf numFmtId="4" fontId="19" fillId="8" borderId="31" xfId="0" applyNumberFormat="1" applyFont="1" applyFill="1" applyBorder="1" applyAlignment="1">
      <alignment horizontal="center"/>
    </xf>
    <xf numFmtId="4" fontId="20" fillId="0" borderId="30" xfId="0" applyNumberFormat="1" applyFont="1" applyBorder="1" applyAlignment="1">
      <alignment horizontal="left" wrapText="1"/>
    </xf>
    <xf numFmtId="4" fontId="20" fillId="0" borderId="31" xfId="0" applyNumberFormat="1" applyFont="1" applyBorder="1" applyAlignment="1">
      <alignment horizontal="left" wrapText="1"/>
    </xf>
    <xf numFmtId="0" fontId="19" fillId="0" borderId="0" xfId="0" applyFont="1" applyAlignment="1">
      <alignment horizontal="left"/>
    </xf>
    <xf numFmtId="0" fontId="24" fillId="0" borderId="63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19" fillId="4" borderId="15" xfId="0" applyFont="1" applyFill="1" applyBorder="1" applyAlignment="1">
      <alignment horizontal="right" vertical="center" wrapText="1"/>
    </xf>
    <xf numFmtId="0" fontId="19" fillId="4" borderId="16" xfId="0" applyFont="1" applyFill="1" applyBorder="1" applyAlignment="1">
      <alignment horizontal="right" vertical="center" wrapText="1"/>
    </xf>
    <xf numFmtId="4" fontId="20" fillId="0" borderId="30" xfId="0" applyNumberFormat="1" applyFont="1" applyBorder="1" applyAlignment="1">
      <alignment horizontal="left"/>
    </xf>
    <xf numFmtId="4" fontId="20" fillId="0" borderId="31" xfId="0" applyNumberFormat="1" applyFont="1" applyBorder="1" applyAlignment="1">
      <alignment horizontal="left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20" fillId="0" borderId="64" xfId="0" applyFont="1" applyBorder="1" applyAlignment="1">
      <alignment horizontal="center" wrapText="1"/>
    </xf>
    <xf numFmtId="0" fontId="20" fillId="0" borderId="43" xfId="0" applyFont="1" applyBorder="1" applyAlignment="1">
      <alignment horizontal="center" wrapText="1"/>
    </xf>
    <xf numFmtId="0" fontId="24" fillId="0" borderId="1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5" fillId="0" borderId="5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4" fontId="25" fillId="0" borderId="59" xfId="0" applyNumberFormat="1" applyFont="1" applyBorder="1" applyAlignment="1">
      <alignment horizontal="center" vertical="center" wrapText="1"/>
    </xf>
    <xf numFmtId="4" fontId="25" fillId="0" borderId="58" xfId="0" applyNumberFormat="1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/>
    </xf>
    <xf numFmtId="0" fontId="25" fillId="0" borderId="65" xfId="0" applyFont="1" applyBorder="1" applyAlignment="1">
      <alignment horizontal="center"/>
    </xf>
    <xf numFmtId="4" fontId="25" fillId="0" borderId="10" xfId="0" applyNumberFormat="1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/>
    </xf>
    <xf numFmtId="3" fontId="25" fillId="0" borderId="26" xfId="0" applyNumberFormat="1" applyFont="1" applyBorder="1" applyAlignment="1">
      <alignment horizontal="center" vertical="center" wrapText="1"/>
    </xf>
    <xf numFmtId="3" fontId="25" fillId="0" borderId="38" xfId="0" applyNumberFormat="1" applyFont="1" applyBorder="1" applyAlignment="1">
      <alignment horizontal="center" vertical="center" wrapText="1"/>
    </xf>
    <xf numFmtId="3" fontId="25" fillId="0" borderId="20" xfId="0" applyNumberFormat="1" applyFont="1" applyBorder="1" applyAlignment="1">
      <alignment horizontal="center" vertical="center" wrapText="1"/>
    </xf>
    <xf numFmtId="3" fontId="25" fillId="0" borderId="22" xfId="0" applyNumberFormat="1" applyFont="1" applyBorder="1" applyAlignment="1">
      <alignment horizontal="center" vertical="center" wrapText="1"/>
    </xf>
    <xf numFmtId="187" fontId="25" fillId="0" borderId="62" xfId="0" applyNumberFormat="1" applyFont="1" applyBorder="1" applyAlignment="1">
      <alignment horizontal="center"/>
    </xf>
    <xf numFmtId="187" fontId="25" fillId="0" borderId="3" xfId="0" applyNumberFormat="1" applyFont="1" applyBorder="1" applyAlignment="1">
      <alignment horizontal="center"/>
    </xf>
    <xf numFmtId="187" fontId="25" fillId="0" borderId="47" xfId="0" applyNumberFormat="1" applyFont="1" applyBorder="1" applyAlignment="1">
      <alignment horizontal="center"/>
    </xf>
    <xf numFmtId="187" fontId="25" fillId="0" borderId="5" xfId="0" applyNumberFormat="1" applyFont="1" applyBorder="1" applyAlignment="1">
      <alignment horizontal="center"/>
    </xf>
    <xf numFmtId="187" fontId="25" fillId="0" borderId="59" xfId="0" applyNumberFormat="1" applyFont="1" applyBorder="1" applyAlignment="1">
      <alignment horizontal="center"/>
    </xf>
    <xf numFmtId="187" fontId="25" fillId="0" borderId="11" xfId="0" applyNumberFormat="1" applyFont="1" applyBorder="1" applyAlignment="1">
      <alignment horizontal="center"/>
    </xf>
    <xf numFmtId="0" fontId="19" fillId="8" borderId="31" xfId="0" applyFont="1" applyFill="1" applyBorder="1" applyAlignment="1">
      <alignment horizontal="center"/>
    </xf>
    <xf numFmtId="0" fontId="20" fillId="0" borderId="30" xfId="0" applyFont="1" applyBorder="1" applyAlignment="1">
      <alignment horizontal="left"/>
    </xf>
    <xf numFmtId="0" fontId="20" fillId="0" borderId="31" xfId="0" applyFont="1" applyBorder="1" applyAlignment="1">
      <alignment horizontal="left"/>
    </xf>
    <xf numFmtId="0" fontId="20" fillId="0" borderId="30" xfId="0" applyFont="1" applyBorder="1" applyAlignment="1">
      <alignment horizontal="left" wrapText="1"/>
    </xf>
    <xf numFmtId="0" fontId="20" fillId="0" borderId="31" xfId="0" applyFont="1" applyBorder="1" applyAlignment="1">
      <alignment horizontal="left" wrapText="1"/>
    </xf>
    <xf numFmtId="0" fontId="24" fillId="0" borderId="16" xfId="16" applyFont="1" applyBorder="1" applyAlignment="1">
      <alignment horizontal="center" vertical="center"/>
    </xf>
    <xf numFmtId="44" fontId="24" fillId="0" borderId="16" xfId="17" applyFont="1" applyBorder="1" applyAlignment="1">
      <alignment horizontal="center" vertical="center"/>
    </xf>
    <xf numFmtId="0" fontId="24" fillId="0" borderId="19" xfId="16" applyFont="1" applyBorder="1" applyAlignment="1">
      <alignment horizontal="center" vertical="center"/>
    </xf>
    <xf numFmtId="0" fontId="24" fillId="0" borderId="48" xfId="16" applyFont="1" applyBorder="1" applyAlignment="1">
      <alignment horizontal="center" vertical="center"/>
    </xf>
    <xf numFmtId="0" fontId="24" fillId="0" borderId="13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 wrapText="1"/>
    </xf>
    <xf numFmtId="0" fontId="25" fillId="0" borderId="38" xfId="16" applyFont="1" applyBorder="1" applyAlignment="1">
      <alignment horizontal="center" vertical="center" wrapText="1"/>
    </xf>
    <xf numFmtId="0" fontId="25" fillId="0" borderId="20" xfId="16" applyFont="1" applyBorder="1" applyAlignment="1">
      <alignment horizontal="center" vertical="center" wrapText="1"/>
    </xf>
    <xf numFmtId="0" fontId="25" fillId="0" borderId="22" xfId="16" applyFont="1" applyBorder="1" applyAlignment="1">
      <alignment horizontal="center" vertical="center" wrapText="1"/>
    </xf>
    <xf numFmtId="0" fontId="24" fillId="0" borderId="19" xfId="16" applyFont="1" applyBorder="1" applyAlignment="1">
      <alignment horizontal="center"/>
    </xf>
    <xf numFmtId="0" fontId="24" fillId="0" borderId="48" xfId="16" applyFont="1" applyBorder="1" applyAlignment="1">
      <alignment horizontal="center"/>
    </xf>
    <xf numFmtId="0" fontId="24" fillId="0" borderId="13" xfId="16" applyFont="1" applyBorder="1" applyAlignment="1">
      <alignment horizontal="center"/>
    </xf>
    <xf numFmtId="0" fontId="25" fillId="0" borderId="19" xfId="16" applyFont="1" applyBorder="1" applyAlignment="1">
      <alignment horizontal="center" vertical="center" wrapText="1"/>
    </xf>
    <xf numFmtId="0" fontId="25" fillId="0" borderId="13" xfId="16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25" fillId="0" borderId="30" xfId="16" applyFont="1" applyBorder="1" applyAlignment="1">
      <alignment horizontal="center" vertical="center"/>
    </xf>
    <xf numFmtId="0" fontId="25" fillId="0" borderId="31" xfId="16" applyFont="1" applyBorder="1" applyAlignment="1">
      <alignment horizontal="center" vertical="center"/>
    </xf>
    <xf numFmtId="0" fontId="24" fillId="0" borderId="30" xfId="16" applyFont="1" applyBorder="1" applyAlignment="1">
      <alignment horizontal="center" vertical="center"/>
    </xf>
    <xf numFmtId="0" fontId="24" fillId="0" borderId="31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/>
    </xf>
    <xf numFmtId="0" fontId="25" fillId="0" borderId="38" xfId="16" applyFont="1" applyBorder="1" applyAlignment="1">
      <alignment horizontal="center" vertical="center"/>
    </xf>
    <xf numFmtId="0" fontId="25" fillId="0" borderId="20" xfId="16" applyFont="1" applyBorder="1" applyAlignment="1">
      <alignment horizontal="center" vertical="center"/>
    </xf>
    <xf numFmtId="0" fontId="25" fillId="0" borderId="22" xfId="16" applyFont="1" applyBorder="1" applyAlignment="1">
      <alignment horizontal="center" vertical="center"/>
    </xf>
    <xf numFmtId="0" fontId="25" fillId="6" borderId="33" xfId="16" applyFont="1" applyFill="1" applyBorder="1" applyAlignment="1">
      <alignment horizontal="center" vertical="center"/>
    </xf>
    <xf numFmtId="0" fontId="24" fillId="0" borderId="16" xfId="16" applyFont="1" applyBorder="1" applyAlignment="1">
      <alignment horizontal="left" wrapText="1"/>
    </xf>
    <xf numFmtId="0" fontId="25" fillId="6" borderId="16" xfId="16" applyFont="1" applyFill="1" applyBorder="1" applyAlignment="1">
      <alignment horizontal="center"/>
    </xf>
    <xf numFmtId="0" fontId="25" fillId="0" borderId="31" xfId="16" applyFont="1" applyBorder="1" applyAlignment="1">
      <alignment horizontal="left" vertical="center" wrapText="1"/>
    </xf>
    <xf numFmtId="0" fontId="24" fillId="0" borderId="31" xfId="16" applyFont="1" applyBorder="1" applyAlignment="1">
      <alignment horizontal="left" vertical="center" wrapText="1"/>
    </xf>
    <xf numFmtId="0" fontId="25" fillId="0" borderId="16" xfId="16" applyFont="1" applyBorder="1" applyAlignment="1">
      <alignment horizontal="left" wrapText="1"/>
    </xf>
    <xf numFmtId="0" fontId="24" fillId="0" borderId="31" xfId="16" applyFont="1" applyBorder="1" applyAlignment="1">
      <alignment horizontal="left" wrapText="1"/>
    </xf>
    <xf numFmtId="0" fontId="25" fillId="0" borderId="31" xfId="16" applyFont="1" applyBorder="1" applyAlignment="1">
      <alignment horizontal="left"/>
    </xf>
    <xf numFmtId="0" fontId="24" fillId="0" borderId="16" xfId="16" applyFont="1" applyBorder="1" applyAlignment="1">
      <alignment horizontal="left"/>
    </xf>
    <xf numFmtId="177" fontId="24" fillId="0" borderId="30" xfId="16" applyNumberFormat="1" applyFont="1" applyBorder="1" applyAlignment="1">
      <alignment horizontal="center" vertical="center" wrapText="1"/>
    </xf>
    <xf numFmtId="177" fontId="24" fillId="0" borderId="31" xfId="16" applyNumberFormat="1" applyFont="1" applyBorder="1" applyAlignment="1">
      <alignment horizontal="center" vertical="center" wrapText="1"/>
    </xf>
    <xf numFmtId="0" fontId="25" fillId="7" borderId="16" xfId="16" applyFont="1" applyFill="1" applyBorder="1" applyAlignment="1">
      <alignment horizontal="right"/>
    </xf>
    <xf numFmtId="0" fontId="25" fillId="0" borderId="30" xfId="16" applyFont="1" applyBorder="1" applyAlignment="1">
      <alignment horizontal="center" vertical="center" wrapText="1"/>
    </xf>
    <xf numFmtId="0" fontId="25" fillId="0" borderId="31" xfId="16" applyFont="1" applyBorder="1" applyAlignment="1">
      <alignment horizontal="center" vertical="center" wrapText="1"/>
    </xf>
    <xf numFmtId="177" fontId="25" fillId="7" borderId="16" xfId="16" applyNumberFormat="1" applyFont="1" applyFill="1" applyBorder="1" applyAlignment="1">
      <alignment horizontal="center"/>
    </xf>
    <xf numFmtId="0" fontId="25" fillId="0" borderId="33" xfId="16" applyFont="1" applyBorder="1" applyAlignment="1">
      <alignment horizontal="left"/>
    </xf>
    <xf numFmtId="0" fontId="24" fillId="0" borderId="31" xfId="16" applyFont="1" applyBorder="1" applyAlignment="1">
      <alignment horizontal="left"/>
    </xf>
    <xf numFmtId="0" fontId="25" fillId="7" borderId="16" xfId="16" applyFont="1" applyFill="1" applyBorder="1" applyAlignment="1">
      <alignment horizontal="center"/>
    </xf>
    <xf numFmtId="177" fontId="25" fillId="7" borderId="30" xfId="16" applyNumberFormat="1" applyFont="1" applyFill="1" applyBorder="1" applyAlignment="1">
      <alignment horizontal="center"/>
    </xf>
    <xf numFmtId="177" fontId="25" fillId="7" borderId="31" xfId="16" applyNumberFormat="1" applyFont="1" applyFill="1" applyBorder="1" applyAlignment="1">
      <alignment horizontal="center"/>
    </xf>
    <xf numFmtId="0" fontId="25" fillId="0" borderId="16" xfId="16" applyFont="1" applyBorder="1" applyAlignment="1">
      <alignment horizontal="right"/>
    </xf>
    <xf numFmtId="177" fontId="25" fillId="0" borderId="16" xfId="19" applyNumberFormat="1" applyFont="1" applyBorder="1" applyAlignment="1">
      <alignment horizontal="center"/>
    </xf>
    <xf numFmtId="177" fontId="25" fillId="0" borderId="16" xfId="16" applyNumberFormat="1" applyFont="1" applyBorder="1" applyAlignment="1">
      <alignment horizontal="center"/>
    </xf>
    <xf numFmtId="0" fontId="25" fillId="0" borderId="0" xfId="16" applyFont="1" applyAlignment="1">
      <alignment horizontal="center"/>
    </xf>
    <xf numFmtId="0" fontId="24" fillId="0" borderId="0" xfId="16" applyFont="1" applyAlignment="1">
      <alignment horizontal="center"/>
    </xf>
    <xf numFmtId="0" fontId="36" fillId="0" borderId="19" xfId="0" applyFont="1" applyBorder="1" applyAlignment="1">
      <alignment horizontal="center" vertical="center"/>
    </xf>
    <xf numFmtId="0" fontId="36" fillId="0" borderId="48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 wrapText="1"/>
    </xf>
    <xf numFmtId="0" fontId="23" fillId="4" borderId="1" xfId="2" applyFont="1" applyFill="1" applyBorder="1" applyAlignment="1">
      <alignment horizontal="center" vertical="center" wrapText="1"/>
    </xf>
    <xf numFmtId="0" fontId="23" fillId="4" borderId="2" xfId="2" applyFont="1" applyFill="1" applyBorder="1" applyAlignment="1">
      <alignment horizontal="center" vertical="center" wrapText="1"/>
    </xf>
    <xf numFmtId="0" fontId="23" fillId="4" borderId="3" xfId="2" applyFont="1" applyFill="1" applyBorder="1" applyAlignment="1">
      <alignment horizontal="center" vertical="center" wrapText="1"/>
    </xf>
    <xf numFmtId="0" fontId="23" fillId="4" borderId="4" xfId="2" applyFont="1" applyFill="1" applyBorder="1" applyAlignment="1">
      <alignment horizontal="center" vertical="center" wrapText="1"/>
    </xf>
    <xf numFmtId="0" fontId="23" fillId="4" borderId="0" xfId="2" applyFont="1" applyFill="1" applyAlignment="1">
      <alignment horizontal="center" vertical="center" wrapText="1"/>
    </xf>
    <xf numFmtId="0" fontId="23" fillId="4" borderId="5" xfId="2" applyFont="1" applyFill="1" applyBorder="1" applyAlignment="1">
      <alignment horizontal="center" vertical="center" wrapText="1"/>
    </xf>
    <xf numFmtId="0" fontId="23" fillId="4" borderId="9" xfId="2" applyFont="1" applyFill="1" applyBorder="1" applyAlignment="1">
      <alignment horizontal="center" vertical="center" wrapText="1"/>
    </xf>
    <xf numFmtId="0" fontId="23" fillId="4" borderId="10" xfId="2" applyFont="1" applyFill="1" applyBorder="1" applyAlignment="1">
      <alignment horizontal="center" vertical="center" wrapText="1"/>
    </xf>
    <xf numFmtId="0" fontId="23" fillId="4" borderId="11" xfId="2" applyFont="1" applyFill="1" applyBorder="1" applyAlignment="1">
      <alignment horizontal="center" vertical="center" wrapText="1"/>
    </xf>
    <xf numFmtId="0" fontId="27" fillId="4" borderId="0" xfId="2" applyFont="1" applyFill="1" applyAlignment="1">
      <alignment horizontal="center" vertical="center"/>
    </xf>
    <xf numFmtId="4" fontId="44" fillId="4" borderId="30" xfId="2" applyNumberFormat="1" applyFont="1" applyFill="1" applyBorder="1" applyAlignment="1">
      <alignment horizontal="center" wrapText="1"/>
    </xf>
    <xf numFmtId="4" fontId="44" fillId="4" borderId="33" xfId="2" applyNumberFormat="1" applyFont="1" applyFill="1" applyBorder="1" applyAlignment="1">
      <alignment horizontal="center" wrapText="1"/>
    </xf>
    <xf numFmtId="4" fontId="44" fillId="4" borderId="31" xfId="2" applyNumberFormat="1" applyFont="1" applyFill="1" applyBorder="1" applyAlignment="1">
      <alignment horizontal="center" wrapText="1"/>
    </xf>
    <xf numFmtId="0" fontId="23" fillId="4" borderId="30" xfId="2" applyFont="1" applyFill="1" applyBorder="1" applyAlignment="1">
      <alignment horizontal="left" vertical="center"/>
    </xf>
    <xf numFmtId="0" fontId="23" fillId="4" borderId="31" xfId="2" applyFont="1" applyFill="1" applyBorder="1" applyAlignment="1">
      <alignment horizontal="left" vertical="center"/>
    </xf>
    <xf numFmtId="2" fontId="23" fillId="0" borderId="30" xfId="2" applyNumberFormat="1" applyFont="1" applyBorder="1" applyAlignment="1">
      <alignment horizontal="left"/>
    </xf>
    <xf numFmtId="2" fontId="23" fillId="0" borderId="31" xfId="2" applyNumberFormat="1" applyFont="1" applyBorder="1" applyAlignment="1">
      <alignment horizontal="left"/>
    </xf>
    <xf numFmtId="0" fontId="23" fillId="4" borderId="26" xfId="2" applyFont="1" applyFill="1" applyBorder="1" applyAlignment="1">
      <alignment horizontal="left" vertical="center"/>
    </xf>
    <xf numFmtId="0" fontId="23" fillId="4" borderId="38" xfId="2" applyFont="1" applyFill="1" applyBorder="1" applyAlignment="1">
      <alignment horizontal="left" vertical="center"/>
    </xf>
    <xf numFmtId="0" fontId="25" fillId="0" borderId="21" xfId="0" applyFont="1" applyBorder="1" applyAlignment="1">
      <alignment horizontal="center" vertical="center"/>
    </xf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36" fillId="0" borderId="13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/>
    </xf>
    <xf numFmtId="0" fontId="43" fillId="9" borderId="6" xfId="2" applyFont="1" applyFill="1" applyBorder="1" applyAlignment="1">
      <alignment horizontal="center" wrapText="1"/>
    </xf>
    <xf numFmtId="0" fontId="43" fillId="9" borderId="7" xfId="2" applyFont="1" applyFill="1" applyBorder="1" applyAlignment="1">
      <alignment horizontal="center" wrapText="1"/>
    </xf>
    <xf numFmtId="0" fontId="43" fillId="9" borderId="8" xfId="2" applyFont="1" applyFill="1" applyBorder="1" applyAlignment="1">
      <alignment horizontal="center" wrapText="1"/>
    </xf>
    <xf numFmtId="0" fontId="37" fillId="0" borderId="48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/>
    </xf>
    <xf numFmtId="0" fontId="42" fillId="0" borderId="7" xfId="0" applyFont="1" applyBorder="1" applyAlignment="1">
      <alignment horizontal="center"/>
    </xf>
    <xf numFmtId="0" fontId="42" fillId="0" borderId="8" xfId="0" applyFont="1" applyBorder="1" applyAlignment="1">
      <alignment horizontal="center"/>
    </xf>
    <xf numFmtId="0" fontId="45" fillId="0" borderId="1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5" fillId="0" borderId="9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170" fontId="46" fillId="0" borderId="0" xfId="0" applyNumberFormat="1" applyFont="1" applyAlignment="1">
      <alignment horizontal="center"/>
    </xf>
    <xf numFmtId="170" fontId="45" fillId="0" borderId="0" xfId="0" applyNumberFormat="1" applyFont="1" applyAlignment="1">
      <alignment horizontal="center"/>
    </xf>
    <xf numFmtId="0" fontId="45" fillId="0" borderId="6" xfId="0" applyFont="1" applyBorder="1" applyAlignment="1">
      <alignment horizontal="center"/>
    </xf>
    <xf numFmtId="0" fontId="45" fillId="0" borderId="7" xfId="0" applyFont="1" applyBorder="1" applyAlignment="1">
      <alignment horizontal="center"/>
    </xf>
    <xf numFmtId="0" fontId="45" fillId="0" borderId="8" xfId="0" applyFont="1" applyBorder="1" applyAlignment="1">
      <alignment horizontal="center"/>
    </xf>
    <xf numFmtId="170" fontId="47" fillId="4" borderId="16" xfId="14" applyNumberFormat="1" applyFont="1" applyFill="1" applyBorder="1" applyAlignment="1">
      <alignment horizontal="center" vertical="center"/>
    </xf>
    <xf numFmtId="170" fontId="48" fillId="4" borderId="16" xfId="14" applyNumberFormat="1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4" fontId="43" fillId="0" borderId="1" xfId="0" applyNumberFormat="1" applyFont="1" applyBorder="1" applyAlignment="1">
      <alignment horizontal="center" vertical="center" wrapText="1"/>
    </xf>
    <xf numFmtId="4" fontId="43" fillId="0" borderId="2" xfId="0" applyNumberFormat="1" applyFont="1" applyBorder="1" applyAlignment="1">
      <alignment horizontal="center" vertical="center" wrapText="1"/>
    </xf>
    <xf numFmtId="4" fontId="43" fillId="0" borderId="3" xfId="0" applyNumberFormat="1" applyFont="1" applyBorder="1" applyAlignment="1">
      <alignment horizontal="center" vertical="center" wrapText="1"/>
    </xf>
    <xf numFmtId="4" fontId="43" fillId="0" borderId="9" xfId="0" applyNumberFormat="1" applyFont="1" applyBorder="1" applyAlignment="1">
      <alignment horizontal="center" vertical="center" wrapText="1"/>
    </xf>
    <xf numFmtId="4" fontId="43" fillId="0" borderId="10" xfId="0" applyNumberFormat="1" applyFont="1" applyBorder="1" applyAlignment="1">
      <alignment horizontal="center" vertical="center" wrapText="1"/>
    </xf>
    <xf numFmtId="4" fontId="43" fillId="0" borderId="11" xfId="0" applyNumberFormat="1" applyFont="1" applyBorder="1" applyAlignment="1">
      <alignment horizontal="center" vertical="center" wrapText="1"/>
    </xf>
    <xf numFmtId="187" fontId="19" fillId="0" borderId="66" xfId="0" applyNumberFormat="1" applyFont="1" applyBorder="1" applyAlignment="1">
      <alignment horizontal="center"/>
    </xf>
    <xf numFmtId="2" fontId="19" fillId="0" borderId="0" xfId="0" applyNumberFormat="1" applyFont="1" applyBorder="1" applyAlignment="1">
      <alignment horizontal="center" vertical="center" wrapText="1"/>
    </xf>
    <xf numFmtId="187" fontId="20" fillId="0" borderId="45" xfId="0" applyNumberFormat="1" applyFont="1" applyBorder="1"/>
    <xf numFmtId="187" fontId="20" fillId="8" borderId="45" xfId="0" applyNumberFormat="1" applyFont="1" applyFill="1" applyBorder="1"/>
    <xf numFmtId="187" fontId="20" fillId="0" borderId="17" xfId="0" applyNumberFormat="1" applyFont="1" applyBorder="1"/>
    <xf numFmtId="187" fontId="20" fillId="0" borderId="40" xfId="0" applyNumberFormat="1" applyFont="1" applyBorder="1" applyAlignment="1">
      <alignment horizontal="center"/>
    </xf>
    <xf numFmtId="187" fontId="20" fillId="8" borderId="40" xfId="0" applyNumberFormat="1" applyFont="1" applyFill="1" applyBorder="1" applyAlignment="1">
      <alignment horizontal="center"/>
    </xf>
    <xf numFmtId="187" fontId="19" fillId="0" borderId="17" xfId="10" applyNumberFormat="1" applyFont="1" applyFill="1" applyBorder="1" applyAlignment="1">
      <alignment horizontal="center"/>
    </xf>
    <xf numFmtId="187" fontId="19" fillId="0" borderId="52" xfId="13" applyNumberFormat="1" applyFont="1" applyFill="1" applyBorder="1" applyAlignment="1">
      <alignment horizontal="right"/>
    </xf>
    <xf numFmtId="0" fontId="45" fillId="0" borderId="1" xfId="16" applyFont="1" applyBorder="1" applyAlignment="1">
      <alignment horizontal="center" wrapText="1"/>
    </xf>
    <xf numFmtId="0" fontId="45" fillId="0" borderId="2" xfId="16" applyFont="1" applyBorder="1" applyAlignment="1">
      <alignment horizontal="center" wrapText="1"/>
    </xf>
    <xf numFmtId="0" fontId="45" fillId="0" borderId="3" xfId="16" applyFont="1" applyBorder="1" applyAlignment="1">
      <alignment horizontal="center" wrapText="1"/>
    </xf>
    <xf numFmtId="0" fontId="24" fillId="0" borderId="4" xfId="16" applyFont="1" applyBorder="1"/>
    <xf numFmtId="0" fontId="24" fillId="0" borderId="0" xfId="16" applyFont="1" applyBorder="1"/>
    <xf numFmtId="0" fontId="24" fillId="0" borderId="5" xfId="16" applyFont="1" applyBorder="1"/>
    <xf numFmtId="0" fontId="25" fillId="6" borderId="46" xfId="16" applyFont="1" applyFill="1" applyBorder="1" applyAlignment="1">
      <alignment horizontal="center" vertical="center"/>
    </xf>
    <xf numFmtId="0" fontId="25" fillId="6" borderId="45" xfId="16" applyFont="1" applyFill="1" applyBorder="1" applyAlignment="1">
      <alignment horizontal="center" vertical="center"/>
    </xf>
    <xf numFmtId="0" fontId="25" fillId="0" borderId="15" xfId="16" applyFont="1" applyBorder="1" applyAlignment="1">
      <alignment vertical="center"/>
    </xf>
    <xf numFmtId="0" fontId="25" fillId="0" borderId="17" xfId="16" applyFont="1" applyBorder="1" applyAlignment="1">
      <alignment horizontal="center" vertical="center"/>
    </xf>
    <xf numFmtId="0" fontId="24" fillId="0" borderId="15" xfId="16" applyFont="1" applyBorder="1" applyAlignment="1">
      <alignment vertical="center"/>
    </xf>
    <xf numFmtId="44" fontId="24" fillId="0" borderId="17" xfId="17" applyFont="1" applyBorder="1" applyAlignment="1">
      <alignment horizontal="center" vertical="center"/>
    </xf>
    <xf numFmtId="0" fontId="25" fillId="6" borderId="15" xfId="16" applyFont="1" applyFill="1" applyBorder="1" applyAlignment="1">
      <alignment horizontal="center"/>
    </xf>
    <xf numFmtId="0" fontId="25" fillId="6" borderId="17" xfId="16" applyFont="1" applyFill="1" applyBorder="1" applyAlignment="1">
      <alignment horizontal="center"/>
    </xf>
    <xf numFmtId="0" fontId="25" fillId="0" borderId="15" xfId="16" applyFont="1" applyBorder="1" applyAlignment="1">
      <alignment horizontal="center" vertical="center" wrapText="1"/>
    </xf>
    <xf numFmtId="0" fontId="25" fillId="0" borderId="17" xfId="16" applyFont="1" applyBorder="1" applyAlignment="1">
      <alignment horizontal="center" vertical="center" wrapText="1"/>
    </xf>
    <xf numFmtId="0" fontId="24" fillId="0" borderId="15" xfId="16" applyFont="1" applyBorder="1"/>
    <xf numFmtId="10" fontId="24" fillId="0" borderId="17" xfId="16" applyNumberFormat="1" applyFont="1" applyBorder="1" applyAlignment="1">
      <alignment horizontal="right" vertical="center"/>
    </xf>
    <xf numFmtId="0" fontId="25" fillId="0" borderId="46" xfId="16" applyFont="1" applyBorder="1" applyAlignment="1">
      <alignment horizontal="left" vertical="center" wrapText="1"/>
    </xf>
    <xf numFmtId="0" fontId="25" fillId="0" borderId="17" xfId="16" applyFont="1" applyBorder="1" applyAlignment="1">
      <alignment vertical="center" wrapText="1"/>
    </xf>
    <xf numFmtId="0" fontId="24" fillId="0" borderId="46" xfId="16" applyFont="1" applyBorder="1" applyAlignment="1">
      <alignment horizontal="left" vertical="center" wrapText="1"/>
    </xf>
    <xf numFmtId="10" fontId="24" fillId="0" borderId="17" xfId="16" applyNumberFormat="1" applyFont="1" applyBorder="1" applyAlignment="1">
      <alignment vertical="center" wrapText="1"/>
    </xf>
    <xf numFmtId="0" fontId="25" fillId="0" borderId="15" xfId="16" applyFont="1" applyBorder="1" applyAlignment="1">
      <alignment horizontal="left" wrapText="1"/>
    </xf>
    <xf numFmtId="0" fontId="24" fillId="0" borderId="17" xfId="16" applyFont="1" applyBorder="1"/>
    <xf numFmtId="0" fontId="24" fillId="0" borderId="46" xfId="16" applyFont="1" applyBorder="1" applyAlignment="1">
      <alignment horizontal="left" wrapText="1"/>
    </xf>
    <xf numFmtId="10" fontId="24" fillId="0" borderId="17" xfId="16" applyNumberFormat="1" applyFont="1" applyBorder="1" applyAlignment="1">
      <alignment vertical="center"/>
    </xf>
    <xf numFmtId="0" fontId="25" fillId="0" borderId="46" xfId="16" applyFont="1" applyBorder="1" applyAlignment="1">
      <alignment horizontal="left"/>
    </xf>
    <xf numFmtId="179" fontId="24" fillId="0" borderId="17" xfId="16" applyNumberFormat="1" applyFont="1" applyBorder="1"/>
    <xf numFmtId="0" fontId="24" fillId="0" borderId="15" xfId="16" applyFont="1" applyBorder="1" applyAlignment="1">
      <alignment horizontal="left" wrapText="1"/>
    </xf>
    <xf numFmtId="181" fontId="24" fillId="0" borderId="17" xfId="16" applyNumberFormat="1" applyFont="1" applyBorder="1" applyAlignment="1">
      <alignment vertical="center"/>
    </xf>
    <xf numFmtId="0" fontId="25" fillId="7" borderId="15" xfId="16" applyFont="1" applyFill="1" applyBorder="1" applyAlignment="1">
      <alignment horizontal="right"/>
    </xf>
    <xf numFmtId="9" fontId="25" fillId="7" borderId="17" xfId="16" applyNumberFormat="1" applyFont="1" applyFill="1" applyBorder="1"/>
    <xf numFmtId="0" fontId="25" fillId="0" borderId="4" xfId="16" applyFont="1" applyBorder="1" applyAlignment="1">
      <alignment horizontal="right"/>
    </xf>
    <xf numFmtId="0" fontId="25" fillId="0" borderId="0" xfId="16" applyFont="1" applyBorder="1" applyAlignment="1">
      <alignment horizontal="right"/>
    </xf>
    <xf numFmtId="183" fontId="25" fillId="0" borderId="5" xfId="16" applyNumberFormat="1" applyFont="1" applyBorder="1"/>
    <xf numFmtId="0" fontId="25" fillId="0" borderId="15" xfId="16" applyFont="1" applyBorder="1" applyAlignment="1">
      <alignment horizontal="center" vertical="center"/>
    </xf>
    <xf numFmtId="0" fontId="25" fillId="0" borderId="17" xfId="16" applyFont="1" applyBorder="1" applyAlignment="1">
      <alignment vertical="center"/>
    </xf>
    <xf numFmtId="0" fontId="24" fillId="0" borderId="15" xfId="16" applyFont="1" applyBorder="1" applyAlignment="1">
      <alignment horizontal="left"/>
    </xf>
    <xf numFmtId="9" fontId="24" fillId="0" borderId="17" xfId="16" applyNumberFormat="1" applyFont="1" applyBorder="1" applyAlignment="1">
      <alignment horizontal="center"/>
    </xf>
    <xf numFmtId="9" fontId="25" fillId="7" borderId="17" xfId="16" applyNumberFormat="1" applyFont="1" applyFill="1" applyBorder="1" applyAlignment="1">
      <alignment horizontal="center"/>
    </xf>
    <xf numFmtId="179" fontId="25" fillId="0" borderId="0" xfId="16" applyNumberFormat="1" applyFont="1" applyBorder="1" applyAlignment="1">
      <alignment horizontal="center"/>
    </xf>
    <xf numFmtId="9" fontId="25" fillId="0" borderId="5" xfId="16" applyNumberFormat="1" applyFont="1" applyBorder="1" applyAlignment="1">
      <alignment horizontal="center"/>
    </xf>
    <xf numFmtId="0" fontId="25" fillId="0" borderId="45" xfId="16" applyFont="1" applyBorder="1" applyAlignment="1">
      <alignment horizontal="left"/>
    </xf>
    <xf numFmtId="9" fontId="24" fillId="0" borderId="17" xfId="20" applyFont="1" applyBorder="1" applyAlignment="1">
      <alignment horizontal="center"/>
    </xf>
    <xf numFmtId="0" fontId="24" fillId="0" borderId="46" xfId="16" applyFont="1" applyBorder="1" applyAlignment="1">
      <alignment horizontal="left"/>
    </xf>
    <xf numFmtId="0" fontId="25" fillId="7" borderId="15" xfId="16" applyFont="1" applyFill="1" applyBorder="1" applyAlignment="1">
      <alignment horizontal="center"/>
    </xf>
    <xf numFmtId="0" fontId="25" fillId="0" borderId="15" xfId="16" applyFont="1" applyBorder="1" applyAlignment="1">
      <alignment horizontal="right"/>
    </xf>
    <xf numFmtId="177" fontId="25" fillId="0" borderId="17" xfId="19" applyNumberFormat="1" applyFont="1" applyBorder="1" applyAlignment="1">
      <alignment horizontal="center"/>
    </xf>
    <xf numFmtId="177" fontId="25" fillId="0" borderId="17" xfId="16" applyNumberFormat="1" applyFont="1" applyBorder="1" applyAlignment="1">
      <alignment horizontal="center"/>
    </xf>
    <xf numFmtId="0" fontId="25" fillId="7" borderId="50" xfId="16" applyFont="1" applyFill="1" applyBorder="1" applyAlignment="1">
      <alignment horizontal="right"/>
    </xf>
    <xf numFmtId="0" fontId="25" fillId="7" borderId="51" xfId="16" applyFont="1" applyFill="1" applyBorder="1" applyAlignment="1">
      <alignment horizontal="right"/>
    </xf>
    <xf numFmtId="177" fontId="25" fillId="7" borderId="51" xfId="16" applyNumberFormat="1" applyFont="1" applyFill="1" applyBorder="1" applyAlignment="1">
      <alignment horizontal="center"/>
    </xf>
    <xf numFmtId="177" fontId="25" fillId="7" borderId="52" xfId="16" applyNumberFormat="1" applyFont="1" applyFill="1" applyBorder="1" applyAlignment="1">
      <alignment horizontal="center"/>
    </xf>
  </cellXfs>
  <cellStyles count="46">
    <cellStyle name="Millares" xfId="13" builtinId="3"/>
    <cellStyle name="Millares 2" xfId="4" xr:uid="{00000000-0005-0000-0000-000001000000}"/>
    <cellStyle name="Millares 2 2" xfId="6" xr:uid="{00000000-0005-0000-0000-000002000000}"/>
    <cellStyle name="Millares 2 3" xfId="26" xr:uid="{00000000-0005-0000-0000-000003000000}"/>
    <cellStyle name="Millares 2 3 2" xfId="39" xr:uid="{00000000-0005-0000-0000-000004000000}"/>
    <cellStyle name="Millares 3" xfId="23" xr:uid="{00000000-0005-0000-0000-000005000000}"/>
    <cellStyle name="Millares 3 2" xfId="31" xr:uid="{00000000-0005-0000-0000-000006000000}"/>
    <cellStyle name="Millares 3 2 2" xfId="44" xr:uid="{00000000-0005-0000-0000-000007000000}"/>
    <cellStyle name="Millares 3 3" xfId="37" xr:uid="{00000000-0005-0000-0000-000008000000}"/>
    <cellStyle name="Millares 4" xfId="19" xr:uid="{00000000-0005-0000-0000-000009000000}"/>
    <cellStyle name="Millares 4 2" xfId="29" xr:uid="{00000000-0005-0000-0000-00000A000000}"/>
    <cellStyle name="Millares 4 2 2" xfId="42" xr:uid="{00000000-0005-0000-0000-00000B000000}"/>
    <cellStyle name="Millares 4 3" xfId="35" xr:uid="{00000000-0005-0000-0000-00000C000000}"/>
    <cellStyle name="Moneda" xfId="14" builtinId="4"/>
    <cellStyle name="Moneda [0]" xfId="1" builtinId="7"/>
    <cellStyle name="Moneda [0] 2" xfId="11" xr:uid="{00000000-0005-0000-0000-00000F000000}"/>
    <cellStyle name="Moneda [0] 3" xfId="22" xr:uid="{00000000-0005-0000-0000-000010000000}"/>
    <cellStyle name="Moneda [0] 3 2" xfId="30" xr:uid="{00000000-0005-0000-0000-000011000000}"/>
    <cellStyle name="Moneda [0] 3 2 2" xfId="43" xr:uid="{00000000-0005-0000-0000-000012000000}"/>
    <cellStyle name="Moneda [0] 3 3" xfId="36" xr:uid="{00000000-0005-0000-0000-000013000000}"/>
    <cellStyle name="Moneda 2" xfId="3" xr:uid="{00000000-0005-0000-0000-000014000000}"/>
    <cellStyle name="Moneda 2 2" xfId="18" xr:uid="{00000000-0005-0000-0000-000015000000}"/>
    <cellStyle name="Moneda 2 2 2" xfId="28" xr:uid="{00000000-0005-0000-0000-000016000000}"/>
    <cellStyle name="Moneda 2 2 2 2" xfId="41" xr:uid="{00000000-0005-0000-0000-000017000000}"/>
    <cellStyle name="Moneda 2 2 3" xfId="34" xr:uid="{00000000-0005-0000-0000-000018000000}"/>
    <cellStyle name="Moneda 2 5" xfId="25" xr:uid="{00000000-0005-0000-0000-000019000000}"/>
    <cellStyle name="Moneda 3" xfId="7" xr:uid="{00000000-0005-0000-0000-00001A000000}"/>
    <cellStyle name="Moneda 4" xfId="12" xr:uid="{00000000-0005-0000-0000-00001B000000}"/>
    <cellStyle name="Moneda 5" xfId="17" xr:uid="{00000000-0005-0000-0000-00001C000000}"/>
    <cellStyle name="Moneda 5 2" xfId="27" xr:uid="{00000000-0005-0000-0000-00001D000000}"/>
    <cellStyle name="Moneda 5 2 2" xfId="40" xr:uid="{00000000-0005-0000-0000-00001E000000}"/>
    <cellStyle name="Moneda 5 3" xfId="33" xr:uid="{00000000-0005-0000-0000-00001F000000}"/>
    <cellStyle name="Moneda 6" xfId="24" xr:uid="{00000000-0005-0000-0000-000020000000}"/>
    <cellStyle name="Moneda 6 2" xfId="32" xr:uid="{00000000-0005-0000-0000-000021000000}"/>
    <cellStyle name="Moneda 6 2 2" xfId="45" xr:uid="{00000000-0005-0000-0000-000022000000}"/>
    <cellStyle name="Moneda 6 3" xfId="38" xr:uid="{00000000-0005-0000-0000-000023000000}"/>
    <cellStyle name="Normal" xfId="0" builtinId="0"/>
    <cellStyle name="Normal 10" xfId="8" xr:uid="{00000000-0005-0000-0000-000025000000}"/>
    <cellStyle name="Normal 2" xfId="2" xr:uid="{00000000-0005-0000-0000-000026000000}"/>
    <cellStyle name="Normal 2 4" xfId="15" xr:uid="{00000000-0005-0000-0000-000027000000}"/>
    <cellStyle name="Normal 3" xfId="5" xr:uid="{00000000-0005-0000-0000-000028000000}"/>
    <cellStyle name="Normal 3 2" xfId="9" xr:uid="{00000000-0005-0000-0000-000029000000}"/>
    <cellStyle name="Normal 4" xfId="16" xr:uid="{00000000-0005-0000-0000-00002A000000}"/>
    <cellStyle name="Porcentaje" xfId="21" builtinId="5"/>
    <cellStyle name="Porcentaje 2" xfId="20" xr:uid="{00000000-0005-0000-0000-00002C000000}"/>
    <cellStyle name="Porcentaje 2 2" xfId="10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51435</xdr:rowOff>
    </xdr:from>
    <xdr:to>
      <xdr:col>0</xdr:col>
      <xdr:colOff>1557655</xdr:colOff>
      <xdr:row>5</xdr:row>
      <xdr:rowOff>170424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51435"/>
          <a:ext cx="1109980" cy="1033389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0</xdr:row>
      <xdr:rowOff>121920</xdr:rowOff>
    </xdr:from>
    <xdr:to>
      <xdr:col>8</xdr:col>
      <xdr:colOff>928249</xdr:colOff>
      <xdr:row>6</xdr:row>
      <xdr:rowOff>45720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9037320" y="121920"/>
          <a:ext cx="1492129" cy="1028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141797</xdr:colOff>
      <xdr:row>171</xdr:row>
      <xdr:rowOff>23522</xdr:rowOff>
    </xdr:from>
    <xdr:ext cx="1186071" cy="1179084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195137</xdr:colOff>
      <xdr:row>114</xdr:row>
      <xdr:rowOff>54002</xdr:rowOff>
    </xdr:from>
    <xdr:ext cx="1186071" cy="1179084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137" y="1207836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225618</xdr:colOff>
      <xdr:row>229</xdr:row>
      <xdr:rowOff>98397</xdr:rowOff>
    </xdr:from>
    <xdr:ext cx="1186071" cy="1179084"/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18" y="98236377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141797</xdr:colOff>
      <xdr:row>0</xdr:row>
      <xdr:rowOff>23522</xdr:rowOff>
    </xdr:from>
    <xdr:ext cx="1186071" cy="1179084"/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12010039"/>
          <a:ext cx="1186071" cy="1179084"/>
        </a:xfrm>
        <a:prstGeom prst="rect">
          <a:avLst/>
        </a:prstGeom>
      </xdr:spPr>
    </xdr:pic>
    <xdr:clientData/>
  </xdr:oneCellAnchor>
  <xdr:twoCellAnchor editAs="oneCell">
    <xdr:from>
      <xdr:col>0</xdr:col>
      <xdr:colOff>178241</xdr:colOff>
      <xdr:row>343</xdr:row>
      <xdr:rowOff>123245</xdr:rowOff>
    </xdr:from>
    <xdr:to>
      <xdr:col>1</xdr:col>
      <xdr:colOff>789830</xdr:colOff>
      <xdr:row>348</xdr:row>
      <xdr:rowOff>242508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241" y="61090865"/>
          <a:ext cx="1183089" cy="1185378"/>
        </a:xfrm>
        <a:prstGeom prst="rect">
          <a:avLst/>
        </a:prstGeom>
      </xdr:spPr>
    </xdr:pic>
    <xdr:clientData/>
  </xdr:twoCellAnchor>
  <xdr:oneCellAnchor>
    <xdr:from>
      <xdr:col>0</xdr:col>
      <xdr:colOff>187518</xdr:colOff>
      <xdr:row>396</xdr:row>
      <xdr:rowOff>90777</xdr:rowOff>
    </xdr:from>
    <xdr:ext cx="1186071" cy="1179084"/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518" y="86486337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627</xdr:row>
      <xdr:rowOff>75537</xdr:rowOff>
    </xdr:from>
    <xdr:ext cx="1185229" cy="1324137"/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197544840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680</xdr:row>
      <xdr:rowOff>75537</xdr:rowOff>
    </xdr:from>
    <xdr:ext cx="1185229" cy="1324137"/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210096436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164658</xdr:colOff>
      <xdr:row>736</xdr:row>
      <xdr:rowOff>75537</xdr:rowOff>
    </xdr:from>
    <xdr:ext cx="1185229" cy="1324137"/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8" y="222648031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141797</xdr:colOff>
      <xdr:row>792</xdr:row>
      <xdr:rowOff>23522</xdr:rowOff>
    </xdr:from>
    <xdr:ext cx="1186071" cy="1179084"/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23522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157037</xdr:colOff>
      <xdr:row>850</xdr:row>
      <xdr:rowOff>38762</xdr:rowOff>
    </xdr:from>
    <xdr:ext cx="1186071" cy="1179084"/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037" y="24087482"/>
          <a:ext cx="1186071" cy="1179084"/>
        </a:xfrm>
        <a:prstGeom prst="rect">
          <a:avLst/>
        </a:prstGeom>
      </xdr:spPr>
    </xdr:pic>
    <xdr:clientData/>
  </xdr:oneCellAnchor>
  <xdr:twoCellAnchor editAs="oneCell">
    <xdr:from>
      <xdr:col>0</xdr:col>
      <xdr:colOff>263717</xdr:colOff>
      <xdr:row>1024</xdr:row>
      <xdr:rowOff>54002</xdr:rowOff>
    </xdr:from>
    <xdr:to>
      <xdr:col>1</xdr:col>
      <xdr:colOff>875306</xdr:colOff>
      <xdr:row>1029</xdr:row>
      <xdr:rowOff>168937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36553802"/>
          <a:ext cx="1183089" cy="1181735"/>
        </a:xfrm>
        <a:prstGeom prst="rect">
          <a:avLst/>
        </a:prstGeom>
      </xdr:spPr>
    </xdr:pic>
    <xdr:clientData/>
  </xdr:twoCellAnchor>
  <xdr:oneCellAnchor>
    <xdr:from>
      <xdr:col>0</xdr:col>
      <xdr:colOff>263717</xdr:colOff>
      <xdr:row>907</xdr:row>
      <xdr:rowOff>54002</xdr:rowOff>
    </xdr:from>
    <xdr:ext cx="1185229" cy="1150912"/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284502609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239730</xdr:colOff>
      <xdr:row>286</xdr:row>
      <xdr:rowOff>59932</xdr:rowOff>
    </xdr:from>
    <xdr:ext cx="1185229" cy="1324137"/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30" y="172571595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263717</xdr:colOff>
      <xdr:row>57</xdr:row>
      <xdr:rowOff>54002</xdr:rowOff>
    </xdr:from>
    <xdr:ext cx="1185229" cy="1181392"/>
    <xdr:pic>
      <xdr:nvPicPr>
        <xdr:cNvPr id="75" name="Imagen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86117193"/>
          <a:ext cx="1185229" cy="1181392"/>
        </a:xfrm>
        <a:prstGeom prst="rect">
          <a:avLst/>
        </a:prstGeom>
      </xdr:spPr>
    </xdr:pic>
    <xdr:clientData/>
  </xdr:oneCellAnchor>
  <xdr:twoCellAnchor editAs="oneCell">
    <xdr:from>
      <xdr:col>6</xdr:col>
      <xdr:colOff>94180</xdr:colOff>
      <xdr:row>0</xdr:row>
      <xdr:rowOff>85617</xdr:rowOff>
    </xdr:from>
    <xdr:to>
      <xdr:col>7</xdr:col>
      <xdr:colOff>743695</xdr:colOff>
      <xdr:row>5</xdr:row>
      <xdr:rowOff>111302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584023" y="85617"/>
          <a:ext cx="1539942" cy="106166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924673</xdr:colOff>
      <xdr:row>57</xdr:row>
      <xdr:rowOff>0</xdr:rowOff>
    </xdr:from>
    <xdr:to>
      <xdr:col>7</xdr:col>
      <xdr:colOff>873053</xdr:colOff>
      <xdr:row>62</xdr:row>
      <xdr:rowOff>179798</xdr:rowOff>
    </xdr:to>
    <xdr:pic>
      <xdr:nvPicPr>
        <xdr:cNvPr id="14" name="Imagen 13" descr="logo PDET descarga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2" y="37141079"/>
          <a:ext cx="1763481" cy="1215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8562</xdr:colOff>
      <xdr:row>114</xdr:row>
      <xdr:rowOff>25685</xdr:rowOff>
    </xdr:from>
    <xdr:to>
      <xdr:col>7</xdr:col>
      <xdr:colOff>831941</xdr:colOff>
      <xdr:row>119</xdr:row>
      <xdr:rowOff>171236</xdr:rowOff>
    </xdr:to>
    <xdr:pic>
      <xdr:nvPicPr>
        <xdr:cNvPr id="19" name="Imagen 18" descr="logo PDET descarga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98405" y="49427258"/>
          <a:ext cx="1713806" cy="118152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171</xdr:row>
      <xdr:rowOff>0</xdr:rowOff>
    </xdr:from>
    <xdr:to>
      <xdr:col>7</xdr:col>
      <xdr:colOff>910311</xdr:colOff>
      <xdr:row>176</xdr:row>
      <xdr:rowOff>205482</xdr:rowOff>
    </xdr:to>
    <xdr:pic>
      <xdr:nvPicPr>
        <xdr:cNvPr id="20" name="Imagen 19" descr="logo PDET descarga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62329888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229</xdr:row>
      <xdr:rowOff>0</xdr:rowOff>
    </xdr:from>
    <xdr:to>
      <xdr:col>7</xdr:col>
      <xdr:colOff>910311</xdr:colOff>
      <xdr:row>234</xdr:row>
      <xdr:rowOff>34246</xdr:rowOff>
    </xdr:to>
    <xdr:pic>
      <xdr:nvPicPr>
        <xdr:cNvPr id="82" name="Imagen 81" descr="logo PDET descarga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98845955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343</xdr:row>
      <xdr:rowOff>0</xdr:rowOff>
    </xdr:from>
    <xdr:to>
      <xdr:col>7</xdr:col>
      <xdr:colOff>910311</xdr:colOff>
      <xdr:row>348</xdr:row>
      <xdr:rowOff>77055</xdr:rowOff>
    </xdr:to>
    <xdr:pic>
      <xdr:nvPicPr>
        <xdr:cNvPr id="84" name="Imagen 83" descr="logo PDET descarga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22887483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396</xdr:row>
      <xdr:rowOff>0</xdr:rowOff>
    </xdr:from>
    <xdr:to>
      <xdr:col>7</xdr:col>
      <xdr:colOff>910311</xdr:colOff>
      <xdr:row>401</xdr:row>
      <xdr:rowOff>34247</xdr:rowOff>
    </xdr:to>
    <xdr:pic>
      <xdr:nvPicPr>
        <xdr:cNvPr id="86" name="Imagen 85" descr="logo PDET descarga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35704494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910311</xdr:colOff>
      <xdr:row>291</xdr:row>
      <xdr:rowOff>34246</xdr:rowOff>
    </xdr:to>
    <xdr:pic>
      <xdr:nvPicPr>
        <xdr:cNvPr id="88" name="Imagen 87" descr="logo PDET descarga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61561124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627</xdr:row>
      <xdr:rowOff>0</xdr:rowOff>
    </xdr:from>
    <xdr:to>
      <xdr:col>7</xdr:col>
      <xdr:colOff>910311</xdr:colOff>
      <xdr:row>631</xdr:row>
      <xdr:rowOff>291100</xdr:rowOff>
    </xdr:to>
    <xdr:pic>
      <xdr:nvPicPr>
        <xdr:cNvPr id="91" name="Imagen 90" descr="logo PDET descarga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74866157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680</xdr:row>
      <xdr:rowOff>0</xdr:rowOff>
    </xdr:from>
    <xdr:to>
      <xdr:col>7</xdr:col>
      <xdr:colOff>910311</xdr:colOff>
      <xdr:row>684</xdr:row>
      <xdr:rowOff>154112</xdr:rowOff>
    </xdr:to>
    <xdr:pic>
      <xdr:nvPicPr>
        <xdr:cNvPr id="92" name="Imagen 91" descr="logo PDET descarga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1140791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736</xdr:row>
      <xdr:rowOff>0</xdr:rowOff>
    </xdr:from>
    <xdr:to>
      <xdr:col>7</xdr:col>
      <xdr:colOff>910311</xdr:colOff>
      <xdr:row>741</xdr:row>
      <xdr:rowOff>34246</xdr:rowOff>
    </xdr:to>
    <xdr:pic>
      <xdr:nvPicPr>
        <xdr:cNvPr id="93" name="Imagen 92" descr="logo PDET descarga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23959506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792</xdr:row>
      <xdr:rowOff>0</xdr:rowOff>
    </xdr:from>
    <xdr:to>
      <xdr:col>7</xdr:col>
      <xdr:colOff>910311</xdr:colOff>
      <xdr:row>797</xdr:row>
      <xdr:rowOff>205483</xdr:rowOff>
    </xdr:to>
    <xdr:pic>
      <xdr:nvPicPr>
        <xdr:cNvPr id="95" name="Imagen 94" descr="logo PDET descarga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4874591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850</xdr:row>
      <xdr:rowOff>0</xdr:rowOff>
    </xdr:from>
    <xdr:to>
      <xdr:col>7</xdr:col>
      <xdr:colOff>910311</xdr:colOff>
      <xdr:row>855</xdr:row>
      <xdr:rowOff>205483</xdr:rowOff>
    </xdr:to>
    <xdr:pic>
      <xdr:nvPicPr>
        <xdr:cNvPr id="96" name="Imagen 95" descr="logo PDET descarga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61229011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1024</xdr:row>
      <xdr:rowOff>0</xdr:rowOff>
    </xdr:from>
    <xdr:to>
      <xdr:col>7</xdr:col>
      <xdr:colOff>910311</xdr:colOff>
      <xdr:row>1029</xdr:row>
      <xdr:rowOff>205483</xdr:rowOff>
    </xdr:to>
    <xdr:pic>
      <xdr:nvPicPr>
        <xdr:cNvPr id="97" name="Imagen 96" descr="logo PDET descarga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73284022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907</xdr:row>
      <xdr:rowOff>0</xdr:rowOff>
    </xdr:from>
    <xdr:to>
      <xdr:col>7</xdr:col>
      <xdr:colOff>910311</xdr:colOff>
      <xdr:row>912</xdr:row>
      <xdr:rowOff>205482</xdr:rowOff>
    </xdr:to>
    <xdr:pic>
      <xdr:nvPicPr>
        <xdr:cNvPr id="98" name="Imagen 97" descr="logo PDET descarga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85553079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179798</xdr:colOff>
      <xdr:row>509</xdr:row>
      <xdr:rowOff>25686</xdr:rowOff>
    </xdr:from>
    <xdr:ext cx="1185229" cy="1324137"/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798" y="173586426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205483</xdr:colOff>
      <xdr:row>564</xdr:row>
      <xdr:rowOff>51370</xdr:rowOff>
    </xdr:from>
    <xdr:ext cx="1185229" cy="1324137"/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83" y="185880310"/>
          <a:ext cx="1185229" cy="1324137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509</xdr:row>
      <xdr:rowOff>0</xdr:rowOff>
    </xdr:from>
    <xdr:to>
      <xdr:col>7</xdr:col>
      <xdr:colOff>910311</xdr:colOff>
      <xdr:row>514</xdr:row>
      <xdr:rowOff>176116</xdr:rowOff>
    </xdr:to>
    <xdr:pic>
      <xdr:nvPicPr>
        <xdr:cNvPr id="79" name="Imagen 78" descr="logo PDET descarga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173560740"/>
          <a:ext cx="1801851" cy="12429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564</xdr:row>
      <xdr:rowOff>0</xdr:rowOff>
    </xdr:from>
    <xdr:to>
      <xdr:col>7</xdr:col>
      <xdr:colOff>910311</xdr:colOff>
      <xdr:row>569</xdr:row>
      <xdr:rowOff>171407</xdr:rowOff>
    </xdr:to>
    <xdr:pic>
      <xdr:nvPicPr>
        <xdr:cNvPr id="85" name="Imagen 84" descr="logo PDET descarga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185828940"/>
          <a:ext cx="1801851" cy="123820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187518</xdr:colOff>
      <xdr:row>450</xdr:row>
      <xdr:rowOff>90777</xdr:rowOff>
    </xdr:from>
    <xdr:ext cx="1186071" cy="1179084"/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518" y="86059788"/>
          <a:ext cx="1186071" cy="1179084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450</xdr:row>
      <xdr:rowOff>0</xdr:rowOff>
    </xdr:from>
    <xdr:ext cx="1800738" cy="1241460"/>
    <xdr:pic>
      <xdr:nvPicPr>
        <xdr:cNvPr id="64" name="Imagen 63" descr="logo PDET descarga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85969011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141797</xdr:colOff>
      <xdr:row>967</xdr:row>
      <xdr:rowOff>23522</xdr:rowOff>
    </xdr:from>
    <xdr:ext cx="1186071" cy="1179084"/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97" y="174632825"/>
          <a:ext cx="1186071" cy="1179084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967</xdr:row>
      <xdr:rowOff>0</xdr:rowOff>
    </xdr:from>
    <xdr:ext cx="1800738" cy="1241460"/>
    <xdr:pic>
      <xdr:nvPicPr>
        <xdr:cNvPr id="68" name="Imagen 67" descr="logo PDET descarga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174609303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263717</xdr:colOff>
      <xdr:row>1085</xdr:row>
      <xdr:rowOff>54002</xdr:rowOff>
    </xdr:from>
    <xdr:ext cx="1185229" cy="1150912"/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17" y="224381665"/>
          <a:ext cx="1185229" cy="1150912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1085</xdr:row>
      <xdr:rowOff>0</xdr:rowOff>
    </xdr:from>
    <xdr:ext cx="1800738" cy="1241460"/>
    <xdr:pic>
      <xdr:nvPicPr>
        <xdr:cNvPr id="42" name="Imagen 41" descr="logo PDET descarga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24327663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76201</xdr:rowOff>
    </xdr:from>
    <xdr:to>
      <xdr:col>20</xdr:col>
      <xdr:colOff>1447800</xdr:colOff>
      <xdr:row>4</xdr:row>
      <xdr:rowOff>117765</xdr:rowOff>
    </xdr:to>
    <xdr:pic>
      <xdr:nvPicPr>
        <xdr:cNvPr id="2" name="1 Imagen" descr="C:\Users\Despacho\Downloads\LOGO ALCALDIA BEYER PEÑA 2020-2023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76201"/>
          <a:ext cx="1304925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35</xdr:col>
      <xdr:colOff>228600</xdr:colOff>
      <xdr:row>2</xdr:row>
      <xdr:rowOff>114300</xdr:rowOff>
    </xdr:from>
    <xdr:to>
      <xdr:col>36</xdr:col>
      <xdr:colOff>681718</xdr:colOff>
      <xdr:row>5</xdr:row>
      <xdr:rowOff>140277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28600" y="485775"/>
          <a:ext cx="1215118" cy="600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83821</xdr:colOff>
      <xdr:row>0</xdr:row>
      <xdr:rowOff>60960</xdr:rowOff>
    </xdr:from>
    <xdr:to>
      <xdr:col>1</xdr:col>
      <xdr:colOff>754381</xdr:colOff>
      <xdr:row>5</xdr:row>
      <xdr:rowOff>154549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1" y="60960"/>
          <a:ext cx="1104900" cy="1007989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0</xdr:row>
      <xdr:rowOff>137160</xdr:rowOff>
    </xdr:from>
    <xdr:to>
      <xdr:col>6</xdr:col>
      <xdr:colOff>1379677</xdr:colOff>
      <xdr:row>5</xdr:row>
      <xdr:rowOff>137160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57060" y="137160"/>
          <a:ext cx="1326337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67733</xdr:rowOff>
    </xdr:from>
    <xdr:to>
      <xdr:col>2</xdr:col>
      <xdr:colOff>633197</xdr:colOff>
      <xdr:row>4</xdr:row>
      <xdr:rowOff>194733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67733"/>
          <a:ext cx="1234330" cy="1126067"/>
        </a:xfrm>
        <a:prstGeom prst="rect">
          <a:avLst/>
        </a:prstGeom>
      </xdr:spPr>
    </xdr:pic>
    <xdr:clientData/>
  </xdr:twoCellAnchor>
  <xdr:twoCellAnchor editAs="oneCell">
    <xdr:from>
      <xdr:col>5</xdr:col>
      <xdr:colOff>702734</xdr:colOff>
      <xdr:row>0</xdr:row>
      <xdr:rowOff>194734</xdr:rowOff>
    </xdr:from>
    <xdr:to>
      <xdr:col>6</xdr:col>
      <xdr:colOff>1430866</xdr:colOff>
      <xdr:row>5</xdr:row>
      <xdr:rowOff>118534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5467" y="194734"/>
          <a:ext cx="1507066" cy="11260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259280</xdr:colOff>
      <xdr:row>0</xdr:row>
      <xdr:rowOff>46214</xdr:rowOff>
    </xdr:from>
    <xdr:to>
      <xdr:col>1</xdr:col>
      <xdr:colOff>945443</xdr:colOff>
      <xdr:row>5</xdr:row>
      <xdr:rowOff>138791</xdr:rowOff>
    </xdr:to>
    <xdr:pic>
      <xdr:nvPicPr>
        <xdr:cNvPr id="17" name="2 Imagen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9280" y="46214"/>
          <a:ext cx="1448163" cy="10641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304800</xdr:colOff>
      <xdr:row>0</xdr:row>
      <xdr:rowOff>22860</xdr:rowOff>
    </xdr:from>
    <xdr:to>
      <xdr:col>9</xdr:col>
      <xdr:colOff>993018</xdr:colOff>
      <xdr:row>5</xdr:row>
      <xdr:rowOff>182880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930640" y="22860"/>
          <a:ext cx="1800738" cy="11277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25835</xdr:colOff>
      <xdr:row>0</xdr:row>
      <xdr:rowOff>30480</xdr:rowOff>
    </xdr:from>
    <xdr:to>
      <xdr:col>0</xdr:col>
      <xdr:colOff>1029970</xdr:colOff>
      <xdr:row>5</xdr:row>
      <xdr:rowOff>137160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5" y="30480"/>
          <a:ext cx="1004135" cy="99822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</xdr:colOff>
      <xdr:row>0</xdr:row>
      <xdr:rowOff>76200</xdr:rowOff>
    </xdr:from>
    <xdr:to>
      <xdr:col>6</xdr:col>
      <xdr:colOff>24072</xdr:colOff>
      <xdr:row>5</xdr:row>
      <xdr:rowOff>83820</xdr:rowOff>
    </xdr:to>
    <xdr:pic>
      <xdr:nvPicPr>
        <xdr:cNvPr id="2" name="Imagen 1" descr="logo PDET descarga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92240" y="76200"/>
          <a:ext cx="1304232" cy="8991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1235528</xdr:colOff>
      <xdr:row>5</xdr:row>
      <xdr:rowOff>158903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52</xdr:row>
      <xdr:rowOff>43543</xdr:rowOff>
    </xdr:from>
    <xdr:to>
      <xdr:col>0</xdr:col>
      <xdr:colOff>1148443</xdr:colOff>
      <xdr:row>57</xdr:row>
      <xdr:rowOff>126246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06562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102</xdr:row>
      <xdr:rowOff>76199</xdr:rowOff>
    </xdr:from>
    <xdr:to>
      <xdr:col>0</xdr:col>
      <xdr:colOff>1224644</xdr:colOff>
      <xdr:row>107</xdr:row>
      <xdr:rowOff>158902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24227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8" name="Imagen 7" descr="logo PDET descarga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1226862</xdr:colOff>
      <xdr:row>56</xdr:row>
      <xdr:rowOff>114300</xdr:rowOff>
    </xdr:to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8116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1226862</xdr:colOff>
      <xdr:row>106</xdr:row>
      <xdr:rowOff>114300</xdr:rowOff>
    </xdr:to>
    <xdr:pic>
      <xdr:nvPicPr>
        <xdr:cNvPr id="10" name="Imagen 9" descr="logo PDET descarga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2516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1235528</xdr:colOff>
      <xdr:row>5</xdr:row>
      <xdr:rowOff>158903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52</xdr:row>
      <xdr:rowOff>43543</xdr:rowOff>
    </xdr:from>
    <xdr:to>
      <xdr:col>0</xdr:col>
      <xdr:colOff>1148443</xdr:colOff>
      <xdr:row>57</xdr:row>
      <xdr:rowOff>126246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33994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102</xdr:row>
      <xdr:rowOff>76199</xdr:rowOff>
    </xdr:from>
    <xdr:to>
      <xdr:col>0</xdr:col>
      <xdr:colOff>1224644</xdr:colOff>
      <xdr:row>107</xdr:row>
      <xdr:rowOff>158902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53183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1226862</xdr:colOff>
      <xdr:row>56</xdr:row>
      <xdr:rowOff>114300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9640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7</xdr:col>
      <xdr:colOff>1226862</xdr:colOff>
      <xdr:row>106</xdr:row>
      <xdr:rowOff>114300</xdr:rowOff>
    </xdr:to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5564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LICITACIONES%202009/LA%20CRUZ%20TAJUMBINA/Programcion%20la%20Cruz%20tajumbina/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PROGRAMACION%202007\PROPUESTA%20ORQUIDEA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ACION%202007/PROPUESTA%20ORQUIDEAS/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M58"/>
  <sheetViews>
    <sheetView view="pageBreakPreview" zoomScale="70" zoomScaleNormal="70" zoomScaleSheetLayoutView="70" workbookViewId="0">
      <selection activeCell="G17" sqref="G17"/>
    </sheetView>
  </sheetViews>
  <sheetFormatPr baseColWidth="10" defaultColWidth="11.44140625" defaultRowHeight="13.2" x14ac:dyDescent="0.25"/>
  <cols>
    <col min="1" max="1" width="8.33203125" style="61" customWidth="1"/>
    <col min="2" max="2" width="39.33203125" style="61" customWidth="1"/>
    <col min="3" max="3" width="11.44140625" style="61"/>
    <col min="4" max="4" width="11.6640625" style="61" bestFit="1" customWidth="1"/>
    <col min="5" max="6" width="11.44140625" style="61"/>
    <col min="7" max="7" width="12.6640625" style="61" bestFit="1" customWidth="1"/>
    <col min="8" max="8" width="13.44140625" style="61" customWidth="1"/>
    <col min="9" max="16384" width="11.44140625" style="14"/>
  </cols>
  <sheetData>
    <row r="1" spans="1:8" ht="15.6" x14ac:dyDescent="0.3">
      <c r="A1" s="537" t="s">
        <v>0</v>
      </c>
      <c r="B1" s="538"/>
      <c r="C1" s="538"/>
      <c r="D1" s="538"/>
      <c r="E1" s="538"/>
      <c r="F1" s="538"/>
      <c r="G1" s="538"/>
      <c r="H1" s="539"/>
    </row>
    <row r="2" spans="1:8" x14ac:dyDescent="0.25">
      <c r="A2" s="540" t="s">
        <v>1</v>
      </c>
      <c r="B2" s="541"/>
      <c r="C2" s="541"/>
      <c r="D2" s="541"/>
      <c r="E2" s="541"/>
      <c r="F2" s="541"/>
      <c r="G2" s="541"/>
      <c r="H2" s="542"/>
    </row>
    <row r="3" spans="1:8" x14ac:dyDescent="0.25">
      <c r="A3" s="540" t="s">
        <v>65</v>
      </c>
      <c r="B3" s="541"/>
      <c r="C3" s="541"/>
      <c r="D3" s="541"/>
      <c r="E3" s="541"/>
      <c r="F3" s="541"/>
      <c r="G3" s="541"/>
      <c r="H3" s="542"/>
    </row>
    <row r="4" spans="1:8" x14ac:dyDescent="0.25">
      <c r="A4" s="63"/>
      <c r="E4" s="65"/>
      <c r="F4" s="65"/>
      <c r="G4" s="65"/>
      <c r="H4" s="66"/>
    </row>
    <row r="5" spans="1:8" ht="15" customHeight="1" x14ac:dyDescent="0.25">
      <c r="A5" s="543" t="s">
        <v>160</v>
      </c>
      <c r="B5" s="544"/>
      <c r="C5" s="544"/>
      <c r="D5" s="544"/>
      <c r="E5" s="544"/>
      <c r="F5" s="544"/>
      <c r="G5" s="544"/>
      <c r="H5" s="545"/>
    </row>
    <row r="6" spans="1:8" x14ac:dyDescent="0.25">
      <c r="A6" s="111"/>
      <c r="H6" s="64"/>
    </row>
    <row r="7" spans="1:8" ht="47.25" customHeight="1" x14ac:dyDescent="0.25">
      <c r="A7" s="546" t="e">
        <f>+Presupuesto!#REF!</f>
        <v>#REF!</v>
      </c>
      <c r="B7" s="547"/>
      <c r="C7" s="547"/>
      <c r="D7" s="547"/>
      <c r="E7" s="547"/>
      <c r="F7" s="547"/>
      <c r="G7" s="547"/>
      <c r="H7" s="548"/>
    </row>
    <row r="8" spans="1:8" x14ac:dyDescent="0.25">
      <c r="A8" s="63"/>
      <c r="H8" s="64"/>
    </row>
    <row r="9" spans="1:8" x14ac:dyDescent="0.25">
      <c r="A9" s="67" t="s">
        <v>27</v>
      </c>
      <c r="B9" s="68"/>
      <c r="C9" s="68"/>
      <c r="D9" s="68"/>
      <c r="E9" s="68"/>
      <c r="F9" s="68"/>
      <c r="G9" s="69"/>
      <c r="H9" s="70"/>
    </row>
    <row r="10" spans="1:8" x14ac:dyDescent="0.25">
      <c r="A10" s="71"/>
      <c r="B10" s="72" t="s">
        <v>165</v>
      </c>
      <c r="C10" s="73"/>
      <c r="D10" s="73"/>
      <c r="E10" s="73"/>
      <c r="F10" s="73"/>
      <c r="G10" s="74" t="s">
        <v>28</v>
      </c>
      <c r="H10" s="75" t="s">
        <v>17</v>
      </c>
    </row>
    <row r="11" spans="1:8" x14ac:dyDescent="0.25">
      <c r="A11" s="63"/>
      <c r="H11" s="64"/>
    </row>
    <row r="12" spans="1:8" x14ac:dyDescent="0.25">
      <c r="A12" s="76" t="s">
        <v>29</v>
      </c>
      <c r="B12" s="77" t="s">
        <v>30</v>
      </c>
      <c r="H12" s="64"/>
    </row>
    <row r="13" spans="1:8" x14ac:dyDescent="0.25">
      <c r="A13" s="78"/>
      <c r="B13" s="79" t="s">
        <v>31</v>
      </c>
      <c r="C13" s="80"/>
      <c r="D13" s="79" t="s">
        <v>32</v>
      </c>
      <c r="E13" s="81" t="s">
        <v>33</v>
      </c>
      <c r="F13" s="79" t="s">
        <v>34</v>
      </c>
      <c r="G13" s="81" t="s">
        <v>35</v>
      </c>
      <c r="H13" s="64"/>
    </row>
    <row r="14" spans="1:8" x14ac:dyDescent="0.25">
      <c r="A14" s="82"/>
      <c r="B14" s="79" t="s">
        <v>67</v>
      </c>
      <c r="C14" s="83"/>
      <c r="D14" s="84"/>
      <c r="E14" s="85"/>
      <c r="F14" s="86">
        <v>0.1</v>
      </c>
      <c r="G14" s="118">
        <f>H34*F14</f>
        <v>5130.9000000000005</v>
      </c>
      <c r="H14" s="87"/>
    </row>
    <row r="15" spans="1:8" x14ac:dyDescent="0.25">
      <c r="A15" s="82"/>
      <c r="B15" s="84"/>
      <c r="C15" s="83"/>
      <c r="D15" s="84"/>
      <c r="E15" s="85"/>
      <c r="F15" s="86"/>
      <c r="G15" s="85"/>
      <c r="H15" s="87"/>
    </row>
    <row r="16" spans="1:8" x14ac:dyDescent="0.25">
      <c r="A16" s="82"/>
      <c r="B16" s="84"/>
      <c r="C16" s="83"/>
      <c r="D16" s="84"/>
      <c r="E16" s="85"/>
      <c r="F16" s="86"/>
      <c r="G16" s="85"/>
      <c r="H16" s="88"/>
    </row>
    <row r="17" spans="1:13" x14ac:dyDescent="0.25">
      <c r="A17" s="82"/>
      <c r="B17" s="84"/>
      <c r="C17" s="83"/>
      <c r="D17" s="84"/>
      <c r="E17" s="85"/>
      <c r="F17" s="86"/>
      <c r="G17" s="85"/>
      <c r="H17" s="88"/>
    </row>
    <row r="18" spans="1:13" x14ac:dyDescent="0.25">
      <c r="A18" s="82"/>
      <c r="B18" s="84"/>
      <c r="C18" s="83"/>
      <c r="D18" s="89"/>
      <c r="E18" s="85"/>
      <c r="F18" s="85"/>
      <c r="G18" s="85"/>
      <c r="H18" s="88"/>
    </row>
    <row r="19" spans="1:13" x14ac:dyDescent="0.25">
      <c r="A19" s="90"/>
      <c r="B19" s="84"/>
      <c r="C19" s="83"/>
      <c r="D19" s="89"/>
      <c r="E19" s="85"/>
      <c r="F19" s="85"/>
      <c r="G19" s="85"/>
      <c r="H19" s="88"/>
    </row>
    <row r="20" spans="1:13" x14ac:dyDescent="0.25">
      <c r="A20" s="67"/>
      <c r="E20" s="91" t="s">
        <v>36</v>
      </c>
      <c r="F20" s="91"/>
      <c r="G20" s="91"/>
      <c r="H20" s="118">
        <f>ROUND(SUM(G14:G19),0)</f>
        <v>5131</v>
      </c>
      <c r="M20" s="16"/>
    </row>
    <row r="21" spans="1:13" x14ac:dyDescent="0.25">
      <c r="A21" s="93" t="s">
        <v>37</v>
      </c>
      <c r="B21" s="77" t="s">
        <v>38</v>
      </c>
      <c r="E21" s="91"/>
      <c r="F21" s="91"/>
      <c r="G21" s="91"/>
      <c r="H21" s="88"/>
    </row>
    <row r="22" spans="1:13" x14ac:dyDescent="0.25">
      <c r="A22" s="94"/>
      <c r="B22" s="79" t="s">
        <v>31</v>
      </c>
      <c r="C22" s="83"/>
      <c r="D22" s="84" t="s">
        <v>12</v>
      </c>
      <c r="E22" s="95" t="s">
        <v>39</v>
      </c>
      <c r="F22" s="95" t="s">
        <v>40</v>
      </c>
      <c r="G22" s="95" t="s">
        <v>35</v>
      </c>
      <c r="H22" s="88"/>
    </row>
    <row r="23" spans="1:13" x14ac:dyDescent="0.25">
      <c r="A23" s="82"/>
      <c r="B23" s="84" t="s">
        <v>132</v>
      </c>
      <c r="C23" s="83"/>
      <c r="D23" s="96" t="s">
        <v>130</v>
      </c>
      <c r="E23" s="97">
        <v>420</v>
      </c>
      <c r="F23" s="85">
        <v>650</v>
      </c>
      <c r="G23" s="118">
        <f>+F23*E23</f>
        <v>273000</v>
      </c>
      <c r="H23" s="88"/>
    </row>
    <row r="24" spans="1:13" x14ac:dyDescent="0.25">
      <c r="A24" s="82"/>
      <c r="B24" s="96" t="s">
        <v>133</v>
      </c>
      <c r="C24" s="83"/>
      <c r="D24" s="96" t="s">
        <v>17</v>
      </c>
      <c r="E24" s="85">
        <v>0.67</v>
      </c>
      <c r="F24" s="85">
        <v>60000</v>
      </c>
      <c r="G24" s="118">
        <f t="shared" ref="G24" si="0">+F24*E24</f>
        <v>40200</v>
      </c>
      <c r="H24" s="88"/>
    </row>
    <row r="25" spans="1:13" x14ac:dyDescent="0.25">
      <c r="A25" s="82"/>
      <c r="B25" s="96" t="s">
        <v>134</v>
      </c>
      <c r="C25" s="83"/>
      <c r="D25" s="96" t="s">
        <v>17</v>
      </c>
      <c r="E25" s="85">
        <v>0.67</v>
      </c>
      <c r="F25" s="85">
        <v>70000</v>
      </c>
      <c r="G25" s="118">
        <f>--E25*F25</f>
        <v>46900</v>
      </c>
      <c r="H25" s="88"/>
    </row>
    <row r="26" spans="1:13" x14ac:dyDescent="0.25">
      <c r="A26" s="82"/>
      <c r="B26" s="84" t="s">
        <v>135</v>
      </c>
      <c r="C26" s="83"/>
      <c r="D26" s="84" t="s">
        <v>136</v>
      </c>
      <c r="E26" s="85">
        <v>210</v>
      </c>
      <c r="F26" s="85">
        <v>50</v>
      </c>
      <c r="G26" s="118">
        <f>--E26*F26</f>
        <v>10500</v>
      </c>
      <c r="H26" s="88"/>
    </row>
    <row r="27" spans="1:13" x14ac:dyDescent="0.25">
      <c r="A27" s="82"/>
      <c r="B27" s="84"/>
      <c r="C27" s="83"/>
      <c r="D27" s="89"/>
      <c r="E27" s="85"/>
      <c r="F27" s="85"/>
      <c r="G27" s="85"/>
      <c r="H27" s="88"/>
    </row>
    <row r="28" spans="1:13" x14ac:dyDescent="0.25">
      <c r="A28" s="67" t="s">
        <v>41</v>
      </c>
      <c r="E28" s="91" t="s">
        <v>42</v>
      </c>
      <c r="F28" s="91"/>
      <c r="G28" s="91"/>
      <c r="H28" s="118">
        <f>(SUM(G23:G26))</f>
        <v>370600</v>
      </c>
    </row>
    <row r="29" spans="1:13" x14ac:dyDescent="0.25">
      <c r="A29" s="93" t="s">
        <v>43</v>
      </c>
      <c r="B29" s="77" t="s">
        <v>44</v>
      </c>
      <c r="E29" s="91"/>
      <c r="F29" s="91"/>
      <c r="G29" s="91"/>
      <c r="H29" s="88"/>
    </row>
    <row r="30" spans="1:13" x14ac:dyDescent="0.25">
      <c r="A30" s="82" t="s">
        <v>45</v>
      </c>
      <c r="B30" s="81" t="s">
        <v>31</v>
      </c>
      <c r="C30" s="81" t="s">
        <v>46</v>
      </c>
      <c r="D30" s="81" t="s">
        <v>47</v>
      </c>
      <c r="E30" s="95" t="s">
        <v>48</v>
      </c>
      <c r="F30" s="85" t="s">
        <v>49</v>
      </c>
      <c r="G30" s="85" t="s">
        <v>35</v>
      </c>
      <c r="H30" s="88"/>
    </row>
    <row r="31" spans="1:13" x14ac:dyDescent="0.25">
      <c r="A31" s="82">
        <v>6</v>
      </c>
      <c r="B31" s="89" t="s">
        <v>69</v>
      </c>
      <c r="C31" s="99">
        <v>30000</v>
      </c>
      <c r="D31" s="100">
        <v>0.75</v>
      </c>
      <c r="E31" s="97">
        <f>+(A31*C31)+(A31*C31*D31)</f>
        <v>315000</v>
      </c>
      <c r="F31" s="101">
        <v>7.5035875572971067</v>
      </c>
      <c r="G31" s="118">
        <f>(E31)/(F31)</f>
        <v>41979.919284565163</v>
      </c>
      <c r="H31" s="88"/>
    </row>
    <row r="32" spans="1:13" x14ac:dyDescent="0.25">
      <c r="A32" s="82">
        <v>1</v>
      </c>
      <c r="B32" s="89" t="s">
        <v>68</v>
      </c>
      <c r="C32" s="99">
        <v>40000</v>
      </c>
      <c r="D32" s="100">
        <v>0.75</v>
      </c>
      <c r="E32" s="97">
        <f>(A32*C32)+(D32*C32*A32)</f>
        <v>70000</v>
      </c>
      <c r="F32" s="101">
        <f>--F31</f>
        <v>7.5035875572971067</v>
      </c>
      <c r="G32" s="118">
        <f>E32/F32</f>
        <v>9328.8709521255914</v>
      </c>
      <c r="H32" s="88"/>
    </row>
    <row r="33" spans="1:8" x14ac:dyDescent="0.25">
      <c r="A33" s="82"/>
      <c r="B33" s="89"/>
      <c r="C33" s="89"/>
      <c r="D33" s="89"/>
      <c r="E33" s="85"/>
      <c r="F33" s="85"/>
      <c r="G33" s="85"/>
      <c r="H33" s="88"/>
    </row>
    <row r="34" spans="1:8" x14ac:dyDescent="0.25">
      <c r="A34" s="67"/>
      <c r="E34" s="91" t="s">
        <v>50</v>
      </c>
      <c r="F34" s="91"/>
      <c r="G34" s="91"/>
      <c r="H34" s="118">
        <f>ROUND(SUM(G31)+(G32),0)</f>
        <v>51309</v>
      </c>
    </row>
    <row r="35" spans="1:8" x14ac:dyDescent="0.25">
      <c r="A35" s="93" t="s">
        <v>51</v>
      </c>
      <c r="B35" s="77" t="s">
        <v>18</v>
      </c>
      <c r="E35" s="91"/>
      <c r="F35" s="91"/>
      <c r="G35" s="91"/>
      <c r="H35" s="88"/>
    </row>
    <row r="36" spans="1:8" x14ac:dyDescent="0.25">
      <c r="A36" s="82"/>
      <c r="B36" s="89" t="s">
        <v>31</v>
      </c>
      <c r="C36" s="102" t="s">
        <v>12</v>
      </c>
      <c r="D36" s="103" t="s">
        <v>13</v>
      </c>
      <c r="E36" s="103" t="s">
        <v>52</v>
      </c>
      <c r="F36" s="103"/>
      <c r="G36" s="85" t="s">
        <v>53</v>
      </c>
      <c r="H36" s="88"/>
    </row>
    <row r="37" spans="1:8" x14ac:dyDescent="0.25">
      <c r="A37" s="82"/>
      <c r="B37" s="89"/>
      <c r="C37" s="98"/>
      <c r="D37" s="89"/>
      <c r="E37" s="85"/>
      <c r="F37" s="85"/>
      <c r="G37" s="85"/>
      <c r="H37" s="88"/>
    </row>
    <row r="38" spans="1:8" x14ac:dyDescent="0.25">
      <c r="A38" s="82"/>
      <c r="B38" s="89"/>
      <c r="C38" s="97"/>
      <c r="D38" s="89"/>
      <c r="E38" s="85"/>
      <c r="F38" s="85"/>
      <c r="G38" s="85"/>
      <c r="H38" s="88"/>
    </row>
    <row r="39" spans="1:8" x14ac:dyDescent="0.25">
      <c r="A39" s="82"/>
      <c r="B39" s="89"/>
      <c r="C39" s="89"/>
      <c r="D39" s="89"/>
      <c r="E39" s="85"/>
      <c r="F39" s="85"/>
      <c r="G39" s="85"/>
      <c r="H39" s="88"/>
    </row>
    <row r="40" spans="1:8" x14ac:dyDescent="0.25">
      <c r="A40" s="67"/>
      <c r="E40" s="91" t="s">
        <v>50</v>
      </c>
      <c r="F40" s="91"/>
      <c r="G40" s="91"/>
      <c r="H40" s="92">
        <f>ROUND(SUM(G37)+(G38),0)</f>
        <v>0</v>
      </c>
    </row>
    <row r="41" spans="1:8" x14ac:dyDescent="0.25">
      <c r="A41" s="63"/>
      <c r="E41" s="91"/>
      <c r="F41" s="91"/>
      <c r="G41" s="91"/>
      <c r="H41" s="88"/>
    </row>
    <row r="42" spans="1:8" x14ac:dyDescent="0.25">
      <c r="A42" s="63"/>
      <c r="D42" s="65" t="s">
        <v>54</v>
      </c>
      <c r="E42" s="104"/>
      <c r="F42" s="104"/>
      <c r="G42" s="104"/>
      <c r="H42" s="118">
        <f>SUM(H20:H41)</f>
        <v>427040</v>
      </c>
    </row>
    <row r="43" spans="1:8" x14ac:dyDescent="0.25">
      <c r="A43" s="63"/>
      <c r="E43" s="91"/>
      <c r="F43" s="91"/>
      <c r="G43" s="91"/>
      <c r="H43" s="88"/>
    </row>
    <row r="44" spans="1:8" x14ac:dyDescent="0.25">
      <c r="A44" s="93" t="s">
        <v>55</v>
      </c>
      <c r="B44" s="77" t="s">
        <v>56</v>
      </c>
      <c r="E44" s="91"/>
      <c r="F44" s="91"/>
      <c r="G44" s="91"/>
      <c r="H44" s="88"/>
    </row>
    <row r="45" spans="1:8" x14ac:dyDescent="0.25">
      <c r="A45" s="105"/>
      <c r="B45" s="81" t="s">
        <v>31</v>
      </c>
      <c r="C45" s="81" t="s">
        <v>57</v>
      </c>
      <c r="D45" s="84" t="s">
        <v>58</v>
      </c>
      <c r="E45" s="106"/>
      <c r="F45" s="86" t="s">
        <v>59</v>
      </c>
      <c r="G45" s="106"/>
      <c r="H45" s="88"/>
    </row>
    <row r="46" spans="1:8" x14ac:dyDescent="0.25">
      <c r="A46" s="90"/>
      <c r="B46" s="81" t="s">
        <v>60</v>
      </c>
      <c r="C46" s="100">
        <v>0.23</v>
      </c>
      <c r="D46" s="84"/>
      <c r="E46" s="107"/>
      <c r="F46" s="84"/>
      <c r="G46" s="118">
        <f>+H42*C46</f>
        <v>98219.199999999997</v>
      </c>
      <c r="H46" s="88"/>
    </row>
    <row r="47" spans="1:8" x14ac:dyDescent="0.25">
      <c r="A47" s="90"/>
      <c r="B47" s="81" t="s">
        <v>61</v>
      </c>
      <c r="C47" s="100">
        <v>0.04</v>
      </c>
      <c r="D47" s="84"/>
      <c r="E47" s="107"/>
      <c r="F47" s="84"/>
      <c r="G47" s="118">
        <f>+H42*C47</f>
        <v>17081.599999999999</v>
      </c>
      <c r="H47" s="88"/>
    </row>
    <row r="48" spans="1:8" x14ac:dyDescent="0.25">
      <c r="A48" s="90"/>
      <c r="B48" s="81" t="s">
        <v>62</v>
      </c>
      <c r="C48" s="100">
        <v>0.03</v>
      </c>
      <c r="D48" s="84"/>
      <c r="E48" s="107"/>
      <c r="F48" s="84"/>
      <c r="G48" s="118">
        <f>+H42*C48</f>
        <v>12811.199999999999</v>
      </c>
      <c r="H48" s="88"/>
    </row>
    <row r="49" spans="1:9" x14ac:dyDescent="0.25">
      <c r="A49" s="63"/>
      <c r="D49" s="65" t="s">
        <v>63</v>
      </c>
      <c r="E49" s="104"/>
      <c r="F49" s="104"/>
      <c r="G49" s="104"/>
      <c r="H49" s="118">
        <f>SUM(G45:G48)</f>
        <v>128111.99999999999</v>
      </c>
    </row>
    <row r="50" spans="1:9" x14ac:dyDescent="0.25">
      <c r="A50" s="63"/>
      <c r="E50" s="91"/>
      <c r="F50" s="91"/>
      <c r="G50" s="91"/>
      <c r="H50" s="88"/>
      <c r="I50" s="15"/>
    </row>
    <row r="51" spans="1:9" x14ac:dyDescent="0.25">
      <c r="A51" s="63"/>
      <c r="D51" s="65" t="s">
        <v>64</v>
      </c>
      <c r="E51" s="104"/>
      <c r="F51" s="104"/>
      <c r="G51" s="91"/>
      <c r="H51" s="118">
        <f>H42+H49</f>
        <v>555152</v>
      </c>
    </row>
    <row r="52" spans="1:9" x14ac:dyDescent="0.25">
      <c r="A52" s="63"/>
      <c r="D52" s="65"/>
      <c r="E52" s="104"/>
      <c r="F52" s="104"/>
      <c r="G52" s="91"/>
      <c r="H52" s="88"/>
    </row>
    <row r="53" spans="1:9" x14ac:dyDescent="0.25">
      <c r="A53" s="63"/>
      <c r="D53" s="65"/>
      <c r="E53" s="104"/>
      <c r="F53" s="104"/>
      <c r="G53" s="91"/>
      <c r="H53" s="88"/>
    </row>
    <row r="54" spans="1:9" x14ac:dyDescent="0.25">
      <c r="A54" s="63"/>
      <c r="E54" s="104"/>
      <c r="F54" s="104"/>
      <c r="G54" s="91"/>
      <c r="H54" s="88"/>
    </row>
    <row r="55" spans="1:9" x14ac:dyDescent="0.25">
      <c r="A55" s="71"/>
      <c r="B55" s="73"/>
      <c r="D55" s="109"/>
      <c r="E55" s="110"/>
      <c r="F55" s="110"/>
      <c r="G55" s="72"/>
      <c r="H55" s="88"/>
    </row>
    <row r="56" spans="1:9" ht="15" x14ac:dyDescent="0.25">
      <c r="A56" s="112">
        <f>+Presupuesto!A54</f>
        <v>0</v>
      </c>
      <c r="D56" s="113" t="str">
        <f>+Presupuesto!C53</f>
        <v>ARQ. GUILLERMO YAMID VALLEJOS BENAVIDES</v>
      </c>
      <c r="E56" s="104"/>
      <c r="F56" s="104"/>
      <c r="G56" s="91"/>
      <c r="H56" s="88"/>
    </row>
    <row r="57" spans="1:9" ht="15" x14ac:dyDescent="0.25">
      <c r="A57" s="114">
        <f>+Presupuesto!A55</f>
        <v>0</v>
      </c>
      <c r="D57" s="113" t="str">
        <f>+Presupuesto!C54</f>
        <v>SECRETARIO DE PLANEACION Y OBRAS PUBLICAS</v>
      </c>
      <c r="E57" s="104"/>
      <c r="F57" s="104"/>
      <c r="G57" s="91"/>
      <c r="H57" s="88"/>
    </row>
    <row r="58" spans="1:9" ht="15.6" thickBot="1" x14ac:dyDescent="0.3">
      <c r="A58" s="117" t="e">
        <f>APU!#REF!</f>
        <v>#REF!</v>
      </c>
      <c r="B58" s="62"/>
      <c r="C58" s="62"/>
      <c r="D58" s="115" t="str">
        <f>+Presupuesto!C55</f>
        <v>SAN MIGUEL - PUTUMAYO</v>
      </c>
      <c r="E58" s="108"/>
      <c r="F58" s="108"/>
      <c r="G58" s="108"/>
      <c r="H58" s="116"/>
    </row>
  </sheetData>
  <mergeCells count="5">
    <mergeCell ref="A1:H1"/>
    <mergeCell ref="A2:H2"/>
    <mergeCell ref="A3:H3"/>
    <mergeCell ref="A5:H5"/>
    <mergeCell ref="A7:H7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29"/>
  <sheetViews>
    <sheetView view="pageBreakPreview" topLeftCell="A188" zoomScale="74" zoomScaleNormal="100" zoomScaleSheetLayoutView="85" workbookViewId="0">
      <selection activeCell="D204" sqref="D204"/>
    </sheetView>
  </sheetViews>
  <sheetFormatPr baseColWidth="10" defaultRowHeight="14.4" x14ac:dyDescent="0.3"/>
  <cols>
    <col min="1" max="1" width="51.109375" customWidth="1"/>
    <col min="2" max="2" width="40.88671875" bestFit="1" customWidth="1"/>
    <col min="3" max="3" width="7.77734375" customWidth="1"/>
    <col min="4" max="4" width="8" customWidth="1"/>
    <col min="5" max="5" width="8.88671875" customWidth="1"/>
    <col min="6" max="6" width="6.6640625" customWidth="1"/>
    <col min="7" max="7" width="6.77734375" customWidth="1"/>
    <col min="8" max="8" width="9.88671875" customWidth="1"/>
    <col min="9" max="9" width="15.44140625" bestFit="1" customWidth="1"/>
  </cols>
  <sheetData>
    <row r="1" spans="1:12" x14ac:dyDescent="0.3">
      <c r="A1" s="555"/>
      <c r="B1" s="557" t="s">
        <v>230</v>
      </c>
      <c r="C1" s="559" t="s">
        <v>231</v>
      </c>
      <c r="D1" s="560"/>
      <c r="E1" s="561">
        <v>103</v>
      </c>
      <c r="F1" s="562"/>
      <c r="G1" s="563"/>
      <c r="H1" s="564"/>
      <c r="I1" s="565"/>
    </row>
    <row r="2" spans="1:12" x14ac:dyDescent="0.3">
      <c r="A2" s="555"/>
      <c r="B2" s="558"/>
      <c r="C2" s="570" t="s">
        <v>195</v>
      </c>
      <c r="D2" s="571"/>
      <c r="E2" s="574">
        <v>51</v>
      </c>
      <c r="F2" s="575"/>
      <c r="G2" s="576"/>
      <c r="H2" s="566"/>
      <c r="I2" s="567"/>
    </row>
    <row r="3" spans="1:12" x14ac:dyDescent="0.3">
      <c r="A3" s="555"/>
      <c r="B3" s="302" t="s">
        <v>196</v>
      </c>
      <c r="C3" s="572"/>
      <c r="D3" s="573"/>
      <c r="E3" s="574"/>
      <c r="F3" s="575"/>
      <c r="G3" s="576"/>
      <c r="H3" s="566"/>
      <c r="I3" s="567"/>
    </row>
    <row r="4" spans="1:12" x14ac:dyDescent="0.3">
      <c r="A4" s="555"/>
      <c r="B4" s="303" t="s">
        <v>197</v>
      </c>
      <c r="C4" s="577" t="s">
        <v>198</v>
      </c>
      <c r="D4" s="578"/>
      <c r="E4" s="574">
        <v>1</v>
      </c>
      <c r="F4" s="575"/>
      <c r="G4" s="576"/>
      <c r="H4" s="566"/>
      <c r="I4" s="567"/>
    </row>
    <row r="5" spans="1:12" x14ac:dyDescent="0.3">
      <c r="A5" s="555"/>
      <c r="B5" s="579" t="s">
        <v>199</v>
      </c>
      <c r="C5" s="579" t="s">
        <v>200</v>
      </c>
      <c r="D5" s="577"/>
      <c r="E5" s="580" t="s">
        <v>201</v>
      </c>
      <c r="F5" s="581"/>
      <c r="G5" s="582"/>
      <c r="H5" s="566"/>
      <c r="I5" s="567"/>
    </row>
    <row r="6" spans="1:12" ht="15" thickBot="1" x14ac:dyDescent="0.35">
      <c r="A6" s="556"/>
      <c r="B6" s="579"/>
      <c r="C6" s="579"/>
      <c r="D6" s="577"/>
      <c r="E6" s="583">
        <v>44216</v>
      </c>
      <c r="F6" s="584"/>
      <c r="G6" s="585"/>
      <c r="H6" s="568"/>
      <c r="I6" s="569"/>
    </row>
    <row r="7" spans="1:12" ht="15" thickBot="1" x14ac:dyDescent="0.35">
      <c r="A7" s="278"/>
      <c r="B7" s="279"/>
      <c r="C7" s="279"/>
      <c r="D7" s="279"/>
      <c r="E7" s="308"/>
      <c r="F7" s="308"/>
      <c r="G7" s="308"/>
      <c r="H7" s="308"/>
      <c r="I7" s="309"/>
    </row>
    <row r="8" spans="1:12" ht="19.5" customHeight="1" x14ac:dyDescent="0.3">
      <c r="A8" s="586" t="str">
        <f>Presupuesto!A8</f>
        <v>ADECUACION Y MEJORAMIENTO DE CANCHA DE FUTBOL MUNICIPAL DE LA DORADA PUTUMAYO</v>
      </c>
      <c r="B8" s="587"/>
      <c r="C8" s="587"/>
      <c r="D8" s="587"/>
      <c r="E8" s="587"/>
      <c r="F8" s="587"/>
      <c r="G8" s="587"/>
      <c r="H8" s="587"/>
      <c r="I8" s="588"/>
    </row>
    <row r="9" spans="1:12" ht="24" customHeight="1" thickBot="1" x14ac:dyDescent="0.35">
      <c r="A9" s="589"/>
      <c r="B9" s="590"/>
      <c r="C9" s="590"/>
      <c r="D9" s="590"/>
      <c r="E9" s="590"/>
      <c r="F9" s="590"/>
      <c r="G9" s="590"/>
      <c r="H9" s="590"/>
      <c r="I9" s="591"/>
    </row>
    <row r="10" spans="1:12" ht="15" thickBot="1" x14ac:dyDescent="0.35">
      <c r="A10" s="278"/>
      <c r="B10" s="279"/>
      <c r="C10" s="279"/>
      <c r="D10" s="279"/>
      <c r="E10" s="308"/>
      <c r="F10" s="308"/>
      <c r="G10" s="308"/>
      <c r="H10" s="308"/>
      <c r="I10" s="309"/>
    </row>
    <row r="11" spans="1:12" ht="15" thickBot="1" x14ac:dyDescent="0.35">
      <c r="A11" s="552" t="s">
        <v>2</v>
      </c>
      <c r="B11" s="553"/>
      <c r="C11" s="553"/>
      <c r="D11" s="553"/>
      <c r="E11" s="553"/>
      <c r="F11" s="553"/>
      <c r="G11" s="553"/>
      <c r="H11" s="553"/>
      <c r="I11" s="554"/>
    </row>
    <row r="12" spans="1:12" ht="18" customHeight="1" thickBot="1" x14ac:dyDescent="0.35">
      <c r="A12" s="32"/>
      <c r="B12" s="252"/>
      <c r="C12" s="252"/>
      <c r="D12" s="252"/>
      <c r="E12" s="252"/>
      <c r="F12" s="252"/>
      <c r="G12" s="252"/>
      <c r="H12" s="252"/>
      <c r="I12" s="254"/>
    </row>
    <row r="13" spans="1:12" ht="15" thickBot="1" x14ac:dyDescent="0.35">
      <c r="A13" s="549" t="str">
        <f>Presupuesto!B14</f>
        <v>PRELIMINARES</v>
      </c>
      <c r="B13" s="550"/>
      <c r="C13" s="550"/>
      <c r="D13" s="550"/>
      <c r="E13" s="550"/>
      <c r="F13" s="550"/>
      <c r="G13" s="550"/>
      <c r="H13" s="550"/>
      <c r="I13" s="551"/>
    </row>
    <row r="14" spans="1:12" ht="18" customHeight="1" thickBot="1" x14ac:dyDescent="0.35">
      <c r="A14" s="32" t="s">
        <v>233</v>
      </c>
      <c r="B14" s="252"/>
      <c r="C14" s="252"/>
      <c r="D14" s="252"/>
      <c r="E14" s="252"/>
      <c r="F14" s="252"/>
      <c r="G14" s="252"/>
      <c r="H14" s="252"/>
      <c r="I14" s="254"/>
      <c r="K14" s="491"/>
      <c r="L14" s="491"/>
    </row>
    <row r="15" spans="1:12" x14ac:dyDescent="0.3">
      <c r="A15" s="255" t="str">
        <f>Presupuesto!B15</f>
        <v>LOCALIZACIÓN Y REPLANTEO</v>
      </c>
      <c r="B15" s="256"/>
      <c r="C15" s="256"/>
      <c r="D15" s="257"/>
      <c r="E15" s="257"/>
      <c r="F15" s="257"/>
      <c r="G15" s="257"/>
      <c r="H15" s="257"/>
      <c r="I15" s="258" t="s">
        <v>242</v>
      </c>
      <c r="K15" s="491"/>
      <c r="L15" s="491"/>
    </row>
    <row r="16" spans="1:12" x14ac:dyDescent="0.3">
      <c r="A16" s="259" t="s">
        <v>180</v>
      </c>
      <c r="B16" s="259" t="s">
        <v>181</v>
      </c>
      <c r="C16" s="259" t="s">
        <v>182</v>
      </c>
      <c r="D16" s="259" t="s">
        <v>183</v>
      </c>
      <c r="E16" s="259" t="s">
        <v>184</v>
      </c>
      <c r="F16" s="259" t="s">
        <v>185</v>
      </c>
      <c r="G16" s="259" t="s">
        <v>186</v>
      </c>
      <c r="H16" s="259" t="s">
        <v>187</v>
      </c>
      <c r="I16" s="260" t="s">
        <v>188</v>
      </c>
    </row>
    <row r="17" spans="1:9" x14ac:dyDescent="0.3">
      <c r="A17" s="261"/>
      <c r="B17" s="351" t="s">
        <v>308</v>
      </c>
      <c r="C17" s="262">
        <v>5</v>
      </c>
      <c r="D17" s="262">
        <v>55.7</v>
      </c>
      <c r="E17" s="263">
        <v>0.7</v>
      </c>
      <c r="F17" s="263"/>
      <c r="G17" s="264">
        <f>C17*D17*E17</f>
        <v>194.95</v>
      </c>
      <c r="H17" s="264"/>
      <c r="I17" s="265">
        <f>G17</f>
        <v>194.95</v>
      </c>
    </row>
    <row r="18" spans="1:9" x14ac:dyDescent="0.3">
      <c r="A18" s="266"/>
      <c r="B18" s="351"/>
      <c r="C18" s="262">
        <v>5</v>
      </c>
      <c r="D18" s="262">
        <v>55.7</v>
      </c>
      <c r="E18" s="263">
        <v>7.0000000000000007E-2</v>
      </c>
      <c r="F18" s="263"/>
      <c r="G18" s="264">
        <f>C18*D18*E18</f>
        <v>19.495000000000001</v>
      </c>
      <c r="H18" s="264"/>
      <c r="I18" s="265">
        <f t="shared" ref="I18" si="0">G18</f>
        <v>19.495000000000001</v>
      </c>
    </row>
    <row r="19" spans="1:9" x14ac:dyDescent="0.3">
      <c r="A19" s="266"/>
      <c r="B19" s="351" t="s">
        <v>309</v>
      </c>
      <c r="C19" s="262">
        <v>1</v>
      </c>
      <c r="D19" s="262">
        <v>7.5</v>
      </c>
      <c r="E19" s="263">
        <v>6.1</v>
      </c>
      <c r="F19" s="263"/>
      <c r="G19" s="264">
        <f>C19*D19*E19</f>
        <v>45.75</v>
      </c>
      <c r="H19" s="264"/>
      <c r="I19" s="265">
        <f t="shared" ref="I19" si="1">G19</f>
        <v>45.75</v>
      </c>
    </row>
    <row r="20" spans="1:9" x14ac:dyDescent="0.3">
      <c r="A20" s="266"/>
      <c r="B20" s="351"/>
      <c r="C20" s="262"/>
      <c r="D20" s="262"/>
      <c r="E20" s="263"/>
      <c r="F20" s="263"/>
      <c r="G20" s="264"/>
      <c r="H20" s="264"/>
      <c r="I20" s="265"/>
    </row>
    <row r="21" spans="1:9" x14ac:dyDescent="0.3">
      <c r="A21" s="266"/>
      <c r="B21" s="351"/>
      <c r="C21" s="262"/>
      <c r="D21" s="262"/>
      <c r="E21" s="263"/>
      <c r="F21" s="263"/>
      <c r="G21" s="264"/>
      <c r="H21" s="264"/>
      <c r="I21" s="265"/>
    </row>
    <row r="22" spans="1:9" x14ac:dyDescent="0.3">
      <c r="A22" s="266"/>
      <c r="B22" s="351"/>
      <c r="C22" s="262"/>
      <c r="D22" s="262"/>
      <c r="E22" s="263"/>
      <c r="F22" s="263"/>
      <c r="G22" s="264"/>
      <c r="H22" s="264"/>
      <c r="I22" s="265"/>
    </row>
    <row r="23" spans="1:9" ht="13.5" customHeight="1" x14ac:dyDescent="0.3">
      <c r="A23" s="266"/>
      <c r="B23" s="262"/>
      <c r="C23" s="262"/>
      <c r="D23" s="262"/>
      <c r="E23" s="263"/>
      <c r="F23" s="263"/>
      <c r="G23" s="264"/>
      <c r="H23" s="264"/>
      <c r="I23" s="267"/>
    </row>
    <row r="24" spans="1:9" x14ac:dyDescent="0.3">
      <c r="A24" s="252"/>
      <c r="B24" s="262"/>
      <c r="C24" s="262"/>
      <c r="D24" s="262"/>
      <c r="E24" s="263"/>
      <c r="F24" s="263"/>
      <c r="G24" s="264"/>
      <c r="H24" s="264"/>
      <c r="I24" s="267">
        <f t="shared" ref="I24" si="2">+D24</f>
        <v>0</v>
      </c>
    </row>
    <row r="25" spans="1:9" ht="15" thickBot="1" x14ac:dyDescent="0.35">
      <c r="A25" s="268" t="s">
        <v>251</v>
      </c>
      <c r="B25" s="269"/>
      <c r="C25" s="269"/>
      <c r="D25" s="269"/>
      <c r="E25" s="269"/>
      <c r="F25" s="269"/>
      <c r="G25" s="269"/>
      <c r="H25" s="269"/>
      <c r="I25" s="270">
        <f>ROUND((SUM(I17:I24)),2)</f>
        <v>260.2</v>
      </c>
    </row>
    <row r="26" spans="1:9" x14ac:dyDescent="0.3">
      <c r="A26" s="32"/>
      <c r="B26" s="32"/>
      <c r="C26" s="32"/>
      <c r="D26" s="32"/>
      <c r="E26" s="32"/>
      <c r="F26" s="32"/>
      <c r="G26" s="32"/>
      <c r="H26" s="32"/>
      <c r="I26" s="317"/>
    </row>
    <row r="27" spans="1:9" ht="15" thickBot="1" x14ac:dyDescent="0.35">
      <c r="A27" s="32" t="s">
        <v>375</v>
      </c>
      <c r="B27" s="252"/>
      <c r="C27" s="252"/>
      <c r="D27" s="252"/>
      <c r="E27" s="252"/>
      <c r="F27" s="252"/>
      <c r="G27" s="252"/>
      <c r="H27" s="252"/>
      <c r="I27" s="252"/>
    </row>
    <row r="28" spans="1:9" ht="27.6" thickBot="1" x14ac:dyDescent="0.35">
      <c r="A28" s="452" t="str">
        <f>Presupuesto!B16</f>
        <v>DEMOLICION MANUAL DE PISO (anden) MODULO DE BAÑOS Y VESTUARIO</v>
      </c>
      <c r="B28" s="256"/>
      <c r="C28" s="256"/>
      <c r="D28" s="257"/>
      <c r="E28" s="257"/>
      <c r="F28" s="257"/>
      <c r="G28" s="257"/>
      <c r="H28" s="257"/>
      <c r="I28" s="258" t="str">
        <f>Presupuesto!D16</f>
        <v>M2</v>
      </c>
    </row>
    <row r="29" spans="1:9" x14ac:dyDescent="0.3">
      <c r="A29" s="272" t="s">
        <v>180</v>
      </c>
      <c r="B29" s="259" t="s">
        <v>181</v>
      </c>
      <c r="C29" s="259" t="s">
        <v>182</v>
      </c>
      <c r="D29" s="259" t="s">
        <v>183</v>
      </c>
      <c r="E29" s="259" t="s">
        <v>184</v>
      </c>
      <c r="F29" s="259" t="s">
        <v>185</v>
      </c>
      <c r="G29" s="259" t="s">
        <v>186</v>
      </c>
      <c r="H29" s="259" t="s">
        <v>187</v>
      </c>
      <c r="I29" s="260" t="s">
        <v>188</v>
      </c>
    </row>
    <row r="30" spans="1:9" x14ac:dyDescent="0.3">
      <c r="A30" s="274"/>
      <c r="B30" s="262" t="s">
        <v>310</v>
      </c>
      <c r="C30" s="262">
        <v>1</v>
      </c>
      <c r="D30" s="262">
        <v>19.7</v>
      </c>
      <c r="E30" s="263">
        <v>0.7</v>
      </c>
      <c r="F30" s="263"/>
      <c r="G30" s="264">
        <f>C30*D30*E30</f>
        <v>13.79</v>
      </c>
      <c r="H30" s="264"/>
      <c r="I30" s="265">
        <f t="shared" ref="I30" si="3">G30</f>
        <v>13.79</v>
      </c>
    </row>
    <row r="31" spans="1:9" x14ac:dyDescent="0.3">
      <c r="A31" s="274"/>
      <c r="B31" s="351"/>
      <c r="C31" s="262"/>
      <c r="D31" s="262"/>
      <c r="E31" s="263"/>
      <c r="F31" s="263"/>
      <c r="G31" s="264"/>
      <c r="H31" s="264"/>
      <c r="I31" s="265"/>
    </row>
    <row r="32" spans="1:9" x14ac:dyDescent="0.3">
      <c r="A32" s="274"/>
      <c r="B32" s="351"/>
      <c r="C32" s="262"/>
      <c r="D32" s="262"/>
      <c r="E32" s="263"/>
      <c r="F32" s="263"/>
      <c r="G32" s="264"/>
      <c r="H32" s="264"/>
      <c r="I32" s="265"/>
    </row>
    <row r="33" spans="1:11" x14ac:dyDescent="0.3">
      <c r="A33" s="274"/>
      <c r="B33" s="351"/>
      <c r="C33" s="262"/>
      <c r="D33" s="262"/>
      <c r="E33" s="263"/>
      <c r="F33" s="263"/>
      <c r="G33" s="264"/>
      <c r="H33" s="264"/>
      <c r="I33" s="267"/>
    </row>
    <row r="34" spans="1:11" x14ac:dyDescent="0.3">
      <c r="A34" s="274"/>
      <c r="B34" s="262"/>
      <c r="C34" s="262"/>
      <c r="D34" s="262"/>
      <c r="E34" s="263"/>
      <c r="F34" s="263"/>
      <c r="G34" s="264"/>
      <c r="H34" s="263"/>
      <c r="I34" s="267">
        <f t="shared" ref="I34" si="4">+C34</f>
        <v>0</v>
      </c>
    </row>
    <row r="35" spans="1:11" x14ac:dyDescent="0.3">
      <c r="A35" s="274"/>
      <c r="B35" s="373"/>
      <c r="C35" s="373"/>
      <c r="D35" s="373"/>
      <c r="E35" s="373"/>
      <c r="F35" s="373"/>
      <c r="G35" s="373"/>
      <c r="H35" s="373"/>
    </row>
    <row r="36" spans="1:11" ht="15" thickBot="1" x14ac:dyDescent="0.35">
      <c r="A36" s="268" t="s">
        <v>251</v>
      </c>
      <c r="B36" s="252"/>
      <c r="C36" s="252"/>
      <c r="D36" s="252"/>
      <c r="E36" s="252"/>
      <c r="F36" s="252"/>
      <c r="G36" s="252"/>
      <c r="H36" s="252"/>
      <c r="I36" s="270">
        <f>ROUND((SUM(I30:I35)),2)</f>
        <v>13.79</v>
      </c>
    </row>
    <row r="37" spans="1:11" x14ac:dyDescent="0.3">
      <c r="A37" s="252"/>
      <c r="B37" s="256"/>
      <c r="C37" s="256"/>
      <c r="D37" s="257"/>
      <c r="E37" s="257"/>
      <c r="F37" s="257"/>
      <c r="G37" s="257"/>
      <c r="H37" s="257"/>
    </row>
    <row r="38" spans="1:11" ht="15" thickBot="1" x14ac:dyDescent="0.35">
      <c r="A38" s="32" t="s">
        <v>287</v>
      </c>
      <c r="B38" s="32"/>
      <c r="C38" s="32"/>
      <c r="D38" s="252"/>
      <c r="E38" s="252"/>
      <c r="F38" s="252"/>
      <c r="G38" s="252"/>
      <c r="H38" s="252"/>
      <c r="I38" s="374" t="str">
        <f>Presupuesto!D17</f>
        <v>M3</v>
      </c>
    </row>
    <row r="39" spans="1:11" ht="15" thickBot="1" x14ac:dyDescent="0.35">
      <c r="A39" s="271" t="str">
        <f>Presupuesto!B17</f>
        <v>RETIRO Y DISPOSICION DE MATERIAL SOBRANTE</v>
      </c>
      <c r="B39" s="259" t="s">
        <v>181</v>
      </c>
      <c r="C39" s="259" t="s">
        <v>182</v>
      </c>
      <c r="D39" s="259" t="s">
        <v>183</v>
      </c>
      <c r="E39" s="259" t="s">
        <v>184</v>
      </c>
      <c r="F39" s="259" t="s">
        <v>185</v>
      </c>
      <c r="G39" s="259" t="s">
        <v>186</v>
      </c>
      <c r="H39" s="259" t="s">
        <v>187</v>
      </c>
      <c r="I39" s="349" t="s">
        <v>188</v>
      </c>
    </row>
    <row r="40" spans="1:11" x14ac:dyDescent="0.3">
      <c r="A40" s="272" t="s">
        <v>180</v>
      </c>
      <c r="B40" s="351"/>
      <c r="C40" s="262"/>
      <c r="D40" s="262"/>
      <c r="E40" s="263"/>
      <c r="F40" s="263"/>
      <c r="G40" s="264"/>
      <c r="H40" s="263"/>
      <c r="I40" s="267">
        <f>D40</f>
        <v>0</v>
      </c>
    </row>
    <row r="41" spans="1:11" x14ac:dyDescent="0.3">
      <c r="B41" s="351" t="s">
        <v>376</v>
      </c>
      <c r="C41" s="262">
        <v>1</v>
      </c>
      <c r="D41" s="262">
        <v>19.7</v>
      </c>
      <c r="E41" s="263">
        <v>0.7</v>
      </c>
      <c r="F41" s="263">
        <v>0.06</v>
      </c>
      <c r="G41" s="264"/>
      <c r="H41" s="264"/>
      <c r="I41" s="265">
        <f>+D41*E41*F41</f>
        <v>0.82739999999999991</v>
      </c>
    </row>
    <row r="42" spans="1:11" x14ac:dyDescent="0.3">
      <c r="A42" s="273"/>
      <c r="B42" s="351"/>
      <c r="C42" s="262"/>
      <c r="D42" s="262"/>
      <c r="E42" s="262"/>
      <c r="F42" s="263"/>
      <c r="G42" s="264"/>
      <c r="H42" s="264"/>
      <c r="I42" s="265">
        <f>H42</f>
        <v>0</v>
      </c>
    </row>
    <row r="43" spans="1:11" x14ac:dyDescent="0.3">
      <c r="A43" s="274"/>
      <c r="B43" s="262"/>
      <c r="C43" s="262"/>
      <c r="D43" s="262"/>
      <c r="E43" s="263"/>
      <c r="F43" s="263"/>
      <c r="G43" s="264"/>
      <c r="H43" s="264"/>
      <c r="I43" s="267"/>
    </row>
    <row r="44" spans="1:11" x14ac:dyDescent="0.3">
      <c r="A44" s="274"/>
      <c r="B44" s="262"/>
      <c r="C44" s="262"/>
      <c r="D44" s="262"/>
      <c r="E44" s="263"/>
      <c r="F44" s="263"/>
      <c r="G44" s="264"/>
      <c r="H44" s="263"/>
      <c r="I44" s="350"/>
    </row>
    <row r="45" spans="1:11" ht="15" thickBot="1" x14ac:dyDescent="0.35">
      <c r="A45" s="268" t="s">
        <v>251</v>
      </c>
      <c r="B45" s="269"/>
      <c r="C45" s="269"/>
      <c r="D45" s="269"/>
      <c r="E45" s="269"/>
      <c r="F45" s="269"/>
      <c r="G45" s="269"/>
      <c r="H45" s="269"/>
      <c r="I45" s="270">
        <f>ROUND((SUM(I40:I44)),2)</f>
        <v>0.83</v>
      </c>
    </row>
    <row r="46" spans="1:11" x14ac:dyDescent="0.3">
      <c r="A46" s="32"/>
      <c r="B46" s="32"/>
      <c r="C46" s="32"/>
      <c r="D46" s="32"/>
      <c r="E46" s="32"/>
      <c r="F46" s="32"/>
      <c r="G46" s="32"/>
      <c r="H46" s="32"/>
      <c r="I46" s="317"/>
    </row>
    <row r="47" spans="1:11" ht="15" thickBot="1" x14ac:dyDescent="0.35">
      <c r="A47" s="274"/>
      <c r="K47" s="253"/>
    </row>
    <row r="48" spans="1:11" ht="15" thickBot="1" x14ac:dyDescent="0.35">
      <c r="A48" s="549" t="str">
        <f>Presupuesto!B19</f>
        <v>CONCRETOS Y MAMPOSTERIA</v>
      </c>
      <c r="B48" s="550"/>
      <c r="C48" s="550"/>
      <c r="D48" s="550"/>
      <c r="E48" s="550"/>
      <c r="F48" s="550"/>
      <c r="G48" s="550"/>
      <c r="H48" s="550"/>
      <c r="I48" s="551"/>
    </row>
    <row r="49" spans="1:9" x14ac:dyDescent="0.3">
      <c r="A49" s="252"/>
    </row>
    <row r="50" spans="1:9" ht="15" thickBot="1" x14ac:dyDescent="0.35">
      <c r="A50" s="32" t="s">
        <v>240</v>
      </c>
      <c r="I50" s="374" t="str">
        <f>Presupuesto!D20</f>
        <v>M3</v>
      </c>
    </row>
    <row r="51" spans="1:9" ht="27.6" thickBot="1" x14ac:dyDescent="0.35">
      <c r="A51" s="451" t="str">
        <f>Presupuesto!B20</f>
        <v>RELLENO  Y CONFORMACION  MATERIAL SELECCIONADO</v>
      </c>
      <c r="B51" s="259" t="s">
        <v>181</v>
      </c>
      <c r="C51" s="259" t="s">
        <v>182</v>
      </c>
      <c r="D51" s="259" t="s">
        <v>183</v>
      </c>
      <c r="E51" s="259" t="s">
        <v>184</v>
      </c>
      <c r="F51" s="259" t="s">
        <v>185</v>
      </c>
      <c r="G51" s="259" t="s">
        <v>186</v>
      </c>
      <c r="H51" s="259" t="s">
        <v>187</v>
      </c>
      <c r="I51" s="349" t="s">
        <v>188</v>
      </c>
    </row>
    <row r="52" spans="1:9" x14ac:dyDescent="0.3">
      <c r="A52" s="272" t="s">
        <v>180</v>
      </c>
      <c r="B52" s="351"/>
      <c r="C52" s="262"/>
      <c r="D52" s="262"/>
      <c r="E52" s="263"/>
      <c r="F52" s="263"/>
      <c r="G52" s="264"/>
      <c r="H52" s="263"/>
      <c r="I52" s="267">
        <f>D52</f>
        <v>0</v>
      </c>
    </row>
    <row r="53" spans="1:9" x14ac:dyDescent="0.3">
      <c r="B53" s="351" t="s">
        <v>310</v>
      </c>
      <c r="C53" s="262">
        <v>1</v>
      </c>
      <c r="D53" s="262">
        <v>19.7</v>
      </c>
      <c r="E53" s="263">
        <v>0.7</v>
      </c>
      <c r="F53" s="263">
        <v>0.15</v>
      </c>
      <c r="G53" s="264"/>
      <c r="H53" s="264">
        <f>C53*D53*E53*F53</f>
        <v>2.0684999999999998</v>
      </c>
      <c r="I53" s="267">
        <f>H53</f>
        <v>2.0684999999999998</v>
      </c>
    </row>
    <row r="54" spans="1:9" x14ac:dyDescent="0.3">
      <c r="A54" s="274"/>
      <c r="B54" s="262"/>
      <c r="C54" s="262"/>
      <c r="D54" s="262"/>
      <c r="E54" s="263"/>
      <c r="F54" s="263"/>
      <c r="G54" s="264"/>
      <c r="H54" s="264"/>
      <c r="I54" s="267"/>
    </row>
    <row r="55" spans="1:9" x14ac:dyDescent="0.3">
      <c r="A55" s="274"/>
      <c r="B55" s="351"/>
      <c r="C55" s="262"/>
      <c r="D55" s="262"/>
      <c r="E55" s="263"/>
      <c r="F55" s="263"/>
      <c r="G55" s="264"/>
      <c r="H55" s="264"/>
      <c r="I55" s="265">
        <f>G55</f>
        <v>0</v>
      </c>
    </row>
    <row r="56" spans="1:9" x14ac:dyDescent="0.3">
      <c r="A56" s="274"/>
      <c r="B56" s="351"/>
      <c r="C56" s="262"/>
      <c r="D56" s="262"/>
      <c r="E56" s="263"/>
      <c r="F56" s="263"/>
      <c r="G56" s="264"/>
      <c r="H56" s="264"/>
      <c r="I56" s="265">
        <f>G56</f>
        <v>0</v>
      </c>
    </row>
    <row r="57" spans="1:9" x14ac:dyDescent="0.3">
      <c r="A57" s="274"/>
      <c r="B57" s="262"/>
      <c r="C57" s="262"/>
      <c r="D57" s="262"/>
      <c r="E57" s="263"/>
      <c r="F57" s="263"/>
      <c r="G57" s="264"/>
      <c r="H57" s="264"/>
      <c r="I57" s="267"/>
    </row>
    <row r="58" spans="1:9" x14ac:dyDescent="0.3">
      <c r="A58" s="274"/>
      <c r="B58" s="262"/>
      <c r="C58" s="262"/>
      <c r="D58" s="262"/>
      <c r="E58" s="263"/>
      <c r="F58" s="263"/>
      <c r="G58" s="264"/>
      <c r="H58" s="263"/>
      <c r="I58" s="350"/>
    </row>
    <row r="59" spans="1:9" ht="15" thickBot="1" x14ac:dyDescent="0.35">
      <c r="A59" s="268" t="s">
        <v>251</v>
      </c>
      <c r="B59" s="269"/>
      <c r="C59" s="269"/>
      <c r="D59" s="269"/>
      <c r="E59" s="269"/>
      <c r="F59" s="269"/>
      <c r="G59" s="269"/>
      <c r="H59" s="269"/>
      <c r="I59" s="270">
        <f>ROUND((SUM(I52:I58)),2)</f>
        <v>2.0699999999999998</v>
      </c>
    </row>
    <row r="62" spans="1:9" ht="15" thickBot="1" x14ac:dyDescent="0.35">
      <c r="A62" s="32" t="s">
        <v>241</v>
      </c>
      <c r="I62" s="374" t="str">
        <f>Presupuesto!D21</f>
        <v>M2</v>
      </c>
    </row>
    <row r="63" spans="1:9" ht="27.6" thickBot="1" x14ac:dyDescent="0.35">
      <c r="A63" s="451" t="str">
        <f>Presupuesto!B21</f>
        <v>CONCRETO 21 Mpa RECONSTRUCCION SECCION DE GRADERIA</v>
      </c>
      <c r="B63" s="259" t="s">
        <v>181</v>
      </c>
      <c r="C63" s="259" t="s">
        <v>182</v>
      </c>
      <c r="D63" s="259" t="s">
        <v>183</v>
      </c>
      <c r="E63" s="259" t="s">
        <v>184</v>
      </c>
      <c r="F63" s="259" t="s">
        <v>185</v>
      </c>
      <c r="G63" s="259" t="s">
        <v>186</v>
      </c>
      <c r="H63" s="259" t="s">
        <v>187</v>
      </c>
      <c r="I63" s="349" t="s">
        <v>188</v>
      </c>
    </row>
    <row r="64" spans="1:9" x14ac:dyDescent="0.3">
      <c r="A64" s="272" t="s">
        <v>180</v>
      </c>
      <c r="B64" s="453"/>
      <c r="C64" s="262"/>
      <c r="D64" s="262"/>
      <c r="E64" s="263"/>
      <c r="F64" s="263"/>
      <c r="G64" s="264"/>
      <c r="H64" s="263"/>
      <c r="I64" s="267">
        <f>D64</f>
        <v>0</v>
      </c>
    </row>
    <row r="65" spans="1:9" x14ac:dyDescent="0.3">
      <c r="B65" s="351" t="s">
        <v>311</v>
      </c>
      <c r="C65" s="262">
        <v>1</v>
      </c>
      <c r="D65" s="262">
        <v>2.9</v>
      </c>
      <c r="E65" s="263">
        <v>0.7</v>
      </c>
      <c r="F65" s="263">
        <v>7.0000000000000007E-2</v>
      </c>
      <c r="G65" s="264"/>
      <c r="H65" s="263">
        <f>C65*D65*E65</f>
        <v>2.0299999999999998</v>
      </c>
      <c r="I65" s="265">
        <f>H65</f>
        <v>2.0299999999999998</v>
      </c>
    </row>
    <row r="66" spans="1:9" x14ac:dyDescent="0.3">
      <c r="A66" s="274"/>
      <c r="B66" s="351"/>
      <c r="C66" s="262"/>
      <c r="D66" s="262"/>
      <c r="E66" s="263"/>
      <c r="F66" s="263"/>
      <c r="G66" s="264"/>
      <c r="H66" s="264"/>
      <c r="I66" s="265">
        <f t="shared" ref="I66:I69" si="5">G66</f>
        <v>0</v>
      </c>
    </row>
    <row r="67" spans="1:9" x14ac:dyDescent="0.3">
      <c r="A67" s="274"/>
      <c r="B67" s="454"/>
      <c r="C67" s="262"/>
      <c r="D67" s="262"/>
      <c r="E67" s="263"/>
      <c r="F67" s="263"/>
      <c r="G67" s="264"/>
      <c r="H67" s="264"/>
      <c r="I67" s="265"/>
    </row>
    <row r="68" spans="1:9" x14ac:dyDescent="0.3">
      <c r="A68" s="274"/>
      <c r="B68" s="351"/>
      <c r="C68" s="262"/>
      <c r="D68" s="262"/>
      <c r="E68" s="263"/>
      <c r="F68" s="263"/>
      <c r="G68" s="264"/>
      <c r="H68" s="264"/>
      <c r="I68" s="265">
        <f t="shared" si="5"/>
        <v>0</v>
      </c>
    </row>
    <row r="69" spans="1:9" x14ac:dyDescent="0.3">
      <c r="A69" s="274"/>
      <c r="B69" s="351"/>
      <c r="C69" s="262"/>
      <c r="D69" s="262"/>
      <c r="E69" s="263"/>
      <c r="F69" s="263"/>
      <c r="G69" s="264"/>
      <c r="H69" s="264"/>
      <c r="I69" s="265">
        <f t="shared" si="5"/>
        <v>0</v>
      </c>
    </row>
    <row r="70" spans="1:9" x14ac:dyDescent="0.3">
      <c r="A70" s="274"/>
      <c r="B70" s="455"/>
      <c r="C70" s="262"/>
      <c r="D70" s="262"/>
      <c r="E70" s="263"/>
      <c r="F70" s="263"/>
      <c r="G70" s="264"/>
      <c r="H70" s="264"/>
      <c r="I70" s="265">
        <f>G70</f>
        <v>0</v>
      </c>
    </row>
    <row r="71" spans="1:9" x14ac:dyDescent="0.3">
      <c r="A71" s="274"/>
      <c r="B71" s="455"/>
      <c r="C71" s="262"/>
      <c r="D71" s="262"/>
      <c r="E71" s="263"/>
      <c r="F71" s="263"/>
      <c r="G71" s="264"/>
      <c r="H71" s="264"/>
      <c r="I71" s="267"/>
    </row>
    <row r="72" spans="1:9" x14ac:dyDescent="0.3">
      <c r="A72" s="274"/>
      <c r="B72" s="262"/>
      <c r="C72" s="262"/>
      <c r="D72" s="262"/>
      <c r="E72" s="263"/>
      <c r="F72" s="263"/>
      <c r="G72" s="264"/>
      <c r="H72" s="263"/>
      <c r="I72" s="350"/>
    </row>
    <row r="73" spans="1:9" ht="15" thickBot="1" x14ac:dyDescent="0.35">
      <c r="A73" s="268" t="s">
        <v>251</v>
      </c>
      <c r="B73" s="269"/>
      <c r="C73" s="269"/>
      <c r="D73" s="269"/>
      <c r="E73" s="269"/>
      <c r="F73" s="269"/>
      <c r="G73" s="269"/>
      <c r="H73" s="269"/>
      <c r="I73" s="270">
        <f>ROUND((SUM(I64:I72)),2)</f>
        <v>2.0299999999999998</v>
      </c>
    </row>
    <row r="75" spans="1:9" x14ac:dyDescent="0.3">
      <c r="A75" s="32"/>
      <c r="B75" s="32"/>
      <c r="C75" s="32"/>
      <c r="D75" s="32"/>
      <c r="E75" s="32"/>
      <c r="F75" s="32"/>
      <c r="G75" s="32"/>
      <c r="H75" s="32"/>
      <c r="I75" s="317"/>
    </row>
    <row r="76" spans="1:9" ht="15" thickBot="1" x14ac:dyDescent="0.35">
      <c r="A76" s="32" t="s">
        <v>249</v>
      </c>
      <c r="I76" s="374" t="str">
        <f>+Presupuesto!D22</f>
        <v>M2</v>
      </c>
    </row>
    <row r="77" spans="1:9" ht="27.6" thickBot="1" x14ac:dyDescent="0.35">
      <c r="A77" s="451" t="str">
        <f>+Presupuesto!B22</f>
        <v>CONTRAPISO DE CONCRETO LIVIANO DE RESISTENCIA A COMPRESIÓN 2,5 MPA ESP 6 CM</v>
      </c>
      <c r="B77" s="259" t="s">
        <v>181</v>
      </c>
      <c r="C77" s="259" t="s">
        <v>182</v>
      </c>
      <c r="D77" s="259" t="s">
        <v>183</v>
      </c>
      <c r="E77" s="259" t="s">
        <v>184</v>
      </c>
      <c r="F77" s="259" t="s">
        <v>185</v>
      </c>
      <c r="G77" s="259" t="s">
        <v>186</v>
      </c>
      <c r="H77" s="259" t="s">
        <v>187</v>
      </c>
      <c r="I77" s="349" t="s">
        <v>188</v>
      </c>
    </row>
    <row r="78" spans="1:9" x14ac:dyDescent="0.3">
      <c r="A78" s="272" t="s">
        <v>180</v>
      </c>
      <c r="B78" s="351" t="s">
        <v>310</v>
      </c>
      <c r="C78" s="262">
        <v>1</v>
      </c>
      <c r="D78" s="262">
        <v>19.7</v>
      </c>
      <c r="E78" s="263">
        <v>0.7</v>
      </c>
      <c r="F78" s="263">
        <v>0.06</v>
      </c>
      <c r="G78" s="264">
        <f>+D78*E78</f>
        <v>13.79</v>
      </c>
      <c r="H78" s="263"/>
      <c r="I78" s="267">
        <f>+G78</f>
        <v>13.79</v>
      </c>
    </row>
    <row r="79" spans="1:9" x14ac:dyDescent="0.3">
      <c r="B79" s="351" t="s">
        <v>312</v>
      </c>
      <c r="C79" s="262">
        <v>1</v>
      </c>
      <c r="D79" s="262">
        <v>0.4</v>
      </c>
      <c r="E79" s="263">
        <v>0.8</v>
      </c>
      <c r="F79" s="263">
        <v>0.06</v>
      </c>
      <c r="G79" s="264">
        <f>C79*D79*E79</f>
        <v>0.32000000000000006</v>
      </c>
      <c r="H79" s="263"/>
      <c r="I79" s="267">
        <f t="shared" ref="I79" si="6">G79</f>
        <v>0.32000000000000006</v>
      </c>
    </row>
    <row r="80" spans="1:9" ht="27" customHeight="1" x14ac:dyDescent="0.3">
      <c r="A80" s="274"/>
      <c r="B80" s="351"/>
      <c r="C80" s="262"/>
      <c r="D80" s="262"/>
      <c r="E80" s="263"/>
      <c r="F80" s="263"/>
      <c r="G80" s="264"/>
      <c r="H80" s="264"/>
      <c r="I80" s="267"/>
    </row>
    <row r="81" spans="1:9" x14ac:dyDescent="0.3">
      <c r="A81" s="274"/>
      <c r="B81" s="351"/>
      <c r="C81" s="262"/>
      <c r="D81" s="262"/>
      <c r="E81" s="263"/>
      <c r="F81" s="263"/>
      <c r="G81" s="264"/>
      <c r="H81" s="264"/>
      <c r="I81" s="265">
        <f>G81</f>
        <v>0</v>
      </c>
    </row>
    <row r="82" spans="1:9" x14ac:dyDescent="0.3">
      <c r="A82" s="274"/>
      <c r="B82" s="262"/>
      <c r="C82" s="262"/>
      <c r="D82" s="262"/>
      <c r="E82" s="263"/>
      <c r="F82" s="263"/>
      <c r="G82" s="264"/>
      <c r="H82" s="264" t="s">
        <v>41</v>
      </c>
      <c r="I82" s="267"/>
    </row>
    <row r="83" spans="1:9" x14ac:dyDescent="0.3">
      <c r="A83" s="274"/>
      <c r="B83" s="262"/>
      <c r="C83" s="262"/>
      <c r="D83" s="262"/>
      <c r="E83" s="263"/>
      <c r="F83" s="263"/>
      <c r="G83" s="264"/>
      <c r="H83" s="263"/>
      <c r="I83" s="350"/>
    </row>
    <row r="84" spans="1:9" ht="15" thickBot="1" x14ac:dyDescent="0.35">
      <c r="A84" s="504" t="s">
        <v>251</v>
      </c>
      <c r="B84" s="504"/>
      <c r="C84" s="504"/>
      <c r="D84" s="504"/>
      <c r="E84" s="504"/>
      <c r="F84" s="504"/>
      <c r="G84" s="504"/>
      <c r="H84" s="504"/>
      <c r="I84" s="505">
        <f>ROUND((SUM(I78:I83)),2)</f>
        <v>14.11</v>
      </c>
    </row>
    <row r="85" spans="1:9" x14ac:dyDescent="0.3">
      <c r="A85" s="252"/>
      <c r="B85" s="500"/>
      <c r="C85" s="501"/>
      <c r="D85" s="501"/>
      <c r="E85" s="252"/>
      <c r="F85" s="252"/>
      <c r="G85" s="502"/>
      <c r="H85" s="502"/>
      <c r="I85" s="503"/>
    </row>
    <row r="86" spans="1:9" ht="15" thickBot="1" x14ac:dyDescent="0.35">
      <c r="A86" s="32" t="s">
        <v>250</v>
      </c>
      <c r="I86" s="374" t="str">
        <f>+Presupuesto!D23</f>
        <v>KG</v>
      </c>
    </row>
    <row r="87" spans="1:9" ht="48.6" customHeight="1" thickBot="1" x14ac:dyDescent="0.35">
      <c r="A87" s="521" t="str">
        <f>+Presupuesto!B23</f>
        <v>ACERO DE REFUERZO FY=420MPA PARA RECONSTRUCCION SECCION DE GRADERIA 2,9 m x 0,6 m, INCLUYE FIGURADO, AMARRE E INSTALACIÓN</v>
      </c>
      <c r="B87" s="259" t="s">
        <v>181</v>
      </c>
      <c r="C87" s="259" t="s">
        <v>182</v>
      </c>
      <c r="D87" s="259" t="s">
        <v>383</v>
      </c>
      <c r="E87" s="522" t="s">
        <v>382</v>
      </c>
      <c r="F87" s="522" t="s">
        <v>381</v>
      </c>
      <c r="G87" s="259"/>
      <c r="H87" s="259"/>
      <c r="I87" s="349" t="s">
        <v>188</v>
      </c>
    </row>
    <row r="88" spans="1:9" x14ac:dyDescent="0.3">
      <c r="A88" s="272" t="s">
        <v>180</v>
      </c>
      <c r="B88" s="351"/>
      <c r="C88" s="262"/>
      <c r="D88" s="262"/>
      <c r="E88" s="263"/>
      <c r="F88" s="263"/>
      <c r="G88" s="264"/>
      <c r="H88" s="263"/>
      <c r="I88" s="267"/>
    </row>
    <row r="89" spans="1:9" x14ac:dyDescent="0.3">
      <c r="B89" s="351" t="s">
        <v>379</v>
      </c>
      <c r="C89" s="262">
        <v>4</v>
      </c>
      <c r="D89" s="262">
        <v>2.85</v>
      </c>
      <c r="E89" s="523">
        <v>4</v>
      </c>
      <c r="F89" s="523">
        <v>0.99399999999999999</v>
      </c>
      <c r="G89" s="264"/>
      <c r="H89" s="263"/>
      <c r="I89" s="267">
        <f>+C89*D89*F89</f>
        <v>11.3316</v>
      </c>
    </row>
    <row r="90" spans="1:9" x14ac:dyDescent="0.3">
      <c r="A90" s="274"/>
      <c r="B90" s="351" t="s">
        <v>380</v>
      </c>
      <c r="C90" s="262">
        <v>19</v>
      </c>
      <c r="D90" s="262">
        <v>0.55000000000000004</v>
      </c>
      <c r="E90" s="524">
        <v>3</v>
      </c>
      <c r="F90" s="524">
        <v>0.56000000000000005</v>
      </c>
      <c r="G90" s="264"/>
      <c r="H90" s="264"/>
      <c r="I90" s="267">
        <f>+C90*D90*F90</f>
        <v>5.8520000000000012</v>
      </c>
    </row>
    <row r="91" spans="1:9" x14ac:dyDescent="0.3">
      <c r="A91" s="274"/>
      <c r="B91" s="351"/>
      <c r="C91" s="262"/>
      <c r="D91" s="262"/>
      <c r="E91" s="263"/>
      <c r="F91" s="263"/>
      <c r="G91" s="264"/>
      <c r="H91" s="264"/>
      <c r="I91" s="267">
        <f t="shared" ref="I91:I93" si="7">G91</f>
        <v>0</v>
      </c>
    </row>
    <row r="92" spans="1:9" x14ac:dyDescent="0.3">
      <c r="A92" s="274"/>
      <c r="B92" s="262"/>
      <c r="C92" s="262"/>
      <c r="D92" s="262"/>
      <c r="E92" s="263"/>
      <c r="F92" s="263"/>
      <c r="G92" s="264"/>
      <c r="H92" s="264"/>
      <c r="I92" s="267">
        <f t="shared" si="7"/>
        <v>0</v>
      </c>
    </row>
    <row r="93" spans="1:9" x14ac:dyDescent="0.3">
      <c r="A93" s="274"/>
      <c r="B93" s="262"/>
      <c r="C93" s="262"/>
      <c r="D93" s="262"/>
      <c r="E93" s="263"/>
      <c r="F93" s="263"/>
      <c r="G93" s="264"/>
      <c r="H93" s="264"/>
      <c r="I93" s="267">
        <f t="shared" si="7"/>
        <v>0</v>
      </c>
    </row>
    <row r="94" spans="1:9" x14ac:dyDescent="0.3">
      <c r="A94" s="274"/>
      <c r="B94" s="262"/>
      <c r="C94" s="262"/>
      <c r="D94" s="262"/>
      <c r="E94" s="263"/>
      <c r="F94" s="263"/>
      <c r="G94" s="264"/>
      <c r="H94" s="264"/>
      <c r="I94" s="456"/>
    </row>
    <row r="95" spans="1:9" x14ac:dyDescent="0.3">
      <c r="A95" s="274"/>
      <c r="B95" s="262"/>
      <c r="C95" s="262"/>
      <c r="D95" s="262"/>
      <c r="E95" s="263"/>
      <c r="F95" s="263"/>
      <c r="G95" s="264"/>
      <c r="H95" s="264"/>
      <c r="I95" s="456"/>
    </row>
    <row r="96" spans="1:9" x14ac:dyDescent="0.3">
      <c r="A96" s="274"/>
      <c r="B96" s="262"/>
      <c r="C96" s="262"/>
      <c r="D96" s="262"/>
      <c r="E96" s="263"/>
      <c r="F96" s="263"/>
      <c r="G96" s="264"/>
      <c r="H96" s="263"/>
      <c r="I96" s="456"/>
    </row>
    <row r="97" spans="1:9" ht="15" thickBot="1" x14ac:dyDescent="0.35">
      <c r="A97" s="268" t="s">
        <v>251</v>
      </c>
      <c r="B97" s="269"/>
      <c r="C97" s="269"/>
      <c r="D97" s="269"/>
      <c r="E97" s="269"/>
      <c r="F97" s="269"/>
      <c r="G97" s="269"/>
      <c r="H97" s="269"/>
      <c r="I97" s="270">
        <f>ROUND((SUM(I88:I96)),2)</f>
        <v>17.18</v>
      </c>
    </row>
    <row r="98" spans="1:9" x14ac:dyDescent="0.3">
      <c r="A98" s="252"/>
      <c r="B98" s="500"/>
      <c r="C98" s="501"/>
      <c r="D98" s="501"/>
      <c r="E98" s="252"/>
      <c r="F98" s="252"/>
      <c r="G98" s="502"/>
      <c r="H98" s="502"/>
      <c r="I98" s="503"/>
    </row>
    <row r="99" spans="1:9" x14ac:dyDescent="0.3">
      <c r="A99" s="32"/>
      <c r="B99" s="32"/>
      <c r="C99" s="32"/>
      <c r="D99" s="32"/>
      <c r="E99" s="32"/>
      <c r="F99" s="32"/>
      <c r="G99" s="32"/>
      <c r="H99" s="32"/>
      <c r="I99" s="317"/>
    </row>
    <row r="100" spans="1:9" ht="15" thickBot="1" x14ac:dyDescent="0.35">
      <c r="A100" s="32" t="s">
        <v>377</v>
      </c>
      <c r="I100" s="374" t="str">
        <f>Presupuesto!D24</f>
        <v>M2</v>
      </c>
    </row>
    <row r="101" spans="1:9" ht="27.6" thickBot="1" x14ac:dyDescent="0.35">
      <c r="A101" s="521" t="str">
        <f>Presupuesto!B24</f>
        <v>MURO EN LADRILLO MACIZO PARA CERRAMIENTO DE ELECTROBOMBA</v>
      </c>
      <c r="B101" s="259" t="s">
        <v>181</v>
      </c>
      <c r="C101" s="259" t="s">
        <v>182</v>
      </c>
      <c r="D101" s="259" t="s">
        <v>183</v>
      </c>
      <c r="E101" s="259" t="s">
        <v>184</v>
      </c>
      <c r="F101" s="259" t="s">
        <v>185</v>
      </c>
      <c r="G101" s="259" t="s">
        <v>186</v>
      </c>
      <c r="H101" s="259" t="s">
        <v>187</v>
      </c>
      <c r="I101" s="349" t="s">
        <v>188</v>
      </c>
    </row>
    <row r="102" spans="1:9" x14ac:dyDescent="0.3">
      <c r="A102" s="272" t="s">
        <v>180</v>
      </c>
      <c r="B102" s="351"/>
      <c r="C102" s="262"/>
      <c r="D102" s="262"/>
      <c r="E102" s="263"/>
      <c r="F102" s="263"/>
      <c r="G102" s="264"/>
      <c r="H102" s="263"/>
      <c r="I102" s="267"/>
    </row>
    <row r="103" spans="1:9" x14ac:dyDescent="0.3">
      <c r="B103" s="351" t="s">
        <v>373</v>
      </c>
      <c r="C103" s="262">
        <v>3</v>
      </c>
      <c r="D103" s="262">
        <v>0.4</v>
      </c>
      <c r="E103" s="263">
        <v>0.4</v>
      </c>
      <c r="F103" s="263"/>
      <c r="G103" s="264">
        <f>C103*D103*E103</f>
        <v>0.48000000000000009</v>
      </c>
      <c r="H103" s="263"/>
      <c r="I103" s="267">
        <f>G103</f>
        <v>0.48000000000000009</v>
      </c>
    </row>
    <row r="104" spans="1:9" x14ac:dyDescent="0.3">
      <c r="A104" s="274"/>
      <c r="B104" s="351"/>
      <c r="C104" s="262"/>
      <c r="D104" s="262"/>
      <c r="E104" s="263"/>
      <c r="F104" s="263"/>
      <c r="G104" s="264"/>
      <c r="H104" s="264"/>
      <c r="I104" s="267">
        <f t="shared" ref="I104:I107" si="8">G104</f>
        <v>0</v>
      </c>
    </row>
    <row r="105" spans="1:9" x14ac:dyDescent="0.3">
      <c r="A105" s="274"/>
      <c r="B105" s="351"/>
      <c r="C105" s="262"/>
      <c r="D105" s="262"/>
      <c r="E105" s="263"/>
      <c r="F105" s="263"/>
      <c r="G105" s="264"/>
      <c r="H105" s="264"/>
      <c r="I105" s="267">
        <f t="shared" si="8"/>
        <v>0</v>
      </c>
    </row>
    <row r="106" spans="1:9" x14ac:dyDescent="0.3">
      <c r="A106" s="274"/>
      <c r="B106" s="262"/>
      <c r="C106" s="262"/>
      <c r="D106" s="262"/>
      <c r="E106" s="263"/>
      <c r="F106" s="263"/>
      <c r="G106" s="264"/>
      <c r="H106" s="264"/>
      <c r="I106" s="267">
        <f t="shared" si="8"/>
        <v>0</v>
      </c>
    </row>
    <row r="107" spans="1:9" x14ac:dyDescent="0.3">
      <c r="A107" s="274"/>
      <c r="B107" s="262"/>
      <c r="C107" s="262"/>
      <c r="D107" s="262"/>
      <c r="E107" s="263"/>
      <c r="F107" s="263"/>
      <c r="G107" s="264"/>
      <c r="H107" s="264"/>
      <c r="I107" s="267">
        <f t="shared" si="8"/>
        <v>0</v>
      </c>
    </row>
    <row r="108" spans="1:9" x14ac:dyDescent="0.3">
      <c r="A108" s="274"/>
      <c r="B108" s="262"/>
      <c r="C108" s="262"/>
      <c r="D108" s="262"/>
      <c r="E108" s="263"/>
      <c r="F108" s="263"/>
      <c r="G108" s="264"/>
      <c r="H108" s="264"/>
      <c r="I108" s="456"/>
    </row>
    <row r="109" spans="1:9" x14ac:dyDescent="0.3">
      <c r="A109" s="274"/>
      <c r="B109" s="262"/>
      <c r="C109" s="262"/>
      <c r="D109" s="262"/>
      <c r="E109" s="263"/>
      <c r="F109" s="263"/>
      <c r="G109" s="264"/>
      <c r="H109" s="264"/>
      <c r="I109" s="456"/>
    </row>
    <row r="110" spans="1:9" x14ac:dyDescent="0.3">
      <c r="A110" s="274"/>
      <c r="B110" s="262"/>
      <c r="C110" s="262"/>
      <c r="D110" s="262"/>
      <c r="E110" s="263"/>
      <c r="F110" s="263"/>
      <c r="G110" s="264"/>
      <c r="H110" s="263"/>
      <c r="I110" s="456"/>
    </row>
    <row r="111" spans="1:9" ht="15" thickBot="1" x14ac:dyDescent="0.35">
      <c r="A111" s="268" t="s">
        <v>251</v>
      </c>
      <c r="B111" s="269"/>
      <c r="C111" s="269"/>
      <c r="D111" s="269"/>
      <c r="E111" s="269"/>
      <c r="F111" s="269"/>
      <c r="G111" s="269"/>
      <c r="H111" s="269"/>
      <c r="I111" s="270">
        <f>ROUND((SUM(I102:I110)),2)</f>
        <v>0.48</v>
      </c>
    </row>
    <row r="112" spans="1:9" x14ac:dyDescent="0.3">
      <c r="A112" s="32"/>
      <c r="B112" s="32"/>
      <c r="C112" s="32"/>
      <c r="D112" s="32"/>
      <c r="E112" s="32"/>
      <c r="F112" s="32"/>
      <c r="G112" s="32"/>
      <c r="H112" s="32"/>
      <c r="I112" s="317"/>
    </row>
    <row r="113" spans="1:9" ht="15" thickBot="1" x14ac:dyDescent="0.35">
      <c r="A113" s="32"/>
      <c r="B113" s="32"/>
      <c r="C113" s="32"/>
      <c r="D113" s="32"/>
      <c r="E113" s="32"/>
      <c r="F113" s="32"/>
      <c r="G113" s="32"/>
      <c r="H113" s="32"/>
      <c r="I113" s="317"/>
    </row>
    <row r="114" spans="1:9" ht="15" thickBot="1" x14ac:dyDescent="0.35">
      <c r="A114" s="549" t="str">
        <f>Presupuesto!B26</f>
        <v>MANTENIMIENTO, MEJORAMIENTO DE UNIDAD SANITARIA</v>
      </c>
      <c r="B114" s="550"/>
      <c r="C114" s="550"/>
      <c r="D114" s="550"/>
      <c r="E114" s="550"/>
      <c r="F114" s="550"/>
      <c r="G114" s="550"/>
      <c r="H114" s="550"/>
      <c r="I114" s="551"/>
    </row>
    <row r="115" spans="1:9" x14ac:dyDescent="0.3">
      <c r="A115" s="32"/>
      <c r="B115" s="32"/>
      <c r="C115" s="32"/>
      <c r="D115" s="32"/>
      <c r="E115" s="32"/>
      <c r="F115" s="32"/>
      <c r="G115" s="32"/>
      <c r="H115" s="32"/>
      <c r="I115" s="317"/>
    </row>
    <row r="116" spans="1:9" ht="15" thickBot="1" x14ac:dyDescent="0.35">
      <c r="A116" s="32" t="s">
        <v>283</v>
      </c>
      <c r="I116" s="374" t="str">
        <f>Presupuesto!D27</f>
        <v>UND</v>
      </c>
    </row>
    <row r="117" spans="1:9" ht="15" thickBot="1" x14ac:dyDescent="0.35">
      <c r="A117" s="452" t="str">
        <f>Presupuesto!B27</f>
        <v>MANTENIMIENTO DE ALJIBE</v>
      </c>
      <c r="B117" s="259" t="s">
        <v>181</v>
      </c>
      <c r="C117" s="259" t="s">
        <v>182</v>
      </c>
      <c r="D117" s="259" t="s">
        <v>183</v>
      </c>
      <c r="E117" s="259" t="s">
        <v>184</v>
      </c>
      <c r="F117" s="259" t="s">
        <v>185</v>
      </c>
      <c r="G117" s="259" t="s">
        <v>186</v>
      </c>
      <c r="H117" s="259" t="s">
        <v>187</v>
      </c>
      <c r="I117" s="349" t="s">
        <v>188</v>
      </c>
    </row>
    <row r="118" spans="1:9" x14ac:dyDescent="0.3">
      <c r="A118" s="272" t="s">
        <v>180</v>
      </c>
      <c r="B118" s="351" t="s">
        <v>326</v>
      </c>
      <c r="C118" s="262">
        <v>1</v>
      </c>
      <c r="D118" s="262"/>
      <c r="E118" s="263"/>
      <c r="F118" s="263"/>
      <c r="G118" s="264"/>
      <c r="H118" s="263"/>
      <c r="I118" s="267">
        <f>C118</f>
        <v>1</v>
      </c>
    </row>
    <row r="119" spans="1:9" x14ac:dyDescent="0.3">
      <c r="B119" s="351"/>
      <c r="C119" s="262"/>
      <c r="D119" s="262"/>
      <c r="E119" s="263"/>
      <c r="F119" s="263"/>
      <c r="G119" s="264"/>
      <c r="H119" s="263"/>
      <c r="I119" s="267"/>
    </row>
    <row r="120" spans="1:9" x14ac:dyDescent="0.3">
      <c r="A120" s="274"/>
      <c r="B120" s="351"/>
      <c r="C120" s="262"/>
      <c r="D120" s="262"/>
      <c r="E120" s="263"/>
      <c r="F120" s="263"/>
      <c r="G120" s="264"/>
      <c r="H120" s="264"/>
      <c r="I120" s="265">
        <f t="shared" ref="I120" si="9">G120</f>
        <v>0</v>
      </c>
    </row>
    <row r="121" spans="1:9" x14ac:dyDescent="0.3">
      <c r="A121" s="274"/>
      <c r="B121" s="351"/>
      <c r="C121" s="262"/>
      <c r="D121" s="262"/>
      <c r="E121" s="263"/>
      <c r="F121" s="263"/>
      <c r="G121" s="264"/>
      <c r="H121" s="264"/>
      <c r="I121" s="265">
        <f>G121</f>
        <v>0</v>
      </c>
    </row>
    <row r="122" spans="1:9" x14ac:dyDescent="0.3">
      <c r="A122" s="274"/>
      <c r="B122" s="262"/>
      <c r="C122" s="262"/>
      <c r="D122" s="262"/>
      <c r="E122" s="263"/>
      <c r="F122" s="263"/>
      <c r="G122" s="264"/>
      <c r="H122" s="264"/>
      <c r="I122" s="267"/>
    </row>
    <row r="123" spans="1:9" x14ac:dyDescent="0.3">
      <c r="A123" s="274"/>
      <c r="B123" s="262"/>
      <c r="C123" s="262"/>
      <c r="D123" s="262"/>
      <c r="E123" s="263"/>
      <c r="F123" s="263"/>
      <c r="G123" s="264"/>
      <c r="H123" s="263"/>
      <c r="I123" s="350"/>
    </row>
    <row r="124" spans="1:9" ht="15" thickBot="1" x14ac:dyDescent="0.35">
      <c r="A124" s="268" t="s">
        <v>251</v>
      </c>
      <c r="B124" s="269"/>
      <c r="C124" s="269"/>
      <c r="D124" s="269"/>
      <c r="E124" s="269"/>
      <c r="F124" s="269"/>
      <c r="G124" s="269"/>
      <c r="H124" s="269"/>
      <c r="I124" s="270">
        <f>ROUND((SUM(I118:I123)),2)</f>
        <v>1</v>
      </c>
    </row>
    <row r="125" spans="1:9" x14ac:dyDescent="0.3">
      <c r="A125" s="32"/>
      <c r="B125" s="32"/>
      <c r="C125" s="32"/>
      <c r="D125" s="32"/>
      <c r="E125" s="32"/>
      <c r="F125" s="32"/>
      <c r="G125" s="32"/>
      <c r="H125" s="32"/>
      <c r="I125" s="317"/>
    </row>
    <row r="126" spans="1:9" ht="15" thickBot="1" x14ac:dyDescent="0.35">
      <c r="A126" s="32" t="s">
        <v>284</v>
      </c>
      <c r="I126" s="374" t="str">
        <f>Presupuesto!D28</f>
        <v>UND</v>
      </c>
    </row>
    <row r="127" spans="1:9" ht="15" thickBot="1" x14ac:dyDescent="0.35">
      <c r="A127" s="452" t="str">
        <f>Presupuesto!B28</f>
        <v xml:space="preserve">SUMINISTRO E INSTALACION DE TUBERIA PVC 3/4 </v>
      </c>
      <c r="B127" s="259" t="s">
        <v>181</v>
      </c>
      <c r="C127" s="259" t="s">
        <v>182</v>
      </c>
      <c r="D127" s="259" t="s">
        <v>183</v>
      </c>
      <c r="E127" s="259" t="s">
        <v>184</v>
      </c>
      <c r="F127" s="259" t="s">
        <v>185</v>
      </c>
      <c r="G127" s="259" t="s">
        <v>186</v>
      </c>
      <c r="H127" s="259" t="s">
        <v>187</v>
      </c>
      <c r="I127" s="349" t="s">
        <v>188</v>
      </c>
    </row>
    <row r="128" spans="1:9" x14ac:dyDescent="0.3">
      <c r="A128" s="272" t="s">
        <v>180</v>
      </c>
      <c r="B128" s="262" t="s">
        <v>331</v>
      </c>
      <c r="C128" s="262">
        <v>1</v>
      </c>
      <c r="D128" s="262"/>
      <c r="E128" s="263"/>
      <c r="F128" s="263"/>
      <c r="G128" s="264"/>
      <c r="H128" s="264"/>
      <c r="I128" s="265">
        <f>+C128</f>
        <v>1</v>
      </c>
    </row>
    <row r="129" spans="1:9" x14ac:dyDescent="0.3">
      <c r="B129" s="351"/>
      <c r="C129" s="262"/>
      <c r="D129" s="262"/>
      <c r="E129" s="263"/>
      <c r="F129" s="263"/>
      <c r="G129" s="264"/>
      <c r="H129" s="263"/>
      <c r="I129" s="267"/>
    </row>
    <row r="130" spans="1:9" x14ac:dyDescent="0.3">
      <c r="A130" s="274"/>
      <c r="B130" s="351"/>
      <c r="C130" s="262"/>
      <c r="D130" s="262"/>
      <c r="E130" s="263"/>
      <c r="F130" s="263"/>
      <c r="G130" s="264"/>
      <c r="H130" s="264"/>
      <c r="I130" s="265">
        <f t="shared" ref="I130" si="10">G130</f>
        <v>0</v>
      </c>
    </row>
    <row r="131" spans="1:9" x14ac:dyDescent="0.3">
      <c r="A131" s="274"/>
      <c r="B131" s="351"/>
      <c r="C131" s="262"/>
      <c r="D131" s="262"/>
      <c r="E131" s="263"/>
      <c r="F131" s="263"/>
      <c r="G131" s="264"/>
      <c r="H131" s="264"/>
      <c r="I131" s="265">
        <f>G131</f>
        <v>0</v>
      </c>
    </row>
    <row r="132" spans="1:9" x14ac:dyDescent="0.3">
      <c r="A132" s="274"/>
      <c r="B132" s="262"/>
      <c r="C132" s="262"/>
      <c r="D132" s="262"/>
      <c r="E132" s="263"/>
      <c r="F132" s="263"/>
      <c r="G132" s="264"/>
      <c r="H132" s="264"/>
      <c r="I132" s="267"/>
    </row>
    <row r="133" spans="1:9" x14ac:dyDescent="0.3">
      <c r="A133" s="274"/>
      <c r="B133" s="262"/>
      <c r="C133" s="262"/>
      <c r="D133" s="262"/>
      <c r="E133" s="263"/>
      <c r="F133" s="263"/>
      <c r="G133" s="264"/>
      <c r="H133" s="263"/>
      <c r="I133" s="350"/>
    </row>
    <row r="134" spans="1:9" ht="15" thickBot="1" x14ac:dyDescent="0.35">
      <c r="A134" s="268" t="s">
        <v>251</v>
      </c>
      <c r="B134" s="269"/>
      <c r="C134" s="269"/>
      <c r="D134" s="269"/>
      <c r="E134" s="269"/>
      <c r="F134" s="269"/>
      <c r="G134" s="269"/>
      <c r="H134" s="269"/>
      <c r="I134" s="270">
        <f>ROUND((SUM(I128:I133)),2)</f>
        <v>1</v>
      </c>
    </row>
    <row r="135" spans="1:9" x14ac:dyDescent="0.3">
      <c r="A135" s="32"/>
      <c r="B135" s="32"/>
      <c r="C135" s="32"/>
      <c r="D135" s="32"/>
      <c r="E135" s="32"/>
      <c r="F135" s="32"/>
      <c r="G135" s="32"/>
      <c r="H135" s="32"/>
      <c r="I135" s="317"/>
    </row>
    <row r="136" spans="1:9" ht="15" thickBot="1" x14ac:dyDescent="0.35">
      <c r="A136" s="32" t="s">
        <v>340</v>
      </c>
      <c r="I136" s="374">
        <f>Presupuesto!D25</f>
        <v>0</v>
      </c>
    </row>
    <row r="137" spans="1:9" ht="27.6" thickBot="1" x14ac:dyDescent="0.35">
      <c r="A137" s="452" t="str">
        <f>+Presupuesto!B29</f>
        <v>SUMINISTRO E INSTALACION DE TANQUE PLASTICO 1000 LT</v>
      </c>
      <c r="B137" s="259" t="s">
        <v>181</v>
      </c>
      <c r="C137" s="259" t="s">
        <v>182</v>
      </c>
      <c r="D137" s="259" t="s">
        <v>183</v>
      </c>
      <c r="E137" s="259" t="s">
        <v>184</v>
      </c>
      <c r="F137" s="259" t="s">
        <v>185</v>
      </c>
      <c r="G137" s="259" t="s">
        <v>186</v>
      </c>
      <c r="H137" s="259" t="s">
        <v>187</v>
      </c>
      <c r="I137" s="349" t="s">
        <v>188</v>
      </c>
    </row>
    <row r="138" spans="1:9" x14ac:dyDescent="0.3">
      <c r="A138" s="272" t="s">
        <v>180</v>
      </c>
      <c r="B138" s="351" t="s">
        <v>327</v>
      </c>
      <c r="C138" s="262">
        <v>1</v>
      </c>
      <c r="D138" s="262"/>
      <c r="E138" s="263"/>
      <c r="F138" s="263"/>
      <c r="G138" s="264"/>
      <c r="H138" s="263"/>
      <c r="I138" s="267">
        <f>C138</f>
        <v>1</v>
      </c>
    </row>
    <row r="139" spans="1:9" x14ac:dyDescent="0.3">
      <c r="B139" s="351"/>
      <c r="C139" s="262"/>
      <c r="D139" s="262"/>
      <c r="E139" s="263"/>
      <c r="F139" s="263"/>
      <c r="G139" s="264"/>
      <c r="H139" s="263"/>
      <c r="I139" s="267"/>
    </row>
    <row r="140" spans="1:9" x14ac:dyDescent="0.3">
      <c r="A140" s="274"/>
      <c r="B140" s="351"/>
      <c r="C140" s="262"/>
      <c r="D140" s="262"/>
      <c r="E140" s="263"/>
      <c r="F140" s="263"/>
      <c r="G140" s="264"/>
      <c r="H140" s="264"/>
      <c r="I140" s="265">
        <f t="shared" ref="I140" si="11">G140</f>
        <v>0</v>
      </c>
    </row>
    <row r="141" spans="1:9" x14ac:dyDescent="0.3">
      <c r="A141" s="274"/>
      <c r="B141" s="351"/>
      <c r="C141" s="262"/>
      <c r="D141" s="262"/>
      <c r="E141" s="263"/>
      <c r="F141" s="263"/>
      <c r="G141" s="264"/>
      <c r="H141" s="264"/>
      <c r="I141" s="265">
        <f>G141</f>
        <v>0</v>
      </c>
    </row>
    <row r="142" spans="1:9" x14ac:dyDescent="0.3">
      <c r="A142" s="274"/>
      <c r="B142" s="262"/>
      <c r="C142" s="262"/>
      <c r="D142" s="262"/>
      <c r="E142" s="263"/>
      <c r="F142" s="263"/>
      <c r="G142" s="264"/>
      <c r="H142" s="264"/>
      <c r="I142" s="267"/>
    </row>
    <row r="143" spans="1:9" x14ac:dyDescent="0.3">
      <c r="A143" s="274"/>
      <c r="B143" s="262"/>
      <c r="C143" s="262"/>
      <c r="D143" s="262"/>
      <c r="E143" s="263"/>
      <c r="F143" s="263"/>
      <c r="G143" s="264"/>
      <c r="H143" s="263"/>
      <c r="I143" s="350"/>
    </row>
    <row r="144" spans="1:9" ht="15" thickBot="1" x14ac:dyDescent="0.35">
      <c r="A144" s="268" t="s">
        <v>251</v>
      </c>
      <c r="B144" s="269"/>
      <c r="C144" s="269"/>
      <c r="D144" s="269"/>
      <c r="E144" s="269"/>
      <c r="F144" s="269"/>
      <c r="G144" s="269"/>
      <c r="H144" s="269"/>
      <c r="I144" s="270">
        <f>ROUND((SUM(I138:I143)),2)</f>
        <v>1</v>
      </c>
    </row>
    <row r="145" spans="1:9" x14ac:dyDescent="0.3">
      <c r="A145" s="32"/>
      <c r="B145" s="32"/>
      <c r="C145" s="32"/>
      <c r="D145" s="32"/>
      <c r="E145" s="32"/>
      <c r="F145" s="32"/>
      <c r="G145" s="32"/>
      <c r="H145" s="32"/>
      <c r="I145" s="496"/>
    </row>
    <row r="146" spans="1:9" ht="15" thickBot="1" x14ac:dyDescent="0.35">
      <c r="A146" s="32" t="s">
        <v>341</v>
      </c>
      <c r="I146" s="374">
        <f>Presupuesto!D25</f>
        <v>0</v>
      </c>
    </row>
    <row r="147" spans="1:9" ht="27.6" thickBot="1" x14ac:dyDescent="0.35">
      <c r="A147" s="452" t="str">
        <f>+Presupuesto!B30</f>
        <v>SUMINISTRO E INSTALACION DE ACCESORIOS DE SANITARIOS</v>
      </c>
      <c r="B147" s="259" t="s">
        <v>181</v>
      </c>
      <c r="C147" s="259" t="s">
        <v>182</v>
      </c>
      <c r="D147" s="259" t="s">
        <v>183</v>
      </c>
      <c r="E147" s="259" t="s">
        <v>184</v>
      </c>
      <c r="F147" s="259" t="s">
        <v>185</v>
      </c>
      <c r="G147" s="259" t="s">
        <v>186</v>
      </c>
      <c r="H147" s="259" t="s">
        <v>187</v>
      </c>
      <c r="I147" s="349" t="s">
        <v>188</v>
      </c>
    </row>
    <row r="148" spans="1:9" x14ac:dyDescent="0.3">
      <c r="A148" s="272" t="s">
        <v>180</v>
      </c>
      <c r="B148" s="351" t="s">
        <v>328</v>
      </c>
      <c r="C148" s="262">
        <v>3</v>
      </c>
      <c r="D148" s="262"/>
      <c r="E148" s="263"/>
      <c r="F148" s="263"/>
      <c r="G148" s="264"/>
      <c r="H148" s="263"/>
      <c r="I148" s="267">
        <f>C148</f>
        <v>3</v>
      </c>
    </row>
    <row r="149" spans="1:9" x14ac:dyDescent="0.3">
      <c r="B149" s="351"/>
      <c r="C149" s="262"/>
      <c r="D149" s="262"/>
      <c r="E149" s="263"/>
      <c r="F149" s="263"/>
      <c r="G149" s="264"/>
      <c r="H149" s="263"/>
      <c r="I149" s="267"/>
    </row>
    <row r="150" spans="1:9" x14ac:dyDescent="0.3">
      <c r="A150" s="274"/>
      <c r="B150" s="351"/>
      <c r="C150" s="262"/>
      <c r="D150" s="262"/>
      <c r="E150" s="263"/>
      <c r="F150" s="263"/>
      <c r="G150" s="264"/>
      <c r="H150" s="264"/>
      <c r="I150" s="265">
        <f t="shared" ref="I150" si="12">G150</f>
        <v>0</v>
      </c>
    </row>
    <row r="151" spans="1:9" x14ac:dyDescent="0.3">
      <c r="A151" s="274"/>
      <c r="B151" s="351"/>
      <c r="C151" s="262"/>
      <c r="D151" s="262"/>
      <c r="E151" s="263"/>
      <c r="F151" s="263"/>
      <c r="G151" s="264"/>
      <c r="H151" s="264"/>
      <c r="I151" s="265">
        <f>G151</f>
        <v>0</v>
      </c>
    </row>
    <row r="152" spans="1:9" x14ac:dyDescent="0.3">
      <c r="A152" s="274"/>
      <c r="B152" s="262"/>
      <c r="C152" s="262"/>
      <c r="D152" s="262"/>
      <c r="E152" s="263"/>
      <c r="F152" s="263"/>
      <c r="G152" s="264"/>
      <c r="H152" s="264"/>
      <c r="I152" s="267"/>
    </row>
    <row r="153" spans="1:9" x14ac:dyDescent="0.3">
      <c r="A153" s="274"/>
      <c r="B153" s="262"/>
      <c r="C153" s="262"/>
      <c r="D153" s="262"/>
      <c r="E153" s="263"/>
      <c r="F153" s="263"/>
      <c r="G153" s="264"/>
      <c r="H153" s="263"/>
      <c r="I153" s="350"/>
    </row>
    <row r="154" spans="1:9" ht="15" thickBot="1" x14ac:dyDescent="0.35">
      <c r="A154" s="268" t="s">
        <v>251</v>
      </c>
      <c r="B154" s="269"/>
      <c r="C154" s="269"/>
      <c r="D154" s="269"/>
      <c r="E154" s="269"/>
      <c r="F154" s="269"/>
      <c r="G154" s="269"/>
      <c r="H154" s="269"/>
      <c r="I154" s="270">
        <f>ROUND((SUM(I148:I153)),2)</f>
        <v>3</v>
      </c>
    </row>
    <row r="155" spans="1:9" x14ac:dyDescent="0.3">
      <c r="A155" s="32"/>
      <c r="B155" s="32"/>
      <c r="C155" s="32"/>
      <c r="D155" s="32"/>
      <c r="E155" s="32"/>
      <c r="F155" s="32"/>
      <c r="G155" s="32"/>
      <c r="H155" s="32"/>
      <c r="I155" s="496"/>
    </row>
    <row r="156" spans="1:9" ht="15" thickBot="1" x14ac:dyDescent="0.35">
      <c r="A156" s="32" t="s">
        <v>342</v>
      </c>
      <c r="I156" s="374" t="str">
        <f>Presupuesto!D31</f>
        <v>UND</v>
      </c>
    </row>
    <row r="157" spans="1:9" ht="27.6" thickBot="1" x14ac:dyDescent="0.35">
      <c r="A157" s="452" t="str">
        <f>Presupuesto!B31</f>
        <v>SUMINISTRO E INSTALACION DE ACCESORIOS PARA DUCHAS</v>
      </c>
      <c r="B157" s="259" t="s">
        <v>181</v>
      </c>
      <c r="C157" s="259" t="s">
        <v>182</v>
      </c>
      <c r="D157" s="259" t="s">
        <v>183</v>
      </c>
      <c r="E157" s="259" t="s">
        <v>184</v>
      </c>
      <c r="F157" s="259" t="s">
        <v>185</v>
      </c>
      <c r="G157" s="259" t="s">
        <v>186</v>
      </c>
      <c r="H157" s="259" t="s">
        <v>187</v>
      </c>
      <c r="I157" s="349" t="s">
        <v>188</v>
      </c>
    </row>
    <row r="158" spans="1:9" x14ac:dyDescent="0.3">
      <c r="A158" s="272" t="s">
        <v>180</v>
      </c>
      <c r="B158" s="351" t="s">
        <v>329</v>
      </c>
      <c r="C158" s="262">
        <v>2</v>
      </c>
      <c r="D158" s="262"/>
      <c r="E158" s="263"/>
      <c r="F158" s="263"/>
      <c r="G158" s="264"/>
      <c r="H158" s="263"/>
      <c r="I158" s="267">
        <f>C158</f>
        <v>2</v>
      </c>
    </row>
    <row r="159" spans="1:9" x14ac:dyDescent="0.3">
      <c r="B159" s="351"/>
      <c r="C159" s="262"/>
      <c r="D159" s="262"/>
      <c r="E159" s="263"/>
      <c r="F159" s="263"/>
      <c r="G159" s="264"/>
      <c r="H159" s="263"/>
      <c r="I159" s="267"/>
    </row>
    <row r="160" spans="1:9" x14ac:dyDescent="0.3">
      <c r="A160" s="274"/>
      <c r="B160" s="351"/>
      <c r="C160" s="262"/>
      <c r="D160" s="262"/>
      <c r="E160" s="263"/>
      <c r="F160" s="263"/>
      <c r="G160" s="264"/>
      <c r="H160" s="264"/>
      <c r="I160" s="265">
        <f t="shared" ref="I160" si="13">G160</f>
        <v>0</v>
      </c>
    </row>
    <row r="161" spans="1:9" x14ac:dyDescent="0.3">
      <c r="A161" s="274"/>
      <c r="B161" s="351"/>
      <c r="C161" s="262"/>
      <c r="D161" s="262"/>
      <c r="E161" s="263"/>
      <c r="F161" s="263"/>
      <c r="G161" s="264"/>
      <c r="H161" s="264"/>
      <c r="I161" s="265">
        <f>G161</f>
        <v>0</v>
      </c>
    </row>
    <row r="162" spans="1:9" x14ac:dyDescent="0.3">
      <c r="A162" s="274"/>
      <c r="B162" s="262"/>
      <c r="C162" s="262"/>
      <c r="D162" s="262"/>
      <c r="E162" s="263"/>
      <c r="F162" s="263"/>
      <c r="G162" s="264"/>
      <c r="H162" s="264"/>
      <c r="I162" s="267"/>
    </row>
    <row r="163" spans="1:9" x14ac:dyDescent="0.3">
      <c r="A163" s="274"/>
      <c r="B163" s="262"/>
      <c r="C163" s="262"/>
      <c r="D163" s="262"/>
      <c r="E163" s="263"/>
      <c r="F163" s="263"/>
      <c r="G163" s="264"/>
      <c r="H163" s="263"/>
      <c r="I163" s="350"/>
    </row>
    <row r="164" spans="1:9" ht="15" thickBot="1" x14ac:dyDescent="0.35">
      <c r="A164" s="268" t="s">
        <v>251</v>
      </c>
      <c r="B164" s="269"/>
      <c r="C164" s="269"/>
      <c r="D164" s="269"/>
      <c r="E164" s="269"/>
      <c r="F164" s="269"/>
      <c r="G164" s="269"/>
      <c r="H164" s="269"/>
      <c r="I164" s="270">
        <f>ROUND((SUM(I158:I163)),2)</f>
        <v>2</v>
      </c>
    </row>
    <row r="165" spans="1:9" ht="15" thickBot="1" x14ac:dyDescent="0.35">
      <c r="A165" s="32"/>
      <c r="B165" s="32"/>
      <c r="C165" s="32"/>
      <c r="D165" s="32"/>
      <c r="E165" s="32"/>
      <c r="F165" s="32"/>
      <c r="G165" s="32"/>
      <c r="H165" s="32"/>
      <c r="I165" s="317"/>
    </row>
    <row r="166" spans="1:9" ht="15" thickBot="1" x14ac:dyDescent="0.35">
      <c r="A166" s="549" t="str">
        <f>Presupuesto!B33</f>
        <v>PINTURA</v>
      </c>
      <c r="B166" s="550"/>
      <c r="C166" s="550"/>
      <c r="D166" s="550"/>
      <c r="E166" s="550"/>
      <c r="F166" s="550"/>
      <c r="G166" s="550"/>
      <c r="H166" s="550"/>
      <c r="I166" s="551"/>
    </row>
    <row r="167" spans="1:9" x14ac:dyDescent="0.3">
      <c r="A167" s="32"/>
      <c r="B167" s="32"/>
      <c r="C167" s="32"/>
      <c r="D167" s="32"/>
      <c r="E167" s="32"/>
      <c r="F167" s="32"/>
      <c r="G167" s="32"/>
      <c r="H167" s="32"/>
      <c r="I167" s="317"/>
    </row>
    <row r="168" spans="1:9" ht="15" thickBot="1" x14ac:dyDescent="0.35">
      <c r="A168" s="32" t="s">
        <v>288</v>
      </c>
      <c r="I168" s="374" t="e">
        <f>Presupuesto!#REF!</f>
        <v>#REF!</v>
      </c>
    </row>
    <row r="169" spans="1:9" ht="30" customHeight="1" thickBot="1" x14ac:dyDescent="0.35">
      <c r="A169" s="452" t="e">
        <f>Presupuesto!#REF!</f>
        <v>#REF!</v>
      </c>
      <c r="B169" s="259" t="s">
        <v>181</v>
      </c>
      <c r="C169" s="259" t="s">
        <v>182</v>
      </c>
      <c r="D169" s="259" t="s">
        <v>183</v>
      </c>
      <c r="E169" s="259" t="s">
        <v>184</v>
      </c>
      <c r="F169" s="259" t="s">
        <v>185</v>
      </c>
      <c r="G169" s="259" t="s">
        <v>186</v>
      </c>
      <c r="H169" s="259" t="s">
        <v>187</v>
      </c>
      <c r="I169" s="349" t="s">
        <v>188</v>
      </c>
    </row>
    <row r="170" spans="1:9" x14ac:dyDescent="0.3">
      <c r="A170" s="272" t="s">
        <v>180</v>
      </c>
      <c r="B170" s="351" t="s">
        <v>313</v>
      </c>
      <c r="C170" s="262">
        <v>5</v>
      </c>
      <c r="D170" s="262">
        <v>55.7</v>
      </c>
      <c r="E170" s="263">
        <v>0.7</v>
      </c>
      <c r="F170" s="263"/>
      <c r="G170" s="264">
        <f>C170*D170*E170</f>
        <v>194.95</v>
      </c>
      <c r="H170" s="263"/>
      <c r="I170" s="267">
        <f>G170</f>
        <v>194.95</v>
      </c>
    </row>
    <row r="171" spans="1:9" x14ac:dyDescent="0.3">
      <c r="B171" s="351"/>
      <c r="C171" s="262">
        <v>5</v>
      </c>
      <c r="D171" s="262">
        <v>55.7</v>
      </c>
      <c r="E171" s="263">
        <v>7.0000000000000007E-2</v>
      </c>
      <c r="F171" s="263"/>
      <c r="G171" s="264">
        <f>C171*D171*E171</f>
        <v>19.495000000000001</v>
      </c>
      <c r="H171" s="264"/>
      <c r="I171" s="267">
        <f t="shared" ref="I171:I172" si="14">G171</f>
        <v>19.495000000000001</v>
      </c>
    </row>
    <row r="172" spans="1:9" x14ac:dyDescent="0.3">
      <c r="A172" s="274"/>
      <c r="B172" s="351"/>
      <c r="C172" s="262"/>
      <c r="D172" s="262"/>
      <c r="E172" s="263"/>
      <c r="F172" s="263"/>
      <c r="G172" s="264"/>
      <c r="H172" s="264"/>
      <c r="I172" s="267">
        <f t="shared" si="14"/>
        <v>0</v>
      </c>
    </row>
    <row r="173" spans="1:9" x14ac:dyDescent="0.3">
      <c r="A173" s="274"/>
      <c r="B173" s="351"/>
      <c r="C173" s="262"/>
      <c r="D173" s="262"/>
      <c r="E173" s="263"/>
      <c r="F173" s="263"/>
      <c r="G173" s="264"/>
      <c r="H173" s="264"/>
      <c r="I173" s="265">
        <f>G173</f>
        <v>0</v>
      </c>
    </row>
    <row r="174" spans="1:9" x14ac:dyDescent="0.3">
      <c r="A174" s="274"/>
      <c r="B174" s="262"/>
      <c r="C174" s="262"/>
      <c r="D174" s="262"/>
      <c r="E174" s="263"/>
      <c r="F174" s="263"/>
      <c r="G174" s="264"/>
      <c r="H174" s="264"/>
      <c r="I174" s="267"/>
    </row>
    <row r="175" spans="1:9" x14ac:dyDescent="0.3">
      <c r="A175" s="274"/>
      <c r="B175" s="262"/>
      <c r="C175" s="262"/>
      <c r="D175" s="262"/>
      <c r="E175" s="263"/>
      <c r="F175" s="263"/>
      <c r="G175" s="264"/>
      <c r="H175" s="263"/>
      <c r="I175" s="350"/>
    </row>
    <row r="176" spans="1:9" ht="15" thickBot="1" x14ac:dyDescent="0.35">
      <c r="A176" s="268" t="s">
        <v>251</v>
      </c>
      <c r="B176" s="269"/>
      <c r="C176" s="269"/>
      <c r="D176" s="269"/>
      <c r="E176" s="269"/>
      <c r="F176" s="269"/>
      <c r="G176" s="269"/>
      <c r="H176" s="269"/>
      <c r="I176" s="270">
        <f>ROUND((SUM(I170:I175)),2)</f>
        <v>214.45</v>
      </c>
    </row>
    <row r="177" spans="1:9" x14ac:dyDescent="0.3">
      <c r="A177" s="32"/>
      <c r="B177" s="32"/>
      <c r="C177" s="32"/>
      <c r="D177" s="32"/>
      <c r="E177" s="32"/>
      <c r="F177" s="32"/>
      <c r="G177" s="32"/>
      <c r="H177" s="32"/>
      <c r="I177" s="317"/>
    </row>
    <row r="178" spans="1:9" ht="15" thickBot="1" x14ac:dyDescent="0.35">
      <c r="A178" s="32" t="s">
        <v>289</v>
      </c>
      <c r="I178" s="374" t="str">
        <f>+Presupuesto!D34</f>
        <v>M2</v>
      </c>
    </row>
    <row r="179" spans="1:9" ht="40.799999999999997" thickBot="1" x14ac:dyDescent="0.35">
      <c r="A179" s="452" t="str">
        <f>+Presupuesto!B34</f>
        <v>SUMINISTRO Y APLICACIÓN PINTURA ACRILICA EN AGUA SOBRE MUROS DE MODULOS SANITARIOS Y BESTUARIOS.</v>
      </c>
      <c r="B179" s="259" t="s">
        <v>181</v>
      </c>
      <c r="C179" s="259" t="s">
        <v>182</v>
      </c>
      <c r="D179" s="259" t="s">
        <v>183</v>
      </c>
      <c r="E179" s="259" t="s">
        <v>184</v>
      </c>
      <c r="F179" s="259" t="s">
        <v>185</v>
      </c>
      <c r="G179" s="259" t="s">
        <v>186</v>
      </c>
      <c r="H179" s="259" t="s">
        <v>187</v>
      </c>
      <c r="I179" s="349" t="s">
        <v>188</v>
      </c>
    </row>
    <row r="180" spans="1:9" ht="27" x14ac:dyDescent="0.3">
      <c r="A180" s="272" t="s">
        <v>180</v>
      </c>
      <c r="B180" s="351" t="s">
        <v>347</v>
      </c>
      <c r="C180" s="262">
        <v>2</v>
      </c>
      <c r="D180" s="262">
        <v>6.1</v>
      </c>
      <c r="E180" s="263"/>
      <c r="F180" s="509">
        <v>3.3</v>
      </c>
      <c r="G180" s="264">
        <f>C180*D180*F180</f>
        <v>40.26</v>
      </c>
      <c r="H180" s="263"/>
      <c r="I180" s="267">
        <f>G180</f>
        <v>40.26</v>
      </c>
    </row>
    <row r="181" spans="1:9" x14ac:dyDescent="0.3">
      <c r="B181" s="351"/>
      <c r="C181" s="262">
        <v>2</v>
      </c>
      <c r="D181" s="262">
        <v>6.1</v>
      </c>
      <c r="E181" s="263"/>
      <c r="F181" s="509">
        <v>3.7</v>
      </c>
      <c r="G181" s="264">
        <f>C181*D181*F181</f>
        <v>45.14</v>
      </c>
      <c r="H181" s="264"/>
      <c r="I181" s="267">
        <f t="shared" ref="I181:I182" si="15">G181</f>
        <v>45.14</v>
      </c>
    </row>
    <row r="182" spans="1:9" x14ac:dyDescent="0.3">
      <c r="A182" s="274"/>
      <c r="B182" s="351" t="s">
        <v>346</v>
      </c>
      <c r="C182" s="262">
        <v>2</v>
      </c>
      <c r="D182" s="262">
        <v>6.1</v>
      </c>
      <c r="E182" s="263"/>
      <c r="F182" s="509">
        <v>3.3</v>
      </c>
      <c r="G182" s="264">
        <f>C182*D182*F182</f>
        <v>40.26</v>
      </c>
      <c r="H182" s="264"/>
      <c r="I182" s="267">
        <f t="shared" si="15"/>
        <v>40.26</v>
      </c>
    </row>
    <row r="183" spans="1:9" x14ac:dyDescent="0.3">
      <c r="A183" s="274"/>
      <c r="B183" s="351"/>
      <c r="C183" s="262">
        <v>2</v>
      </c>
      <c r="D183" s="262">
        <v>6.1</v>
      </c>
      <c r="E183" s="263"/>
      <c r="F183" s="509">
        <v>3.7</v>
      </c>
      <c r="G183" s="264">
        <f>C183*D183*F183</f>
        <v>45.14</v>
      </c>
      <c r="H183" s="264"/>
      <c r="I183" s="265">
        <f>G183</f>
        <v>45.14</v>
      </c>
    </row>
    <row r="184" spans="1:9" x14ac:dyDescent="0.3">
      <c r="A184" s="274"/>
      <c r="B184" s="262" t="s">
        <v>358</v>
      </c>
      <c r="C184" s="262">
        <v>2</v>
      </c>
      <c r="D184" s="262">
        <v>6.1</v>
      </c>
      <c r="E184" s="263"/>
      <c r="F184" s="263">
        <v>3.3</v>
      </c>
      <c r="G184" s="264">
        <f>C184*D184*F184</f>
        <v>40.26</v>
      </c>
      <c r="H184" s="264"/>
      <c r="I184" s="267">
        <f>G184</f>
        <v>40.26</v>
      </c>
    </row>
    <row r="185" spans="1:9" x14ac:dyDescent="0.3">
      <c r="A185" s="274"/>
      <c r="B185" s="262"/>
      <c r="C185" s="262"/>
      <c r="D185" s="262"/>
      <c r="E185" s="263"/>
      <c r="F185" s="263"/>
      <c r="G185" s="264"/>
      <c r="H185" s="263"/>
      <c r="I185" s="350"/>
    </row>
    <row r="186" spans="1:9" ht="15" thickBot="1" x14ac:dyDescent="0.35">
      <c r="A186" s="268" t="s">
        <v>251</v>
      </c>
      <c r="B186" s="269"/>
      <c r="C186" s="269"/>
      <c r="D186" s="269"/>
      <c r="E186" s="269"/>
      <c r="F186" s="269"/>
      <c r="G186" s="269"/>
      <c r="H186" s="269"/>
      <c r="I186" s="270">
        <f>ROUND((SUM(I180:I185)),2)</f>
        <v>211.06</v>
      </c>
    </row>
    <row r="187" spans="1:9" x14ac:dyDescent="0.3">
      <c r="A187" s="32"/>
      <c r="B187" s="32"/>
      <c r="C187" s="32"/>
      <c r="D187" s="32"/>
      <c r="E187" s="32"/>
      <c r="F187" s="32"/>
      <c r="G187" s="32"/>
      <c r="H187" s="32"/>
      <c r="I187" s="317"/>
    </row>
    <row r="188" spans="1:9" ht="15" thickBot="1" x14ac:dyDescent="0.35">
      <c r="A188" s="32" t="s">
        <v>290</v>
      </c>
      <c r="I188" s="374" t="str">
        <f>+Presupuesto!D35</f>
        <v>ML</v>
      </c>
    </row>
    <row r="189" spans="1:9" ht="27.6" thickBot="1" x14ac:dyDescent="0.35">
      <c r="A189" s="452" t="str">
        <f>+Presupuesto!B35</f>
        <v>LIMPIEZA MURO DE CERRAMIENTO DE CANCHA DE FUTBOL AMBAS CARAS</v>
      </c>
      <c r="B189" s="259" t="s">
        <v>181</v>
      </c>
      <c r="C189" s="259" t="s">
        <v>182</v>
      </c>
      <c r="D189" s="259" t="s">
        <v>183</v>
      </c>
      <c r="E189" s="259" t="s">
        <v>184</v>
      </c>
      <c r="F189" s="259" t="s">
        <v>185</v>
      </c>
      <c r="G189" s="259" t="s">
        <v>186</v>
      </c>
      <c r="H189" s="259" t="s">
        <v>187</v>
      </c>
      <c r="I189" s="349" t="s">
        <v>188</v>
      </c>
    </row>
    <row r="190" spans="1:9" x14ac:dyDescent="0.3">
      <c r="A190" s="272" t="s">
        <v>180</v>
      </c>
      <c r="B190" s="519"/>
      <c r="C190" s="262"/>
      <c r="D190" s="262"/>
      <c r="E190" s="263"/>
      <c r="F190" s="263"/>
      <c r="G190" s="264"/>
      <c r="H190" s="263"/>
      <c r="I190" s="267">
        <f>D190</f>
        <v>0</v>
      </c>
    </row>
    <row r="191" spans="1:9" x14ac:dyDescent="0.3">
      <c r="B191" s="351" t="s">
        <v>372</v>
      </c>
      <c r="C191" s="262">
        <v>2</v>
      </c>
      <c r="D191" s="262">
        <v>180</v>
      </c>
      <c r="E191" s="263"/>
      <c r="F191" s="263"/>
      <c r="G191" s="264"/>
      <c r="H191" s="263"/>
      <c r="I191" s="267">
        <f>C191*D191</f>
        <v>360</v>
      </c>
    </row>
    <row r="192" spans="1:9" x14ac:dyDescent="0.3">
      <c r="A192" s="274"/>
      <c r="B192" s="520"/>
      <c r="C192" s="262"/>
      <c r="D192" s="262"/>
      <c r="E192" s="263"/>
      <c r="F192" s="263"/>
      <c r="G192" s="264"/>
      <c r="H192" s="264"/>
      <c r="I192" s="265">
        <f>G192</f>
        <v>0</v>
      </c>
    </row>
    <row r="193" spans="1:9" x14ac:dyDescent="0.3">
      <c r="A193" s="274"/>
      <c r="B193" s="351"/>
      <c r="C193" s="262"/>
      <c r="D193" s="262"/>
      <c r="E193" s="263"/>
      <c r="F193" s="263"/>
      <c r="G193" s="264"/>
      <c r="H193" s="264"/>
      <c r="I193" s="265">
        <f>G193</f>
        <v>0</v>
      </c>
    </row>
    <row r="194" spans="1:9" x14ac:dyDescent="0.3">
      <c r="A194" s="274"/>
      <c r="B194" s="262"/>
      <c r="C194" s="262"/>
      <c r="D194" s="262"/>
      <c r="E194" s="263"/>
      <c r="F194" s="263"/>
      <c r="G194" s="264"/>
      <c r="H194" s="264"/>
      <c r="I194" s="267"/>
    </row>
    <row r="195" spans="1:9" x14ac:dyDescent="0.3">
      <c r="A195" s="274"/>
      <c r="B195" s="262"/>
      <c r="C195" s="262"/>
      <c r="D195" s="262"/>
      <c r="E195" s="263"/>
      <c r="F195" s="263"/>
      <c r="G195" s="264"/>
      <c r="H195" s="263"/>
      <c r="I195" s="350"/>
    </row>
    <row r="196" spans="1:9" ht="15" thickBot="1" x14ac:dyDescent="0.35">
      <c r="A196" s="268" t="s">
        <v>251</v>
      </c>
      <c r="B196" s="269"/>
      <c r="C196" s="269"/>
      <c r="D196" s="269"/>
      <c r="E196" s="269"/>
      <c r="F196" s="269"/>
      <c r="G196" s="269"/>
      <c r="H196" s="269"/>
      <c r="I196" s="270">
        <f>ROUND((SUM(I190:I195)),2)</f>
        <v>360</v>
      </c>
    </row>
    <row r="197" spans="1:9" x14ac:dyDescent="0.3">
      <c r="A197" s="32"/>
      <c r="B197" s="32"/>
      <c r="C197" s="32"/>
      <c r="D197" s="32"/>
      <c r="E197" s="32"/>
      <c r="F197" s="32"/>
      <c r="G197" s="32"/>
      <c r="H197" s="32"/>
      <c r="I197" s="317"/>
    </row>
    <row r="198" spans="1:9" ht="15" thickBot="1" x14ac:dyDescent="0.35">
      <c r="A198" s="32" t="s">
        <v>371</v>
      </c>
      <c r="I198" s="374" t="str">
        <f>+Presupuesto!D36</f>
        <v>M2</v>
      </c>
    </row>
    <row r="199" spans="1:9" ht="40.799999999999997" thickBot="1" x14ac:dyDescent="0.35">
      <c r="A199" s="452" t="str">
        <f>+Presupuesto!B36</f>
        <v>SUMINISTRO Y APLICACIÓN PINTURA ACRILICA SOBRE MURO DE CERRAMEINTO PERIMETRAL CANCHA DE FUTBOL</v>
      </c>
      <c r="B199" s="259" t="s">
        <v>181</v>
      </c>
      <c r="C199" s="259" t="s">
        <v>182</v>
      </c>
      <c r="D199" s="259" t="s">
        <v>183</v>
      </c>
      <c r="E199" s="259" t="s">
        <v>184</v>
      </c>
      <c r="F199" s="259" t="s">
        <v>185</v>
      </c>
      <c r="G199" s="259" t="s">
        <v>186</v>
      </c>
      <c r="H199" s="259" t="s">
        <v>187</v>
      </c>
      <c r="I199" s="349" t="s">
        <v>188</v>
      </c>
    </row>
    <row r="200" spans="1:9" x14ac:dyDescent="0.3">
      <c r="A200" s="272" t="s">
        <v>180</v>
      </c>
      <c r="B200" s="519"/>
      <c r="C200" s="262"/>
      <c r="D200" s="262"/>
      <c r="E200" s="263"/>
      <c r="F200" s="263"/>
      <c r="G200" s="264"/>
      <c r="H200" s="263"/>
      <c r="I200" s="267">
        <f>D200</f>
        <v>0</v>
      </c>
    </row>
    <row r="201" spans="1:9" ht="27" x14ac:dyDescent="0.3">
      <c r="B201" s="351" t="s">
        <v>370</v>
      </c>
      <c r="C201" s="262">
        <v>2</v>
      </c>
      <c r="D201" s="262">
        <v>180</v>
      </c>
      <c r="E201" s="263"/>
      <c r="F201" s="263">
        <v>0.7</v>
      </c>
      <c r="G201" s="264"/>
      <c r="H201" s="263"/>
      <c r="I201" s="267">
        <f>F201*D201*C201</f>
        <v>251.99999999999997</v>
      </c>
    </row>
    <row r="202" spans="1:9" x14ac:dyDescent="0.3">
      <c r="A202" s="274"/>
      <c r="B202" s="520"/>
      <c r="C202" s="262"/>
      <c r="D202" s="262"/>
      <c r="E202" s="263"/>
      <c r="F202" s="263"/>
      <c r="G202" s="264"/>
      <c r="H202" s="264"/>
      <c r="I202" s="265">
        <f t="shared" ref="I202" si="16">G202</f>
        <v>0</v>
      </c>
    </row>
    <row r="203" spans="1:9" x14ac:dyDescent="0.3">
      <c r="A203" s="274"/>
      <c r="B203" s="351"/>
      <c r="C203" s="262"/>
      <c r="D203" s="262"/>
      <c r="E203" s="263"/>
      <c r="F203" s="263"/>
      <c r="G203" s="264"/>
      <c r="H203" s="264"/>
      <c r="I203" s="265">
        <f>G203</f>
        <v>0</v>
      </c>
    </row>
    <row r="204" spans="1:9" x14ac:dyDescent="0.3">
      <c r="A204" s="274"/>
      <c r="B204" s="262"/>
      <c r="C204" s="262"/>
      <c r="D204" s="262"/>
      <c r="E204" s="263"/>
      <c r="F204" s="263"/>
      <c r="G204" s="264"/>
      <c r="H204" s="264"/>
      <c r="I204" s="267"/>
    </row>
    <row r="205" spans="1:9" x14ac:dyDescent="0.3">
      <c r="A205" s="274"/>
      <c r="B205" s="262"/>
      <c r="C205" s="262"/>
      <c r="D205" s="262"/>
      <c r="E205" s="263"/>
      <c r="F205" s="263"/>
      <c r="G205" s="264"/>
      <c r="H205" s="263"/>
      <c r="I205" s="350"/>
    </row>
    <row r="206" spans="1:9" ht="15" thickBot="1" x14ac:dyDescent="0.35">
      <c r="A206" s="268" t="s">
        <v>251</v>
      </c>
      <c r="B206" s="269"/>
      <c r="C206" s="269"/>
      <c r="D206" s="269"/>
      <c r="E206" s="269"/>
      <c r="F206" s="269"/>
      <c r="G206" s="269"/>
      <c r="H206" s="269"/>
      <c r="I206" s="270">
        <f>ROUND((SUM(I200:I205)),2)</f>
        <v>252</v>
      </c>
    </row>
    <row r="207" spans="1:9" ht="15" thickBot="1" x14ac:dyDescent="0.35">
      <c r="A207" s="32"/>
      <c r="B207" s="32"/>
      <c r="C207" s="32"/>
      <c r="D207" s="32"/>
      <c r="E207" s="32"/>
      <c r="F207" s="32"/>
      <c r="G207" s="32"/>
      <c r="H207" s="32"/>
      <c r="I207" s="317"/>
    </row>
    <row r="208" spans="1:9" ht="15" thickBot="1" x14ac:dyDescent="0.35">
      <c r="A208" s="549" t="str">
        <f>+Presupuesto!B38</f>
        <v>REPARACION DE MALLA ESLABONADA GALVANIZADA CALIBRE 10 D=3" H=2.00, PARA CERRAMIENTO DE CANCHA DE FUTBOL</v>
      </c>
      <c r="B208" s="550"/>
      <c r="C208" s="550"/>
      <c r="D208" s="550"/>
      <c r="E208" s="550"/>
      <c r="F208" s="550"/>
      <c r="G208" s="550"/>
      <c r="H208" s="550"/>
      <c r="I208" s="551"/>
    </row>
    <row r="210" spans="1:9" ht="15" thickBot="1" x14ac:dyDescent="0.35">
      <c r="A210" s="32" t="s">
        <v>356</v>
      </c>
      <c r="I210" s="374" t="str">
        <f>+Presupuesto!D39</f>
        <v>M2</v>
      </c>
    </row>
    <row r="211" spans="1:9" ht="27.6" thickBot="1" x14ac:dyDescent="0.35">
      <c r="A211" s="452" t="str">
        <f>+Presupuesto!B39</f>
        <v xml:space="preserve">SUMINISTRO E INSTALACION DE MALLA ESLABONADA GALVANIZADA CALIBRE 10 H=2.00 mt </v>
      </c>
      <c r="B211" s="259" t="s">
        <v>181</v>
      </c>
      <c r="C211" s="259" t="s">
        <v>182</v>
      </c>
      <c r="D211" s="259" t="s">
        <v>183</v>
      </c>
      <c r="E211" s="259" t="s">
        <v>184</v>
      </c>
      <c r="F211" s="259" t="s">
        <v>185</v>
      </c>
      <c r="G211" s="259" t="s">
        <v>186</v>
      </c>
      <c r="H211" s="259" t="s">
        <v>187</v>
      </c>
      <c r="I211" s="349" t="s">
        <v>188</v>
      </c>
    </row>
    <row r="212" spans="1:9" x14ac:dyDescent="0.3">
      <c r="A212" s="272" t="s">
        <v>180</v>
      </c>
      <c r="B212" s="351"/>
      <c r="C212" s="262"/>
      <c r="D212" s="262"/>
      <c r="E212" s="263"/>
      <c r="F212" s="263"/>
      <c r="G212" s="264"/>
      <c r="H212" s="263"/>
      <c r="I212" s="267">
        <f>D212</f>
        <v>0</v>
      </c>
    </row>
    <row r="213" spans="1:9" ht="40.200000000000003" x14ac:dyDescent="0.3">
      <c r="B213" s="511" t="s">
        <v>362</v>
      </c>
      <c r="C213" s="512">
        <v>3</v>
      </c>
      <c r="D213" s="512">
        <v>2.4500000000000002</v>
      </c>
      <c r="E213" s="513"/>
      <c r="F213" s="513">
        <v>2</v>
      </c>
      <c r="G213" s="514">
        <f>+C213*D213*F213</f>
        <v>14.700000000000001</v>
      </c>
      <c r="H213" s="263"/>
      <c r="I213" s="510">
        <f>+G213</f>
        <v>14.700000000000001</v>
      </c>
    </row>
    <row r="214" spans="1:9" x14ac:dyDescent="0.3">
      <c r="A214" s="274"/>
      <c r="B214" s="351"/>
      <c r="C214" s="262"/>
      <c r="D214" s="262"/>
      <c r="E214" s="263"/>
      <c r="F214" s="263"/>
      <c r="G214" s="264"/>
      <c r="H214" s="264"/>
      <c r="I214" s="265">
        <f t="shared" ref="I214" si="17">G214</f>
        <v>0</v>
      </c>
    </row>
    <row r="215" spans="1:9" x14ac:dyDescent="0.3">
      <c r="A215" s="274"/>
      <c r="B215" s="351"/>
      <c r="C215" s="262"/>
      <c r="D215" s="262"/>
      <c r="E215" s="263"/>
      <c r="F215" s="263"/>
      <c r="G215" s="264"/>
      <c r="H215" s="264"/>
      <c r="I215" s="265">
        <f>G215</f>
        <v>0</v>
      </c>
    </row>
    <row r="216" spans="1:9" x14ac:dyDescent="0.3">
      <c r="A216" s="274"/>
      <c r="B216" s="262"/>
      <c r="C216" s="262"/>
      <c r="D216" s="262"/>
      <c r="E216" s="263"/>
      <c r="F216" s="263"/>
      <c r="G216" s="264"/>
      <c r="H216" s="264"/>
      <c r="I216" s="267"/>
    </row>
    <row r="217" spans="1:9" x14ac:dyDescent="0.3">
      <c r="A217" s="274"/>
      <c r="B217" s="262"/>
      <c r="C217" s="262"/>
      <c r="D217" s="262"/>
      <c r="E217" s="263"/>
      <c r="F217" s="263"/>
      <c r="G217" s="264"/>
      <c r="H217" s="263"/>
      <c r="I217" s="350"/>
    </row>
    <row r="218" spans="1:9" ht="15" thickBot="1" x14ac:dyDescent="0.35">
      <c r="A218" s="268" t="s">
        <v>251</v>
      </c>
      <c r="B218" s="269"/>
      <c r="C218" s="269"/>
      <c r="D218" s="269"/>
      <c r="E218" s="269"/>
      <c r="F218" s="269"/>
      <c r="G218" s="269"/>
      <c r="H218" s="269"/>
      <c r="I218" s="270">
        <f>ROUND((SUM(I212:I217)),2)</f>
        <v>14.7</v>
      </c>
    </row>
    <row r="219" spans="1:9" x14ac:dyDescent="0.3">
      <c r="A219" s="32"/>
      <c r="B219" s="32"/>
      <c r="C219" s="32"/>
      <c r="D219" s="32"/>
      <c r="E219" s="32"/>
      <c r="F219" s="32"/>
      <c r="G219" s="32"/>
      <c r="H219" s="32"/>
      <c r="I219" s="317"/>
    </row>
    <row r="221" spans="1:9" ht="15" thickBot="1" x14ac:dyDescent="0.35">
      <c r="A221" s="32" t="s">
        <v>389</v>
      </c>
      <c r="I221" s="374">
        <f>+Presupuesto!D52</f>
        <v>0</v>
      </c>
    </row>
    <row r="222" spans="1:9" ht="27.6" thickBot="1" x14ac:dyDescent="0.35">
      <c r="A222" s="452" t="str">
        <f>+Presupuesto!B40</f>
        <v>MANTENIMIENTO CANAL DE DRENAJE PERIMETRAL CANCHA DE FUTBOL</v>
      </c>
      <c r="B222" s="259" t="s">
        <v>181</v>
      </c>
      <c r="C222" s="259" t="s">
        <v>182</v>
      </c>
      <c r="D222" s="259" t="s">
        <v>183</v>
      </c>
      <c r="E222" s="259" t="s">
        <v>184</v>
      </c>
      <c r="F222" s="259" t="s">
        <v>185</v>
      </c>
      <c r="G222" s="259" t="s">
        <v>186</v>
      </c>
      <c r="H222" s="259" t="s">
        <v>187</v>
      </c>
      <c r="I222" s="349" t="s">
        <v>188</v>
      </c>
    </row>
    <row r="223" spans="1:9" x14ac:dyDescent="0.3">
      <c r="A223" s="272" t="s">
        <v>180</v>
      </c>
      <c r="B223" s="351"/>
      <c r="C223" s="262"/>
      <c r="D223" s="262"/>
      <c r="E223" s="263"/>
      <c r="F223" s="263"/>
      <c r="G223" s="264"/>
      <c r="H223" s="263"/>
      <c r="I223" s="267">
        <f>D223</f>
        <v>0</v>
      </c>
    </row>
    <row r="224" spans="1:9" ht="27" x14ac:dyDescent="0.3">
      <c r="B224" s="511" t="s">
        <v>390</v>
      </c>
      <c r="C224" s="512"/>
      <c r="D224" s="512">
        <v>180</v>
      </c>
      <c r="E224" s="513"/>
      <c r="F224" s="513"/>
      <c r="G224" s="514"/>
      <c r="H224" s="263"/>
      <c r="I224" s="510">
        <f>+D224</f>
        <v>180</v>
      </c>
    </row>
    <row r="225" spans="1:9" x14ac:dyDescent="0.3">
      <c r="A225" s="274"/>
      <c r="B225" s="351"/>
      <c r="C225" s="262"/>
      <c r="D225" s="262"/>
      <c r="E225" s="263"/>
      <c r="F225" s="263"/>
      <c r="G225" s="264"/>
      <c r="H225" s="264"/>
      <c r="I225" s="265">
        <f t="shared" ref="I225" si="18">G225</f>
        <v>0</v>
      </c>
    </row>
    <row r="226" spans="1:9" x14ac:dyDescent="0.3">
      <c r="A226" s="274"/>
      <c r="B226" s="351"/>
      <c r="C226" s="262"/>
      <c r="D226" s="262"/>
      <c r="E226" s="263"/>
      <c r="F226" s="263"/>
      <c r="G226" s="264"/>
      <c r="H226" s="264"/>
      <c r="I226" s="265">
        <f>G226</f>
        <v>0</v>
      </c>
    </row>
    <row r="227" spans="1:9" x14ac:dyDescent="0.3">
      <c r="A227" s="274"/>
      <c r="B227" s="262"/>
      <c r="C227" s="262"/>
      <c r="D227" s="262"/>
      <c r="E227" s="263"/>
      <c r="F227" s="263"/>
      <c r="G227" s="264"/>
      <c r="H227" s="264"/>
      <c r="I227" s="267"/>
    </row>
    <row r="228" spans="1:9" x14ac:dyDescent="0.3">
      <c r="A228" s="274"/>
      <c r="B228" s="262"/>
      <c r="C228" s="262"/>
      <c r="D228" s="262"/>
      <c r="E228" s="263"/>
      <c r="F228" s="263"/>
      <c r="G228" s="264"/>
      <c r="H228" s="263"/>
      <c r="I228" s="350"/>
    </row>
    <row r="229" spans="1:9" ht="15" thickBot="1" x14ac:dyDescent="0.35">
      <c r="A229" s="268" t="s">
        <v>251</v>
      </c>
      <c r="B229" s="269"/>
      <c r="C229" s="269"/>
      <c r="D229" s="269"/>
      <c r="E229" s="269"/>
      <c r="F229" s="269"/>
      <c r="G229" s="269"/>
      <c r="H229" s="269"/>
      <c r="I229" s="270">
        <f>ROUND((SUM(I223:I228)),2)</f>
        <v>180</v>
      </c>
    </row>
  </sheetData>
  <mergeCells count="20">
    <mergeCell ref="A11:I11"/>
    <mergeCell ref="A1:A6"/>
    <mergeCell ref="B1:B2"/>
    <mergeCell ref="C1:D1"/>
    <mergeCell ref="E1:G1"/>
    <mergeCell ref="H1:I6"/>
    <mergeCell ref="C2:D3"/>
    <mergeCell ref="E2:G3"/>
    <mergeCell ref="C4:D4"/>
    <mergeCell ref="E4:G4"/>
    <mergeCell ref="B5:B6"/>
    <mergeCell ref="C5:D6"/>
    <mergeCell ref="E5:G5"/>
    <mergeCell ref="E6:G6"/>
    <mergeCell ref="A8:I9"/>
    <mergeCell ref="A13:I13"/>
    <mergeCell ref="A48:I48"/>
    <mergeCell ref="A114:I114"/>
    <mergeCell ref="A166:I166"/>
    <mergeCell ref="A208:I208"/>
  </mergeCells>
  <phoneticPr fontId="29" type="noConversion"/>
  <pageMargins left="0.70866141732283472" right="0.70866141732283472" top="0.74803149606299213" bottom="0.74803149606299213" header="0.31496062992125984" footer="0.31496062992125984"/>
  <pageSetup scale="72" orientation="landscape" horizontalDpi="360" verticalDpi="360" r:id="rId1"/>
  <rowBreaks count="5" manualBreakCount="5">
    <brk id="45" max="8" man="1"/>
    <brk id="84" max="8" man="1"/>
    <brk id="112" max="8" man="1"/>
    <brk id="155" max="8" man="1"/>
    <brk id="196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theme="6" tint="-0.249977111117893"/>
  </sheetPr>
  <dimension ref="A1:AA1145"/>
  <sheetViews>
    <sheetView showGridLines="0" view="pageBreakPreview" topLeftCell="A1131" zoomScale="89" zoomScaleNormal="89" zoomScaleSheetLayoutView="89" workbookViewId="0">
      <selection activeCell="G538" sqref="G538"/>
    </sheetView>
  </sheetViews>
  <sheetFormatPr baseColWidth="10" defaultColWidth="11.44140625" defaultRowHeight="17.100000000000001" customHeight="1" x14ac:dyDescent="0.25"/>
  <cols>
    <col min="1" max="1" width="8.33203125" style="201" customWidth="1"/>
    <col min="2" max="2" width="16.33203125" style="201" bestFit="1" customWidth="1"/>
    <col min="3" max="3" width="33.44140625" style="201" customWidth="1"/>
    <col min="4" max="5" width="11.44140625" style="201"/>
    <col min="6" max="6" width="13.44140625" style="201" bestFit="1" customWidth="1"/>
    <col min="7" max="7" width="13" style="201" customWidth="1"/>
    <col min="8" max="8" width="13.33203125" style="447" customWidth="1"/>
    <col min="9" max="9" width="11.44140625" style="199"/>
    <col min="10" max="10" width="12" style="199" bestFit="1" customWidth="1"/>
    <col min="11" max="16384" width="11.44140625" style="199"/>
  </cols>
  <sheetData>
    <row r="1" spans="1:27" ht="17.100000000000001" customHeight="1" x14ac:dyDescent="0.3">
      <c r="A1" s="635"/>
      <c r="B1" s="636"/>
      <c r="C1" s="557" t="s">
        <v>230</v>
      </c>
      <c r="D1" s="559" t="s">
        <v>231</v>
      </c>
      <c r="E1" s="628"/>
      <c r="F1" s="277">
        <v>103</v>
      </c>
      <c r="G1" s="629"/>
      <c r="H1" s="629"/>
      <c r="Q1"/>
      <c r="R1"/>
      <c r="S1"/>
      <c r="T1"/>
      <c r="U1"/>
      <c r="V1"/>
      <c r="W1"/>
      <c r="X1"/>
      <c r="Y1"/>
      <c r="Z1"/>
      <c r="AA1"/>
    </row>
    <row r="2" spans="1:27" ht="17.100000000000001" customHeight="1" x14ac:dyDescent="0.3">
      <c r="A2" s="637"/>
      <c r="B2" s="638"/>
      <c r="C2" s="558"/>
      <c r="D2" s="570" t="s">
        <v>195</v>
      </c>
      <c r="E2" s="630"/>
      <c r="F2" s="641">
        <v>51</v>
      </c>
      <c r="G2" s="629"/>
      <c r="H2" s="629"/>
      <c r="Q2"/>
      <c r="R2"/>
      <c r="S2"/>
      <c r="T2"/>
      <c r="U2"/>
      <c r="V2"/>
      <c r="W2"/>
      <c r="X2"/>
      <c r="Y2"/>
      <c r="Z2"/>
      <c r="AA2"/>
    </row>
    <row r="3" spans="1:27" ht="17.100000000000001" customHeight="1" x14ac:dyDescent="0.3">
      <c r="A3" s="637"/>
      <c r="B3" s="638"/>
      <c r="C3" s="302" t="s">
        <v>196</v>
      </c>
      <c r="D3" s="572"/>
      <c r="E3" s="631"/>
      <c r="F3" s="642"/>
      <c r="G3" s="629"/>
      <c r="H3" s="629"/>
      <c r="Q3"/>
      <c r="R3"/>
      <c r="S3"/>
      <c r="T3"/>
      <c r="U3"/>
      <c r="V3"/>
      <c r="W3"/>
      <c r="X3"/>
      <c r="Y3"/>
      <c r="Z3"/>
      <c r="AA3"/>
    </row>
    <row r="4" spans="1:27" ht="17.100000000000001" customHeight="1" x14ac:dyDescent="0.3">
      <c r="A4" s="637"/>
      <c r="B4" s="638"/>
      <c r="C4" s="303" t="s">
        <v>197</v>
      </c>
      <c r="D4" s="577" t="s">
        <v>198</v>
      </c>
      <c r="E4" s="643"/>
      <c r="F4" s="304">
        <v>1</v>
      </c>
      <c r="G4" s="629"/>
      <c r="H4" s="629"/>
      <c r="Q4"/>
      <c r="R4"/>
      <c r="S4"/>
      <c r="T4"/>
      <c r="U4"/>
      <c r="V4"/>
      <c r="W4"/>
      <c r="X4"/>
      <c r="Y4"/>
      <c r="Z4"/>
      <c r="AA4"/>
    </row>
    <row r="5" spans="1:27" ht="14.4" x14ac:dyDescent="0.3">
      <c r="A5" s="637"/>
      <c r="B5" s="638"/>
      <c r="C5" s="607" t="s">
        <v>199</v>
      </c>
      <c r="D5" s="609" t="s">
        <v>200</v>
      </c>
      <c r="E5" s="610"/>
      <c r="F5" s="302" t="s">
        <v>201</v>
      </c>
      <c r="G5" s="629"/>
      <c r="H5" s="629"/>
      <c r="Q5"/>
      <c r="R5"/>
      <c r="S5"/>
      <c r="T5"/>
      <c r="U5"/>
      <c r="V5"/>
      <c r="W5"/>
      <c r="X5"/>
      <c r="Y5"/>
      <c r="Z5"/>
      <c r="AA5"/>
    </row>
    <row r="6" spans="1:27" ht="17.100000000000001" customHeight="1" x14ac:dyDescent="0.3">
      <c r="A6" s="639"/>
      <c r="B6" s="640"/>
      <c r="C6" s="608"/>
      <c r="D6" s="611"/>
      <c r="E6" s="612"/>
      <c r="F6" s="305">
        <f>+Presupuesto!F6</f>
        <v>45797</v>
      </c>
      <c r="G6" s="629"/>
      <c r="H6" s="629"/>
      <c r="Q6"/>
      <c r="R6"/>
      <c r="S6"/>
      <c r="T6"/>
      <c r="U6"/>
      <c r="V6"/>
      <c r="W6"/>
      <c r="X6"/>
      <c r="Y6"/>
      <c r="Z6"/>
      <c r="AA6"/>
    </row>
    <row r="7" spans="1:27" ht="17.100000000000001" customHeight="1" thickBot="1" x14ac:dyDescent="0.35">
      <c r="A7" s="613"/>
      <c r="B7" s="614"/>
      <c r="C7" s="614"/>
      <c r="D7" s="614"/>
      <c r="E7" s="614"/>
      <c r="F7" s="614"/>
      <c r="G7" s="614"/>
      <c r="H7" s="615"/>
      <c r="Q7"/>
      <c r="R7"/>
      <c r="S7"/>
      <c r="T7"/>
      <c r="U7"/>
      <c r="V7"/>
      <c r="W7"/>
      <c r="X7"/>
      <c r="Y7"/>
      <c r="Z7"/>
      <c r="AA7"/>
    </row>
    <row r="8" spans="1:27" ht="24.75" customHeight="1" x14ac:dyDescent="0.3">
      <c r="A8" s="616" t="str">
        <f>Presupuesto!A8</f>
        <v>ADECUACION Y MEJORAMIENTO DE CANCHA DE FUTBOL MUNICIPAL DE LA DORADA PUTUMAYO</v>
      </c>
      <c r="B8" s="617"/>
      <c r="C8" s="617"/>
      <c r="D8" s="617"/>
      <c r="E8" s="617"/>
      <c r="F8" s="617"/>
      <c r="G8" s="617"/>
      <c r="H8" s="618"/>
      <c r="Q8"/>
      <c r="R8"/>
      <c r="S8"/>
      <c r="T8"/>
      <c r="U8"/>
      <c r="V8"/>
      <c r="W8"/>
      <c r="X8"/>
      <c r="Y8"/>
      <c r="Z8"/>
      <c r="AA8"/>
    </row>
    <row r="9" spans="1:27" ht="18" customHeight="1" thickBot="1" x14ac:dyDescent="0.35">
      <c r="A9" s="619"/>
      <c r="B9" s="620"/>
      <c r="C9" s="620"/>
      <c r="D9" s="620"/>
      <c r="E9" s="620"/>
      <c r="F9" s="620"/>
      <c r="G9" s="620"/>
      <c r="H9" s="621"/>
      <c r="Q9"/>
      <c r="R9"/>
      <c r="S9"/>
      <c r="T9"/>
      <c r="U9"/>
      <c r="V9"/>
      <c r="W9"/>
      <c r="X9"/>
      <c r="Y9"/>
      <c r="Z9"/>
      <c r="AA9"/>
    </row>
    <row r="10" spans="1:27" ht="17.100000000000001" customHeight="1" thickBot="1" x14ac:dyDescent="0.35">
      <c r="A10" s="275"/>
      <c r="B10" s="276"/>
      <c r="C10" s="276"/>
      <c r="D10" s="276"/>
      <c r="E10" s="276"/>
      <c r="F10" s="276"/>
      <c r="G10" s="276"/>
      <c r="H10" s="444"/>
      <c r="Q10"/>
      <c r="R10"/>
      <c r="S10"/>
      <c r="T10"/>
      <c r="U10"/>
      <c r="V10"/>
      <c r="W10"/>
      <c r="X10"/>
      <c r="Y10"/>
      <c r="Z10"/>
      <c r="AA10"/>
    </row>
    <row r="11" spans="1:27" ht="17.100000000000001" customHeight="1" thickBot="1" x14ac:dyDescent="0.35">
      <c r="A11" s="622" t="s">
        <v>26</v>
      </c>
      <c r="B11" s="623"/>
      <c r="C11" s="623"/>
      <c r="D11" s="623"/>
      <c r="E11" s="623"/>
      <c r="F11" s="623"/>
      <c r="G11" s="623"/>
      <c r="H11" s="624"/>
      <c r="Q11"/>
      <c r="R11"/>
      <c r="S11"/>
      <c r="T11"/>
      <c r="U11"/>
      <c r="V11"/>
      <c r="W11"/>
      <c r="X11"/>
      <c r="Y11"/>
      <c r="Z11"/>
      <c r="AA11"/>
    </row>
    <row r="12" spans="1:27" ht="17.100000000000001" customHeight="1" thickBot="1" x14ac:dyDescent="0.35">
      <c r="A12" s="246"/>
      <c r="H12" s="368"/>
      <c r="Q12"/>
      <c r="R12"/>
      <c r="S12"/>
      <c r="T12"/>
      <c r="U12"/>
      <c r="V12"/>
      <c r="W12"/>
      <c r="X12"/>
      <c r="Y12"/>
      <c r="Z12"/>
      <c r="AA12"/>
    </row>
    <row r="13" spans="1:27" ht="17.100000000000001" customHeight="1" thickBot="1" x14ac:dyDescent="0.35">
      <c r="A13" s="347">
        <f>Presupuesto!A15</f>
        <v>1.1000000000000001</v>
      </c>
      <c r="B13" s="647" t="str">
        <f>Presupuesto!B15</f>
        <v>LOCALIZACIÓN Y REPLANTEO</v>
      </c>
      <c r="C13" s="648"/>
      <c r="D13" s="648"/>
      <c r="E13" s="648"/>
      <c r="F13" s="649"/>
      <c r="G13" s="348" t="s">
        <v>28</v>
      </c>
      <c r="H13" s="445" t="str">
        <f>'MEMORIA DE CANTIDADES DE OBRA '!I15</f>
        <v>M2</v>
      </c>
      <c r="Q13"/>
      <c r="R13"/>
      <c r="S13"/>
      <c r="T13"/>
      <c r="U13"/>
      <c r="V13"/>
      <c r="W13"/>
      <c r="X13"/>
      <c r="Y13"/>
      <c r="Z13"/>
      <c r="AA13"/>
    </row>
    <row r="14" spans="1:27" ht="17.100000000000001" customHeight="1" x14ac:dyDescent="0.3">
      <c r="A14" s="246"/>
      <c r="H14" s="368"/>
      <c r="Q14"/>
      <c r="R14"/>
      <c r="S14"/>
      <c r="T14"/>
      <c r="U14"/>
      <c r="V14"/>
      <c r="W14"/>
      <c r="X14"/>
      <c r="Y14"/>
      <c r="Z14"/>
      <c r="AA14"/>
    </row>
    <row r="15" spans="1:27" ht="17.100000000000001" customHeight="1" x14ac:dyDescent="0.3">
      <c r="A15" s="205" t="s">
        <v>29</v>
      </c>
      <c r="B15" s="592" t="s">
        <v>30</v>
      </c>
      <c r="C15" s="592"/>
      <c r="D15" s="592"/>
      <c r="E15" s="592"/>
      <c r="F15" s="592"/>
      <c r="G15" s="592"/>
      <c r="H15" s="368"/>
      <c r="Q15"/>
      <c r="R15"/>
      <c r="S15"/>
      <c r="T15"/>
      <c r="U15"/>
      <c r="V15"/>
      <c r="W15"/>
      <c r="X15"/>
      <c r="Y15"/>
      <c r="Z15"/>
      <c r="AA15"/>
    </row>
    <row r="16" spans="1:27" ht="17.100000000000001" customHeight="1" x14ac:dyDescent="0.3">
      <c r="A16" s="224"/>
      <c r="B16" s="593" t="s">
        <v>31</v>
      </c>
      <c r="C16" s="594"/>
      <c r="D16" s="224" t="s">
        <v>32</v>
      </c>
      <c r="E16" s="224" t="s">
        <v>33</v>
      </c>
      <c r="F16" s="224" t="s">
        <v>34</v>
      </c>
      <c r="G16" s="224" t="s">
        <v>35</v>
      </c>
      <c r="H16" s="368"/>
      <c r="Q16"/>
      <c r="R16"/>
      <c r="S16"/>
      <c r="T16"/>
      <c r="U16"/>
      <c r="V16"/>
      <c r="W16"/>
      <c r="X16"/>
      <c r="Y16"/>
      <c r="Z16"/>
      <c r="AA16"/>
    </row>
    <row r="17" spans="1:27" ht="17.100000000000001" customHeight="1" x14ac:dyDescent="0.3">
      <c r="A17" s="198"/>
      <c r="B17" s="595" t="s">
        <v>67</v>
      </c>
      <c r="C17" s="596"/>
      <c r="D17" s="198"/>
      <c r="E17" s="206"/>
      <c r="F17" s="206">
        <v>0.1</v>
      </c>
      <c r="G17" s="217">
        <f>ROUND((H34*F17),2)</f>
        <v>283.33</v>
      </c>
      <c r="H17" s="368"/>
      <c r="Q17"/>
      <c r="R17"/>
      <c r="S17"/>
      <c r="T17"/>
      <c r="U17"/>
      <c r="V17"/>
      <c r="W17"/>
      <c r="X17"/>
      <c r="Y17"/>
      <c r="Z17"/>
      <c r="AA17"/>
    </row>
    <row r="18" spans="1:27" ht="17.100000000000001" customHeight="1" x14ac:dyDescent="0.25">
      <c r="A18" s="198"/>
      <c r="B18" s="593"/>
      <c r="C18" s="594"/>
      <c r="D18" s="198"/>
      <c r="E18" s="206"/>
      <c r="F18" s="206"/>
      <c r="G18" s="206"/>
      <c r="H18" s="368"/>
    </row>
    <row r="19" spans="1:27" ht="17.100000000000001" customHeight="1" x14ac:dyDescent="0.25">
      <c r="A19" s="198"/>
      <c r="B19" s="593"/>
      <c r="C19" s="594"/>
      <c r="D19" s="198"/>
      <c r="E19" s="206"/>
      <c r="F19" s="206"/>
      <c r="G19" s="206"/>
      <c r="H19" s="368"/>
    </row>
    <row r="20" spans="1:27" ht="17.100000000000001" customHeight="1" x14ac:dyDescent="0.25">
      <c r="A20" s="247"/>
      <c r="E20" s="207" t="s">
        <v>36</v>
      </c>
      <c r="F20" s="207"/>
      <c r="G20" s="207"/>
      <c r="H20" s="368">
        <f>SUM(G17:G19)</f>
        <v>283.33</v>
      </c>
    </row>
    <row r="21" spans="1:27" ht="17.100000000000001" customHeight="1" x14ac:dyDescent="0.25">
      <c r="A21" s="205" t="s">
        <v>37</v>
      </c>
      <c r="B21" s="592" t="s">
        <v>38</v>
      </c>
      <c r="C21" s="592"/>
      <c r="D21" s="592"/>
      <c r="E21" s="592"/>
      <c r="F21" s="592"/>
      <c r="G21" s="592"/>
      <c r="H21" s="368"/>
    </row>
    <row r="22" spans="1:27" ht="17.100000000000001" customHeight="1" x14ac:dyDescent="0.25">
      <c r="A22" s="224"/>
      <c r="B22" s="593" t="s">
        <v>31</v>
      </c>
      <c r="C22" s="594"/>
      <c r="D22" s="198" t="s">
        <v>12</v>
      </c>
      <c r="E22" s="208" t="s">
        <v>39</v>
      </c>
      <c r="F22" s="208" t="s">
        <v>40</v>
      </c>
      <c r="G22" s="208" t="s">
        <v>35</v>
      </c>
      <c r="H22" s="368"/>
    </row>
    <row r="23" spans="1:27" ht="17.100000000000001" customHeight="1" x14ac:dyDescent="0.25">
      <c r="A23" s="198"/>
      <c r="B23" s="603"/>
      <c r="C23" s="604"/>
      <c r="D23" s="220"/>
      <c r="E23" s="206"/>
      <c r="F23" s="206"/>
      <c r="G23" s="206">
        <f>ROUND((E23*F23),0)</f>
        <v>0</v>
      </c>
      <c r="H23" s="368"/>
    </row>
    <row r="24" spans="1:27" ht="17.100000000000001" customHeight="1" x14ac:dyDescent="0.25">
      <c r="A24" s="198"/>
      <c r="B24" s="603"/>
      <c r="C24" s="604"/>
      <c r="D24" s="220"/>
      <c r="E24" s="206"/>
      <c r="F24" s="206"/>
      <c r="G24" s="206">
        <f t="shared" ref="G24:G25" si="0">ROUND((E24*F24),0)</f>
        <v>0</v>
      </c>
      <c r="H24" s="368"/>
    </row>
    <row r="25" spans="1:27" ht="17.100000000000001" customHeight="1" x14ac:dyDescent="0.25">
      <c r="A25" s="198"/>
      <c r="B25" s="603"/>
      <c r="C25" s="604"/>
      <c r="D25" s="220"/>
      <c r="E25" s="220"/>
      <c r="F25" s="220"/>
      <c r="G25" s="206">
        <f t="shared" si="0"/>
        <v>0</v>
      </c>
      <c r="H25" s="368"/>
    </row>
    <row r="26" spans="1:27" ht="17.100000000000001" customHeight="1" x14ac:dyDescent="0.25">
      <c r="A26" s="198"/>
      <c r="B26" s="605"/>
      <c r="C26" s="606"/>
      <c r="D26" s="198"/>
      <c r="E26" s="206"/>
      <c r="F26" s="206"/>
      <c r="G26" s="206"/>
      <c r="H26" s="368"/>
    </row>
    <row r="27" spans="1:27" ht="17.100000000000001" customHeight="1" x14ac:dyDescent="0.25">
      <c r="A27" s="198"/>
      <c r="B27" s="605"/>
      <c r="C27" s="606"/>
      <c r="D27" s="198"/>
      <c r="E27" s="206"/>
      <c r="F27" s="206"/>
      <c r="G27" s="206"/>
      <c r="H27" s="368"/>
    </row>
    <row r="28" spans="1:27" ht="17.100000000000001" customHeight="1" x14ac:dyDescent="0.25">
      <c r="A28" s="247" t="s">
        <v>41</v>
      </c>
      <c r="E28" s="207" t="s">
        <v>42</v>
      </c>
      <c r="F28" s="207"/>
      <c r="G28" s="207"/>
      <c r="H28" s="368">
        <f>(SUM(G23:G25))</f>
        <v>0</v>
      </c>
    </row>
    <row r="29" spans="1:27" ht="17.100000000000001" customHeight="1" x14ac:dyDescent="0.25">
      <c r="A29" s="205" t="s">
        <v>43</v>
      </c>
      <c r="B29" s="592" t="s">
        <v>44</v>
      </c>
      <c r="C29" s="592"/>
      <c r="D29" s="592"/>
      <c r="E29" s="592"/>
      <c r="F29" s="592"/>
      <c r="G29" s="592"/>
      <c r="H29" s="368"/>
    </row>
    <row r="30" spans="1:27" ht="17.100000000000001" customHeight="1" x14ac:dyDescent="0.25">
      <c r="A30" s="198" t="s">
        <v>45</v>
      </c>
      <c r="B30" s="224" t="s">
        <v>31</v>
      </c>
      <c r="C30" s="224" t="s">
        <v>46</v>
      </c>
      <c r="D30" s="224" t="s">
        <v>47</v>
      </c>
      <c r="E30" s="208" t="s">
        <v>48</v>
      </c>
      <c r="F30" s="206" t="s">
        <v>34</v>
      </c>
      <c r="G30" s="206" t="s">
        <v>35</v>
      </c>
      <c r="H30" s="368"/>
    </row>
    <row r="31" spans="1:27" ht="17.100000000000001" customHeight="1" x14ac:dyDescent="0.25">
      <c r="A31" s="198">
        <v>1</v>
      </c>
      <c r="B31" s="198" t="s">
        <v>189</v>
      </c>
      <c r="C31" s="210">
        <v>60000</v>
      </c>
      <c r="D31" s="211">
        <v>0.75</v>
      </c>
      <c r="E31" s="209">
        <f>+(A31*C31)+(A31*C31*D31)</f>
        <v>105000</v>
      </c>
      <c r="F31" s="212">
        <v>105</v>
      </c>
      <c r="G31" s="217">
        <f>ROUND((E31)/(F31),2)</f>
        <v>1000</v>
      </c>
      <c r="H31" s="368"/>
    </row>
    <row r="32" spans="1:27" ht="17.100000000000001" customHeight="1" x14ac:dyDescent="0.25">
      <c r="A32" s="198">
        <v>1</v>
      </c>
      <c r="B32" s="198" t="s">
        <v>239</v>
      </c>
      <c r="C32" s="210">
        <v>110000</v>
      </c>
      <c r="D32" s="211">
        <v>0.75</v>
      </c>
      <c r="E32" s="209">
        <f>+(A32*C32)+(A32*C32*D32)</f>
        <v>192500</v>
      </c>
      <c r="F32" s="212">
        <v>105</v>
      </c>
      <c r="G32" s="217">
        <f>ROUND((E32)/(F32),2)</f>
        <v>1833.33</v>
      </c>
      <c r="H32" s="368"/>
    </row>
    <row r="33" spans="1:8" ht="17.100000000000001" customHeight="1" x14ac:dyDescent="0.25">
      <c r="A33" s="198"/>
      <c r="B33" s="198"/>
      <c r="C33" s="198"/>
      <c r="D33" s="198"/>
      <c r="E33" s="206"/>
      <c r="F33" s="206"/>
      <c r="G33" s="206"/>
      <c r="H33" s="368"/>
    </row>
    <row r="34" spans="1:8" ht="17.100000000000001" customHeight="1" x14ac:dyDescent="0.25">
      <c r="A34" s="247"/>
      <c r="E34" s="207" t="s">
        <v>50</v>
      </c>
      <c r="F34" s="207"/>
      <c r="G34" s="207"/>
      <c r="H34" s="368">
        <f>SUM(G31)+(G32)</f>
        <v>2833.33</v>
      </c>
    </row>
    <row r="35" spans="1:8" ht="17.100000000000001" customHeight="1" x14ac:dyDescent="0.25">
      <c r="A35" s="205" t="s">
        <v>51</v>
      </c>
      <c r="B35" s="592" t="s">
        <v>18</v>
      </c>
      <c r="C35" s="592"/>
      <c r="D35" s="592"/>
      <c r="E35" s="592"/>
      <c r="F35" s="592"/>
      <c r="G35" s="592"/>
      <c r="H35" s="368"/>
    </row>
    <row r="36" spans="1:8" ht="17.100000000000001" customHeight="1" x14ac:dyDescent="0.25">
      <c r="A36" s="198"/>
      <c r="B36" s="198" t="s">
        <v>31</v>
      </c>
      <c r="C36" s="224" t="s">
        <v>12</v>
      </c>
      <c r="D36" s="224" t="s">
        <v>13</v>
      </c>
      <c r="E36" s="224" t="s">
        <v>52</v>
      </c>
      <c r="F36" s="224"/>
      <c r="G36" s="206" t="s">
        <v>53</v>
      </c>
      <c r="H36" s="368"/>
    </row>
    <row r="37" spans="1:8" ht="17.100000000000001" customHeight="1" x14ac:dyDescent="0.25">
      <c r="A37" s="198"/>
      <c r="B37" s="198"/>
      <c r="C37" s="213"/>
      <c r="D37" s="198"/>
      <c r="E37" s="206"/>
      <c r="F37" s="206"/>
      <c r="G37" s="206"/>
      <c r="H37" s="368"/>
    </row>
    <row r="38" spans="1:8" ht="17.100000000000001" customHeight="1" x14ac:dyDescent="0.25">
      <c r="A38" s="198"/>
      <c r="B38" s="198"/>
      <c r="C38" s="209"/>
      <c r="D38" s="198"/>
      <c r="E38" s="206"/>
      <c r="F38" s="206"/>
      <c r="G38" s="206"/>
      <c r="H38" s="368"/>
    </row>
    <row r="39" spans="1:8" ht="17.100000000000001" customHeight="1" x14ac:dyDescent="0.25">
      <c r="A39" s="198"/>
      <c r="B39" s="198"/>
      <c r="C39" s="198"/>
      <c r="D39" s="198"/>
      <c r="E39" s="206"/>
      <c r="F39" s="206"/>
      <c r="G39" s="206"/>
      <c r="H39" s="368"/>
    </row>
    <row r="40" spans="1:8" ht="17.100000000000001" customHeight="1" x14ac:dyDescent="0.25">
      <c r="A40" s="247"/>
      <c r="E40" s="207" t="s">
        <v>50</v>
      </c>
      <c r="F40" s="207"/>
      <c r="G40" s="207"/>
      <c r="H40" s="368">
        <f>ROUND(SUM(G37)+(G38),0)</f>
        <v>0</v>
      </c>
    </row>
    <row r="41" spans="1:8" ht="17.100000000000001" customHeight="1" x14ac:dyDescent="0.25">
      <c r="A41" s="246"/>
      <c r="E41" s="207"/>
      <c r="F41" s="207"/>
      <c r="G41" s="207"/>
      <c r="H41" s="368"/>
    </row>
    <row r="42" spans="1:8" ht="17.100000000000001" customHeight="1" x14ac:dyDescent="0.25">
      <c r="A42" s="246"/>
      <c r="D42" s="214" t="s">
        <v>54</v>
      </c>
      <c r="E42" s="215"/>
      <c r="F42" s="215"/>
      <c r="G42" s="215"/>
      <c r="H42" s="368">
        <f>ROUND((SUM(H20:H41)),2)</f>
        <v>3116.66</v>
      </c>
    </row>
    <row r="43" spans="1:8" ht="17.100000000000001" customHeight="1" x14ac:dyDescent="0.25">
      <c r="A43" s="246"/>
      <c r="E43" s="207"/>
      <c r="F43" s="207"/>
      <c r="G43" s="207"/>
      <c r="H43" s="368"/>
    </row>
    <row r="44" spans="1:8" ht="17.100000000000001" customHeight="1" x14ac:dyDescent="0.25">
      <c r="A44" s="205" t="s">
        <v>55</v>
      </c>
      <c r="B44" s="592" t="s">
        <v>56</v>
      </c>
      <c r="C44" s="592"/>
      <c r="D44" s="592"/>
      <c r="E44" s="592"/>
      <c r="F44" s="592"/>
      <c r="G44" s="592"/>
      <c r="H44" s="368"/>
    </row>
    <row r="45" spans="1:8" ht="17.100000000000001" customHeight="1" x14ac:dyDescent="0.25">
      <c r="A45" s="224"/>
      <c r="B45" s="224" t="s">
        <v>31</v>
      </c>
      <c r="C45" s="224" t="s">
        <v>57</v>
      </c>
      <c r="D45" s="198" t="s">
        <v>58</v>
      </c>
      <c r="E45" s="206"/>
      <c r="F45" s="206" t="s">
        <v>59</v>
      </c>
      <c r="G45" s="206"/>
      <c r="H45" s="368"/>
    </row>
    <row r="46" spans="1:8" ht="17.100000000000001" customHeight="1" x14ac:dyDescent="0.25">
      <c r="A46" s="198"/>
      <c r="B46" s="224" t="s">
        <v>60</v>
      </c>
      <c r="C46" s="211">
        <v>0.27</v>
      </c>
      <c r="D46" s="198"/>
      <c r="E46" s="209"/>
      <c r="F46" s="198"/>
      <c r="G46" s="217">
        <f>ROUND((H42*C46),2)</f>
        <v>841.5</v>
      </c>
      <c r="H46" s="368"/>
    </row>
    <row r="47" spans="1:8" ht="17.100000000000001" customHeight="1" x14ac:dyDescent="0.25">
      <c r="A47" s="198"/>
      <c r="B47" s="224" t="s">
        <v>61</v>
      </c>
      <c r="C47" s="211">
        <v>0.02</v>
      </c>
      <c r="D47" s="198"/>
      <c r="E47" s="209"/>
      <c r="F47" s="198"/>
      <c r="G47" s="217">
        <f>ROUND((H42*C47),2)</f>
        <v>62.33</v>
      </c>
      <c r="H47" s="368"/>
    </row>
    <row r="48" spans="1:8" ht="17.100000000000001" customHeight="1" x14ac:dyDescent="0.25">
      <c r="A48" s="198"/>
      <c r="B48" s="224" t="s">
        <v>62</v>
      </c>
      <c r="C48" s="211">
        <v>0.03</v>
      </c>
      <c r="D48" s="198"/>
      <c r="E48" s="209"/>
      <c r="F48" s="198"/>
      <c r="G48" s="217">
        <f>ROUND((H42*C48),2)</f>
        <v>93.5</v>
      </c>
      <c r="H48" s="368"/>
    </row>
    <row r="49" spans="1:27" ht="17.100000000000001" customHeight="1" x14ac:dyDescent="0.25">
      <c r="A49" s="246"/>
      <c r="D49" s="214" t="s">
        <v>63</v>
      </c>
      <c r="E49" s="215"/>
      <c r="F49" s="215"/>
      <c r="G49" s="215"/>
      <c r="H49" s="368">
        <f>SUM(G45:G48)</f>
        <v>997.33</v>
      </c>
    </row>
    <row r="50" spans="1:27" ht="17.100000000000001" customHeight="1" x14ac:dyDescent="0.25">
      <c r="A50" s="246"/>
      <c r="E50" s="207"/>
      <c r="F50" s="207"/>
      <c r="G50" s="207"/>
      <c r="H50" s="368"/>
    </row>
    <row r="51" spans="1:27" ht="17.100000000000001" customHeight="1" x14ac:dyDescent="0.25">
      <c r="A51" s="246"/>
      <c r="D51" s="214" t="s">
        <v>64</v>
      </c>
      <c r="E51" s="215"/>
      <c r="F51" s="215"/>
      <c r="G51" s="207"/>
      <c r="H51" s="368">
        <f>H42+H49</f>
        <v>4113.99</v>
      </c>
    </row>
    <row r="52" spans="1:27" ht="17.100000000000001" customHeight="1" x14ac:dyDescent="0.25">
      <c r="A52" s="246"/>
      <c r="D52" s="214"/>
      <c r="E52" s="215"/>
      <c r="F52" s="215"/>
      <c r="G52" s="207"/>
      <c r="H52" s="368"/>
    </row>
    <row r="53" spans="1:27" ht="17.100000000000001" customHeight="1" x14ac:dyDescent="0.25">
      <c r="A53" s="204"/>
      <c r="B53" s="203"/>
      <c r="E53" s="218"/>
      <c r="F53" s="219"/>
      <c r="G53" s="202"/>
      <c r="H53" s="368"/>
    </row>
    <row r="54" spans="1:27" ht="17.100000000000001" customHeight="1" x14ac:dyDescent="0.25">
      <c r="A54" s="248" t="s">
        <v>252</v>
      </c>
      <c r="B54" s="216"/>
      <c r="E54" s="215" t="str">
        <f>Presupuesto!C53</f>
        <v>ARQ. GUILLERMO YAMID VALLEJOS BENAVIDES</v>
      </c>
      <c r="F54" s="207"/>
      <c r="G54" s="207"/>
      <c r="H54" s="368"/>
    </row>
    <row r="55" spans="1:27" ht="16.5" customHeight="1" x14ac:dyDescent="0.25">
      <c r="A55" s="201" t="s">
        <v>254</v>
      </c>
      <c r="B55" s="216"/>
      <c r="E55" s="207" t="str">
        <f>Presupuesto!C54</f>
        <v>SECRETARIO DE PLANEACION Y OBRAS PUBLICAS</v>
      </c>
      <c r="F55" s="207"/>
      <c r="G55" s="207"/>
      <c r="H55" s="368"/>
    </row>
    <row r="56" spans="1:27" ht="16.5" customHeight="1" x14ac:dyDescent="0.25">
      <c r="A56" s="249" t="s">
        <v>253</v>
      </c>
      <c r="B56" s="216"/>
      <c r="E56" s="207"/>
      <c r="F56" s="207"/>
      <c r="G56" s="207"/>
      <c r="H56" s="368"/>
    </row>
    <row r="57" spans="1:27" ht="16.5" customHeight="1" x14ac:dyDescent="0.25">
      <c r="B57" s="216"/>
      <c r="E57" s="207"/>
      <c r="F57" s="207"/>
      <c r="G57" s="207"/>
      <c r="H57" s="368"/>
    </row>
    <row r="58" spans="1:27" ht="17.100000000000001" customHeight="1" x14ac:dyDescent="0.3">
      <c r="A58" s="635"/>
      <c r="B58" s="636"/>
      <c r="C58" s="557" t="s">
        <v>230</v>
      </c>
      <c r="D58" s="559" t="s">
        <v>231</v>
      </c>
      <c r="E58" s="628"/>
      <c r="F58" s="277">
        <v>103</v>
      </c>
      <c r="G58" s="629"/>
      <c r="H58" s="629"/>
      <c r="Q58"/>
      <c r="R58"/>
      <c r="S58"/>
      <c r="T58"/>
      <c r="U58"/>
      <c r="V58"/>
      <c r="W58"/>
      <c r="X58"/>
      <c r="Y58"/>
      <c r="Z58"/>
      <c r="AA58"/>
    </row>
    <row r="59" spans="1:27" ht="17.100000000000001" customHeight="1" x14ac:dyDescent="0.3">
      <c r="A59" s="637"/>
      <c r="B59" s="638"/>
      <c r="C59" s="558"/>
      <c r="D59" s="570" t="s">
        <v>195</v>
      </c>
      <c r="E59" s="630"/>
      <c r="F59" s="641">
        <v>51</v>
      </c>
      <c r="G59" s="629"/>
      <c r="H59" s="629"/>
      <c r="Q59"/>
      <c r="R59"/>
      <c r="S59"/>
      <c r="T59"/>
      <c r="U59"/>
      <c r="V59"/>
      <c r="W59"/>
      <c r="X59"/>
      <c r="Y59"/>
      <c r="Z59"/>
      <c r="AA59"/>
    </row>
    <row r="60" spans="1:27" ht="17.100000000000001" customHeight="1" x14ac:dyDescent="0.3">
      <c r="A60" s="637"/>
      <c r="B60" s="638"/>
      <c r="C60" s="302" t="s">
        <v>196</v>
      </c>
      <c r="D60" s="572"/>
      <c r="E60" s="631"/>
      <c r="F60" s="642"/>
      <c r="G60" s="629"/>
      <c r="H60" s="629"/>
      <c r="Q60"/>
      <c r="R60"/>
      <c r="S60"/>
      <c r="T60"/>
      <c r="U60"/>
      <c r="V60"/>
      <c r="W60"/>
      <c r="X60"/>
      <c r="Y60"/>
      <c r="Z60"/>
      <c r="AA60"/>
    </row>
    <row r="61" spans="1:27" ht="17.100000000000001" customHeight="1" x14ac:dyDescent="0.3">
      <c r="A61" s="637"/>
      <c r="B61" s="638"/>
      <c r="C61" s="303" t="s">
        <v>197</v>
      </c>
      <c r="D61" s="577" t="s">
        <v>198</v>
      </c>
      <c r="E61" s="643"/>
      <c r="F61" s="304">
        <v>1</v>
      </c>
      <c r="G61" s="629"/>
      <c r="H61" s="629"/>
      <c r="Q61"/>
      <c r="R61"/>
      <c r="S61"/>
      <c r="T61"/>
      <c r="U61"/>
      <c r="V61"/>
      <c r="W61"/>
      <c r="X61"/>
      <c r="Y61"/>
      <c r="Z61"/>
      <c r="AA61"/>
    </row>
    <row r="62" spans="1:27" ht="14.4" x14ac:dyDescent="0.3">
      <c r="A62" s="637"/>
      <c r="B62" s="638"/>
      <c r="C62" s="607" t="s">
        <v>199</v>
      </c>
      <c r="D62" s="609" t="s">
        <v>200</v>
      </c>
      <c r="E62" s="610"/>
      <c r="F62" s="302" t="s">
        <v>201</v>
      </c>
      <c r="G62" s="629"/>
      <c r="H62" s="629"/>
      <c r="Q62"/>
      <c r="R62"/>
      <c r="S62"/>
      <c r="T62"/>
      <c r="U62"/>
      <c r="V62"/>
      <c r="W62"/>
      <c r="X62"/>
      <c r="Y62"/>
      <c r="Z62"/>
      <c r="AA62"/>
    </row>
    <row r="63" spans="1:27" ht="17.100000000000001" customHeight="1" x14ac:dyDescent="0.3">
      <c r="A63" s="639"/>
      <c r="B63" s="640"/>
      <c r="C63" s="608"/>
      <c r="D63" s="611"/>
      <c r="E63" s="612"/>
      <c r="F63" s="305">
        <v>44216</v>
      </c>
      <c r="G63" s="629"/>
      <c r="H63" s="629"/>
      <c r="Q63"/>
      <c r="R63"/>
      <c r="S63"/>
      <c r="T63"/>
      <c r="U63"/>
      <c r="V63"/>
      <c r="W63"/>
      <c r="X63"/>
      <c r="Y63"/>
      <c r="Z63"/>
      <c r="AA63"/>
    </row>
    <row r="64" spans="1:27" ht="17.100000000000001" customHeight="1" thickBot="1" x14ac:dyDescent="0.35">
      <c r="A64" s="613"/>
      <c r="B64" s="614"/>
      <c r="C64" s="614"/>
      <c r="D64" s="614"/>
      <c r="E64" s="614"/>
      <c r="F64" s="614"/>
      <c r="G64" s="614"/>
      <c r="H64" s="615"/>
      <c r="Q64"/>
      <c r="R64"/>
      <c r="S64"/>
      <c r="T64"/>
      <c r="U64"/>
      <c r="V64"/>
      <c r="W64"/>
      <c r="X64"/>
      <c r="Y64"/>
      <c r="Z64"/>
      <c r="AA64"/>
    </row>
    <row r="65" spans="1:27" ht="24.75" customHeight="1" x14ac:dyDescent="0.3">
      <c r="A65" s="616" t="str">
        <f>Presupuesto!B16</f>
        <v>DEMOLICION MANUAL DE PISO (anden) MODULO DE BAÑOS Y VESTUARIO</v>
      </c>
      <c r="B65" s="617"/>
      <c r="C65" s="617"/>
      <c r="D65" s="617"/>
      <c r="E65" s="617"/>
      <c r="F65" s="617"/>
      <c r="G65" s="617"/>
      <c r="H65" s="618"/>
      <c r="Q65"/>
      <c r="R65"/>
      <c r="S65"/>
      <c r="T65"/>
      <c r="U65"/>
      <c r="V65"/>
      <c r="W65"/>
      <c r="X65"/>
      <c r="Y65"/>
      <c r="Z65"/>
      <c r="AA65"/>
    </row>
    <row r="66" spans="1:27" ht="18" customHeight="1" thickBot="1" x14ac:dyDescent="0.35">
      <c r="A66" s="619"/>
      <c r="B66" s="620"/>
      <c r="C66" s="620"/>
      <c r="D66" s="620"/>
      <c r="E66" s="620"/>
      <c r="F66" s="620"/>
      <c r="G66" s="620"/>
      <c r="H66" s="621"/>
      <c r="Q66"/>
      <c r="R66"/>
      <c r="S66"/>
      <c r="T66"/>
      <c r="U66"/>
      <c r="V66"/>
      <c r="W66"/>
      <c r="X66"/>
      <c r="Y66"/>
      <c r="Z66"/>
      <c r="AA66"/>
    </row>
    <row r="67" spans="1:27" ht="17.100000000000001" customHeight="1" thickBot="1" x14ac:dyDescent="0.35">
      <c r="A67" s="275"/>
      <c r="B67" s="276"/>
      <c r="C67" s="276"/>
      <c r="D67" s="276"/>
      <c r="E67" s="276"/>
      <c r="F67" s="276"/>
      <c r="G67" s="276"/>
      <c r="H67" s="444"/>
      <c r="Q67"/>
      <c r="R67"/>
      <c r="S67"/>
      <c r="T67"/>
      <c r="U67"/>
      <c r="V67"/>
      <c r="W67"/>
      <c r="X67"/>
      <c r="Y67"/>
      <c r="Z67"/>
      <c r="AA67"/>
    </row>
    <row r="68" spans="1:27" ht="17.100000000000001" customHeight="1" thickBot="1" x14ac:dyDescent="0.35">
      <c r="A68" s="622" t="s">
        <v>26</v>
      </c>
      <c r="B68" s="623"/>
      <c r="C68" s="623"/>
      <c r="D68" s="623"/>
      <c r="E68" s="623"/>
      <c r="F68" s="623"/>
      <c r="G68" s="623"/>
      <c r="H68" s="624"/>
      <c r="Q68"/>
      <c r="R68"/>
      <c r="S68"/>
      <c r="T68"/>
      <c r="U68"/>
      <c r="V68"/>
      <c r="W68"/>
      <c r="X68"/>
      <c r="Y68"/>
      <c r="Z68"/>
      <c r="AA68"/>
    </row>
    <row r="69" spans="1:27" ht="17.100000000000001" customHeight="1" thickBot="1" x14ac:dyDescent="0.35">
      <c r="A69" s="246"/>
      <c r="H69" s="368"/>
      <c r="Q69"/>
      <c r="R69"/>
      <c r="S69"/>
      <c r="T69"/>
      <c r="U69"/>
      <c r="V69"/>
      <c r="W69"/>
      <c r="X69"/>
      <c r="Y69"/>
      <c r="Z69"/>
      <c r="AA69"/>
    </row>
    <row r="70" spans="1:27" ht="17.100000000000001" customHeight="1" thickBot="1" x14ac:dyDescent="0.35">
      <c r="A70" s="347">
        <f>Presupuesto!A16</f>
        <v>1.2</v>
      </c>
      <c r="B70" s="647" t="str">
        <f>Presupuesto!B16</f>
        <v>DEMOLICION MANUAL DE PISO (anden) MODULO DE BAÑOS Y VESTUARIO</v>
      </c>
      <c r="C70" s="648"/>
      <c r="D70" s="648"/>
      <c r="E70" s="648"/>
      <c r="F70" s="649"/>
      <c r="G70" s="348" t="s">
        <v>28</v>
      </c>
      <c r="H70" s="445" t="str">
        <f>Presupuesto!D16</f>
        <v>M2</v>
      </c>
      <c r="Q70"/>
      <c r="R70"/>
      <c r="S70"/>
      <c r="T70"/>
      <c r="U70"/>
      <c r="V70"/>
      <c r="W70"/>
      <c r="X70"/>
      <c r="Y70"/>
      <c r="Z70"/>
      <c r="AA70"/>
    </row>
    <row r="71" spans="1:27" ht="17.100000000000001" customHeight="1" x14ac:dyDescent="0.3">
      <c r="A71" s="246"/>
      <c r="H71" s="368"/>
      <c r="Q71"/>
      <c r="R71"/>
      <c r="S71"/>
      <c r="T71"/>
      <c r="U71"/>
      <c r="V71"/>
      <c r="W71"/>
      <c r="X71"/>
      <c r="Y71"/>
      <c r="Z71"/>
      <c r="AA71"/>
    </row>
    <row r="72" spans="1:27" ht="17.100000000000001" customHeight="1" x14ac:dyDescent="0.3">
      <c r="A72" s="205" t="s">
        <v>29</v>
      </c>
      <c r="B72" s="592" t="s">
        <v>30</v>
      </c>
      <c r="C72" s="592"/>
      <c r="D72" s="592"/>
      <c r="E72" s="592"/>
      <c r="F72" s="592"/>
      <c r="G72" s="592"/>
      <c r="H72" s="368"/>
      <c r="Q72"/>
      <c r="R72"/>
      <c r="S72"/>
      <c r="T72"/>
      <c r="U72"/>
      <c r="V72"/>
      <c r="W72"/>
      <c r="X72"/>
      <c r="Y72"/>
      <c r="Z72"/>
      <c r="AA72"/>
    </row>
    <row r="73" spans="1:27" ht="17.100000000000001" customHeight="1" x14ac:dyDescent="0.3">
      <c r="A73" s="224"/>
      <c r="B73" s="593" t="s">
        <v>31</v>
      </c>
      <c r="C73" s="594"/>
      <c r="D73" s="224" t="s">
        <v>32</v>
      </c>
      <c r="E73" s="224" t="s">
        <v>33</v>
      </c>
      <c r="F73" s="224" t="s">
        <v>34</v>
      </c>
      <c r="G73" s="224" t="s">
        <v>35</v>
      </c>
      <c r="H73" s="368"/>
      <c r="Q73"/>
      <c r="R73"/>
      <c r="S73"/>
      <c r="T73"/>
      <c r="U73"/>
      <c r="V73"/>
      <c r="W73"/>
      <c r="X73"/>
      <c r="Y73"/>
      <c r="Z73"/>
      <c r="AA73"/>
    </row>
    <row r="74" spans="1:27" ht="17.100000000000001" customHeight="1" x14ac:dyDescent="0.3">
      <c r="A74" s="198"/>
      <c r="B74" s="595" t="s">
        <v>67</v>
      </c>
      <c r="C74" s="596"/>
      <c r="D74" s="198"/>
      <c r="E74" s="206"/>
      <c r="F74" s="206">
        <v>0.1</v>
      </c>
      <c r="G74" s="217">
        <f>ROUND((H91*F74),2)</f>
        <v>1150</v>
      </c>
      <c r="H74" s="368"/>
      <c r="Q74"/>
      <c r="R74"/>
      <c r="S74"/>
      <c r="T74"/>
      <c r="U74"/>
      <c r="V74"/>
      <c r="W74"/>
      <c r="X74"/>
      <c r="Y74"/>
      <c r="Z74"/>
      <c r="AA74"/>
    </row>
    <row r="75" spans="1:27" ht="17.100000000000001" customHeight="1" x14ac:dyDescent="0.25">
      <c r="A75" s="198"/>
      <c r="B75" s="595" t="s">
        <v>397</v>
      </c>
      <c r="C75" s="596"/>
      <c r="D75" s="198"/>
      <c r="E75" s="206">
        <v>850000</v>
      </c>
      <c r="F75" s="206">
        <v>0.05</v>
      </c>
      <c r="G75" s="206">
        <f>+E75*F75</f>
        <v>42500</v>
      </c>
      <c r="H75" s="368"/>
    </row>
    <row r="76" spans="1:27" ht="17.100000000000001" customHeight="1" x14ac:dyDescent="0.25">
      <c r="A76" s="198"/>
      <c r="B76" s="593"/>
      <c r="C76" s="594"/>
      <c r="D76" s="198"/>
      <c r="E76" s="206"/>
      <c r="F76" s="206"/>
      <c r="G76" s="206"/>
      <c r="H76" s="368"/>
    </row>
    <row r="77" spans="1:27" ht="17.100000000000001" customHeight="1" x14ac:dyDescent="0.25">
      <c r="A77" s="247"/>
      <c r="E77" s="207" t="s">
        <v>36</v>
      </c>
      <c r="F77" s="207"/>
      <c r="G77" s="207"/>
      <c r="H77" s="368">
        <f>SUM(G74:G76)</f>
        <v>43650</v>
      </c>
    </row>
    <row r="78" spans="1:27" ht="17.100000000000001" customHeight="1" x14ac:dyDescent="0.25">
      <c r="A78" s="205" t="s">
        <v>37</v>
      </c>
      <c r="B78" s="592" t="s">
        <v>38</v>
      </c>
      <c r="C78" s="592"/>
      <c r="D78" s="592"/>
      <c r="E78" s="592"/>
      <c r="F78" s="592"/>
      <c r="G78" s="592"/>
      <c r="H78" s="368"/>
    </row>
    <row r="79" spans="1:27" ht="17.100000000000001" customHeight="1" x14ac:dyDescent="0.25">
      <c r="A79" s="224"/>
      <c r="B79" s="593" t="s">
        <v>31</v>
      </c>
      <c r="C79" s="594"/>
      <c r="D79" s="198" t="s">
        <v>12</v>
      </c>
      <c r="E79" s="208" t="s">
        <v>39</v>
      </c>
      <c r="F79" s="208" t="s">
        <v>40</v>
      </c>
      <c r="G79" s="208" t="s">
        <v>35</v>
      </c>
      <c r="H79" s="368"/>
    </row>
    <row r="80" spans="1:27" ht="17.100000000000001" customHeight="1" x14ac:dyDescent="0.25">
      <c r="A80" s="198"/>
      <c r="B80" s="663"/>
      <c r="C80" s="664"/>
      <c r="D80" s="419"/>
      <c r="E80" s="420"/>
      <c r="F80" s="421"/>
      <c r="G80" s="206">
        <f>ROUND((E80*F80),2)</f>
        <v>0</v>
      </c>
      <c r="H80" s="368"/>
    </row>
    <row r="81" spans="1:8" ht="17.100000000000001" customHeight="1" x14ac:dyDescent="0.25">
      <c r="A81" s="198"/>
      <c r="B81" s="595"/>
      <c r="C81" s="596"/>
      <c r="D81" s="224"/>
      <c r="E81" s="208"/>
      <c r="F81" s="422"/>
      <c r="G81" s="206">
        <f t="shared" ref="G81:G84" si="1">ROUND((E81*F81),2)</f>
        <v>0</v>
      </c>
      <c r="H81" s="368"/>
    </row>
    <row r="82" spans="1:8" ht="17.100000000000001" customHeight="1" x14ac:dyDescent="0.25">
      <c r="A82" s="198"/>
      <c r="B82" s="595"/>
      <c r="C82" s="596"/>
      <c r="D82" s="230"/>
      <c r="E82" s="208"/>
      <c r="F82" s="423"/>
      <c r="G82" s="206">
        <f t="shared" si="1"/>
        <v>0</v>
      </c>
      <c r="H82" s="368"/>
    </row>
    <row r="83" spans="1:8" ht="17.100000000000001" customHeight="1" x14ac:dyDescent="0.25">
      <c r="A83" s="198"/>
      <c r="B83" s="595"/>
      <c r="C83" s="596"/>
      <c r="D83" s="230"/>
      <c r="E83" s="208"/>
      <c r="F83" s="423"/>
      <c r="G83" s="206">
        <f t="shared" si="1"/>
        <v>0</v>
      </c>
      <c r="H83" s="368"/>
    </row>
    <row r="84" spans="1:8" ht="17.100000000000001" customHeight="1" x14ac:dyDescent="0.25">
      <c r="A84" s="198"/>
      <c r="B84" s="595"/>
      <c r="C84" s="596"/>
      <c r="D84" s="424"/>
      <c r="E84" s="208"/>
      <c r="F84" s="423"/>
      <c r="G84" s="206">
        <f t="shared" si="1"/>
        <v>0</v>
      </c>
      <c r="H84" s="368"/>
    </row>
    <row r="85" spans="1:8" ht="17.100000000000001" customHeight="1" x14ac:dyDescent="0.25">
      <c r="A85" s="247" t="s">
        <v>41</v>
      </c>
      <c r="E85" s="207" t="s">
        <v>42</v>
      </c>
      <c r="F85" s="207"/>
      <c r="G85" s="207"/>
      <c r="H85" s="368">
        <f>(SUM(G80:G84))</f>
        <v>0</v>
      </c>
    </row>
    <row r="86" spans="1:8" ht="17.100000000000001" customHeight="1" x14ac:dyDescent="0.25">
      <c r="A86" s="205" t="s">
        <v>43</v>
      </c>
      <c r="B86" s="592" t="s">
        <v>44</v>
      </c>
      <c r="C86" s="592"/>
      <c r="D86" s="592"/>
      <c r="E86" s="592"/>
      <c r="F86" s="592"/>
      <c r="G86" s="592"/>
      <c r="H86" s="368"/>
    </row>
    <row r="87" spans="1:8" ht="17.100000000000001" customHeight="1" x14ac:dyDescent="0.25">
      <c r="A87" s="198" t="s">
        <v>45</v>
      </c>
      <c r="B87" s="224" t="s">
        <v>31</v>
      </c>
      <c r="C87" s="224" t="s">
        <v>46</v>
      </c>
      <c r="D87" s="224" t="s">
        <v>47</v>
      </c>
      <c r="E87" s="208" t="s">
        <v>48</v>
      </c>
      <c r="F87" s="206" t="s">
        <v>34</v>
      </c>
      <c r="G87" s="206" t="s">
        <v>35</v>
      </c>
      <c r="H87" s="368"/>
    </row>
    <row r="88" spans="1:8" ht="17.100000000000001" customHeight="1" x14ac:dyDescent="0.25">
      <c r="A88" s="198">
        <v>2</v>
      </c>
      <c r="B88" s="198" t="s">
        <v>189</v>
      </c>
      <c r="C88" s="210">
        <v>60000</v>
      </c>
      <c r="D88" s="211">
        <v>0.75</v>
      </c>
      <c r="E88" s="209">
        <f>+(A88*C88)+(A88*C88*D88)</f>
        <v>210000</v>
      </c>
      <c r="F88" s="425">
        <v>35</v>
      </c>
      <c r="G88" s="217">
        <f>ROUND(((E88)/(F88)),2)</f>
        <v>6000</v>
      </c>
      <c r="H88" s="368"/>
    </row>
    <row r="89" spans="1:8" ht="17.100000000000001" customHeight="1" x14ac:dyDescent="0.25">
      <c r="A89" s="198">
        <v>1</v>
      </c>
      <c r="B89" s="198" t="s">
        <v>239</v>
      </c>
      <c r="C89" s="210">
        <v>110000</v>
      </c>
      <c r="D89" s="211">
        <v>0.75</v>
      </c>
      <c r="E89" s="209">
        <f>+(A89*C89)+(A89*C89*D89)</f>
        <v>192500</v>
      </c>
      <c r="F89" s="425">
        <v>35</v>
      </c>
      <c r="G89" s="217">
        <f>ROUND(((E89)/(F89)),2)</f>
        <v>5500</v>
      </c>
      <c r="H89" s="368"/>
    </row>
    <row r="90" spans="1:8" ht="17.100000000000001" customHeight="1" x14ac:dyDescent="0.25">
      <c r="A90" s="198"/>
      <c r="B90" s="198"/>
      <c r="C90" s="198"/>
      <c r="D90" s="198"/>
      <c r="E90" s="206"/>
      <c r="F90" s="206"/>
      <c r="G90" s="206"/>
      <c r="H90" s="368"/>
    </row>
    <row r="91" spans="1:8" ht="17.100000000000001" customHeight="1" x14ac:dyDescent="0.25">
      <c r="A91" s="247"/>
      <c r="E91" s="207" t="s">
        <v>50</v>
      </c>
      <c r="F91" s="207"/>
      <c r="G91" s="207"/>
      <c r="H91" s="368">
        <f>SUM(G88)+(G89)</f>
        <v>11500</v>
      </c>
    </row>
    <row r="92" spans="1:8" ht="17.100000000000001" customHeight="1" x14ac:dyDescent="0.25">
      <c r="A92" s="205" t="s">
        <v>51</v>
      </c>
      <c r="B92" s="592" t="s">
        <v>18</v>
      </c>
      <c r="C92" s="592"/>
      <c r="D92" s="592"/>
      <c r="E92" s="592"/>
      <c r="F92" s="592"/>
      <c r="G92" s="592"/>
      <c r="H92" s="368"/>
    </row>
    <row r="93" spans="1:8" ht="17.100000000000001" customHeight="1" x14ac:dyDescent="0.25">
      <c r="A93" s="198"/>
      <c r="B93" s="198" t="s">
        <v>31</v>
      </c>
      <c r="C93" s="224" t="s">
        <v>12</v>
      </c>
      <c r="D93" s="224" t="s">
        <v>13</v>
      </c>
      <c r="E93" s="224" t="s">
        <v>52</v>
      </c>
      <c r="F93" s="224"/>
      <c r="G93" s="206" t="s">
        <v>53</v>
      </c>
      <c r="H93" s="368"/>
    </row>
    <row r="94" spans="1:8" ht="17.100000000000001" customHeight="1" x14ac:dyDescent="0.25">
      <c r="A94" s="198"/>
      <c r="B94" s="198"/>
      <c r="C94" s="213"/>
      <c r="D94" s="198"/>
      <c r="E94" s="206"/>
      <c r="F94" s="206"/>
      <c r="G94" s="206"/>
      <c r="H94" s="368"/>
    </row>
    <row r="95" spans="1:8" ht="17.100000000000001" customHeight="1" x14ac:dyDescent="0.25">
      <c r="A95" s="198"/>
      <c r="B95" s="198"/>
      <c r="C95" s="209"/>
      <c r="D95" s="198"/>
      <c r="E95" s="206"/>
      <c r="F95" s="206"/>
      <c r="G95" s="206"/>
      <c r="H95" s="368"/>
    </row>
    <row r="96" spans="1:8" ht="17.100000000000001" customHeight="1" x14ac:dyDescent="0.25">
      <c r="A96" s="198"/>
      <c r="B96" s="198"/>
      <c r="C96" s="198"/>
      <c r="D96" s="198"/>
      <c r="E96" s="206"/>
      <c r="F96" s="206"/>
      <c r="G96" s="206"/>
      <c r="H96" s="368"/>
    </row>
    <row r="97" spans="1:8" ht="17.100000000000001" customHeight="1" x14ac:dyDescent="0.25">
      <c r="A97" s="247"/>
      <c r="E97" s="207" t="s">
        <v>50</v>
      </c>
      <c r="F97" s="207"/>
      <c r="G97" s="207"/>
      <c r="H97" s="368">
        <f>ROUND(SUM(G94)+(G95),0)</f>
        <v>0</v>
      </c>
    </row>
    <row r="98" spans="1:8" ht="17.100000000000001" customHeight="1" x14ac:dyDescent="0.25">
      <c r="A98" s="246"/>
      <c r="E98" s="207"/>
      <c r="F98" s="207"/>
      <c r="G98" s="207"/>
      <c r="H98" s="368"/>
    </row>
    <row r="99" spans="1:8" ht="17.100000000000001" customHeight="1" x14ac:dyDescent="0.25">
      <c r="A99" s="246"/>
      <c r="D99" s="214" t="s">
        <v>54</v>
      </c>
      <c r="E99" s="215"/>
      <c r="F99" s="215"/>
      <c r="G99" s="215"/>
      <c r="H99" s="368">
        <f>ROUND((SUM(H77:H98)),2)</f>
        <v>55150</v>
      </c>
    </row>
    <row r="100" spans="1:8" ht="17.100000000000001" customHeight="1" x14ac:dyDescent="0.25">
      <c r="A100" s="246"/>
      <c r="E100" s="207"/>
      <c r="F100" s="207"/>
      <c r="G100" s="207"/>
      <c r="H100" s="368"/>
    </row>
    <row r="101" spans="1:8" ht="17.100000000000001" customHeight="1" x14ac:dyDescent="0.25">
      <c r="A101" s="205" t="s">
        <v>55</v>
      </c>
      <c r="B101" s="592" t="s">
        <v>56</v>
      </c>
      <c r="C101" s="592"/>
      <c r="D101" s="592"/>
      <c r="E101" s="592"/>
      <c r="F101" s="592"/>
      <c r="G101" s="592"/>
      <c r="H101" s="368"/>
    </row>
    <row r="102" spans="1:8" ht="17.100000000000001" customHeight="1" x14ac:dyDescent="0.25">
      <c r="A102" s="224"/>
      <c r="B102" s="224" t="s">
        <v>31</v>
      </c>
      <c r="C102" s="224" t="s">
        <v>57</v>
      </c>
      <c r="D102" s="198" t="s">
        <v>58</v>
      </c>
      <c r="E102" s="206"/>
      <c r="F102" s="206" t="s">
        <v>59</v>
      </c>
      <c r="G102" s="206"/>
      <c r="H102" s="368"/>
    </row>
    <row r="103" spans="1:8" ht="17.100000000000001" customHeight="1" x14ac:dyDescent="0.25">
      <c r="A103" s="198"/>
      <c r="B103" s="224" t="s">
        <v>60</v>
      </c>
      <c r="C103" s="211">
        <v>0.27</v>
      </c>
      <c r="D103" s="198"/>
      <c r="E103" s="209"/>
      <c r="F103" s="198"/>
      <c r="G103" s="217">
        <f>ROUND((H99*C103),2)</f>
        <v>14890.5</v>
      </c>
      <c r="H103" s="368"/>
    </row>
    <row r="104" spans="1:8" ht="17.100000000000001" customHeight="1" x14ac:dyDescent="0.25">
      <c r="A104" s="198"/>
      <c r="B104" s="224" t="s">
        <v>61</v>
      </c>
      <c r="C104" s="211">
        <v>0.02</v>
      </c>
      <c r="D104" s="198"/>
      <c r="E104" s="209"/>
      <c r="F104" s="198"/>
      <c r="G104" s="217">
        <f>ROUND((H99*C104),2)</f>
        <v>1103</v>
      </c>
      <c r="H104" s="368"/>
    </row>
    <row r="105" spans="1:8" ht="17.100000000000001" customHeight="1" x14ac:dyDescent="0.25">
      <c r="A105" s="198"/>
      <c r="B105" s="224" t="s">
        <v>62</v>
      </c>
      <c r="C105" s="211">
        <v>0.03</v>
      </c>
      <c r="D105" s="198"/>
      <c r="E105" s="209"/>
      <c r="F105" s="198"/>
      <c r="G105" s="217">
        <f>ROUND((H99*C105),2)</f>
        <v>1654.5</v>
      </c>
      <c r="H105" s="368"/>
    </row>
    <row r="106" spans="1:8" ht="17.100000000000001" customHeight="1" x14ac:dyDescent="0.25">
      <c r="A106" s="246"/>
      <c r="D106" s="214" t="s">
        <v>63</v>
      </c>
      <c r="E106" s="215"/>
      <c r="F106" s="215"/>
      <c r="G106" s="215"/>
      <c r="H106" s="368">
        <f>SUM(G102:G105)</f>
        <v>17648</v>
      </c>
    </row>
    <row r="107" spans="1:8" ht="17.100000000000001" customHeight="1" x14ac:dyDescent="0.25">
      <c r="A107" s="246"/>
      <c r="E107" s="207"/>
      <c r="F107" s="207"/>
      <c r="G107" s="207"/>
      <c r="H107" s="368"/>
    </row>
    <row r="108" spans="1:8" ht="17.100000000000001" customHeight="1" x14ac:dyDescent="0.25">
      <c r="A108" s="246"/>
      <c r="D108" s="214" t="s">
        <v>64</v>
      </c>
      <c r="E108" s="215"/>
      <c r="F108" s="215"/>
      <c r="G108" s="207"/>
      <c r="H108" s="368">
        <f>H99+H106</f>
        <v>72798</v>
      </c>
    </row>
    <row r="109" spans="1:8" ht="17.100000000000001" customHeight="1" x14ac:dyDescent="0.25">
      <c r="A109" s="246"/>
      <c r="D109" s="214"/>
      <c r="E109" s="215"/>
      <c r="F109" s="215"/>
      <c r="G109" s="207"/>
      <c r="H109" s="368"/>
    </row>
    <row r="110" spans="1:8" ht="17.100000000000001" customHeight="1" x14ac:dyDescent="0.25">
      <c r="A110" s="204"/>
      <c r="B110" s="203"/>
      <c r="E110" s="218"/>
      <c r="F110" s="219"/>
      <c r="G110" s="202"/>
      <c r="H110" s="368"/>
    </row>
    <row r="111" spans="1:8" ht="17.100000000000001" customHeight="1" x14ac:dyDescent="0.25">
      <c r="A111" s="248" t="s">
        <v>252</v>
      </c>
      <c r="B111" s="216"/>
      <c r="E111" s="215" t="str">
        <f>Presupuesto!C53</f>
        <v>ARQ. GUILLERMO YAMID VALLEJOS BENAVIDES</v>
      </c>
      <c r="F111" s="207"/>
      <c r="G111" s="207"/>
      <c r="H111" s="368"/>
    </row>
    <row r="112" spans="1:8" ht="16.5" customHeight="1" x14ac:dyDescent="0.25">
      <c r="A112" s="201" t="s">
        <v>254</v>
      </c>
      <c r="B112" s="216"/>
      <c r="E112" s="215" t="str">
        <f>Presupuesto!C54</f>
        <v>SECRETARIO DE PLANEACION Y OBRAS PUBLICAS</v>
      </c>
      <c r="F112" s="207"/>
      <c r="G112" s="207"/>
      <c r="H112" s="368"/>
    </row>
    <row r="113" spans="1:27" ht="17.100000000000001" customHeight="1" x14ac:dyDescent="0.25">
      <c r="A113" s="249" t="s">
        <v>253</v>
      </c>
      <c r="B113" s="250"/>
      <c r="C113" s="203"/>
      <c r="D113" s="203"/>
      <c r="E113" s="215" t="str">
        <f>Presupuesto!C55</f>
        <v>SAN MIGUEL - PUTUMAYO</v>
      </c>
      <c r="F113" s="202"/>
      <c r="G113" s="202"/>
      <c r="H113" s="446"/>
    </row>
    <row r="114" spans="1:27" ht="16.5" customHeight="1" x14ac:dyDescent="0.25">
      <c r="B114" s="216"/>
      <c r="E114" s="207"/>
      <c r="F114" s="207"/>
      <c r="G114" s="207"/>
      <c r="H114" s="368"/>
    </row>
    <row r="115" spans="1:27" ht="17.100000000000001" customHeight="1" x14ac:dyDescent="0.3">
      <c r="A115" s="635"/>
      <c r="B115" s="636"/>
      <c r="C115" s="557" t="s">
        <v>230</v>
      </c>
      <c r="D115" s="559" t="s">
        <v>231</v>
      </c>
      <c r="E115" s="628"/>
      <c r="F115" s="277">
        <v>103</v>
      </c>
      <c r="G115" s="629"/>
      <c r="H115" s="629"/>
      <c r="Q115"/>
      <c r="R115"/>
      <c r="S115"/>
      <c r="T115"/>
      <c r="U115"/>
      <c r="V115"/>
      <c r="W115"/>
      <c r="X115"/>
      <c r="Y115"/>
      <c r="Z115"/>
      <c r="AA115"/>
    </row>
    <row r="116" spans="1:27" ht="17.100000000000001" customHeight="1" x14ac:dyDescent="0.3">
      <c r="A116" s="637"/>
      <c r="B116" s="638"/>
      <c r="C116" s="558"/>
      <c r="D116" s="570" t="s">
        <v>195</v>
      </c>
      <c r="E116" s="630"/>
      <c r="F116" s="641">
        <v>51</v>
      </c>
      <c r="G116" s="629"/>
      <c r="H116" s="629"/>
      <c r="Q116"/>
      <c r="R116"/>
      <c r="S116"/>
      <c r="T116"/>
      <c r="U116"/>
      <c r="V116"/>
      <c r="W116"/>
      <c r="X116"/>
      <c r="Y116"/>
      <c r="Z116"/>
      <c r="AA116"/>
    </row>
    <row r="117" spans="1:27" ht="17.100000000000001" customHeight="1" x14ac:dyDescent="0.3">
      <c r="A117" s="637"/>
      <c r="B117" s="638"/>
      <c r="C117" s="302" t="s">
        <v>196</v>
      </c>
      <c r="D117" s="572"/>
      <c r="E117" s="631"/>
      <c r="F117" s="642"/>
      <c r="G117" s="629"/>
      <c r="H117" s="629"/>
      <c r="Q117"/>
      <c r="R117"/>
      <c r="S117"/>
      <c r="T117"/>
      <c r="U117"/>
      <c r="V117"/>
      <c r="W117"/>
      <c r="X117"/>
      <c r="Y117"/>
      <c r="Z117"/>
      <c r="AA117"/>
    </row>
    <row r="118" spans="1:27" ht="17.100000000000001" customHeight="1" x14ac:dyDescent="0.3">
      <c r="A118" s="637"/>
      <c r="B118" s="638"/>
      <c r="C118" s="303" t="s">
        <v>197</v>
      </c>
      <c r="D118" s="577" t="s">
        <v>198</v>
      </c>
      <c r="E118" s="643"/>
      <c r="F118" s="304">
        <v>1</v>
      </c>
      <c r="G118" s="629"/>
      <c r="H118" s="629"/>
      <c r="Q118"/>
      <c r="R118"/>
      <c r="S118"/>
      <c r="T118"/>
      <c r="U118"/>
      <c r="V118"/>
      <c r="W118"/>
      <c r="X118"/>
      <c r="Y118"/>
      <c r="Z118"/>
      <c r="AA118"/>
    </row>
    <row r="119" spans="1:27" ht="14.4" x14ac:dyDescent="0.3">
      <c r="A119" s="637"/>
      <c r="B119" s="638"/>
      <c r="C119" s="607" t="s">
        <v>199</v>
      </c>
      <c r="D119" s="609" t="s">
        <v>200</v>
      </c>
      <c r="E119" s="610"/>
      <c r="F119" s="302" t="s">
        <v>201</v>
      </c>
      <c r="G119" s="629"/>
      <c r="H119" s="629"/>
      <c r="Q119"/>
      <c r="R119"/>
      <c r="S119"/>
      <c r="T119"/>
      <c r="U119"/>
      <c r="V119"/>
      <c r="W119"/>
      <c r="X119"/>
      <c r="Y119"/>
      <c r="Z119"/>
      <c r="AA119"/>
    </row>
    <row r="120" spans="1:27" ht="17.100000000000001" customHeight="1" x14ac:dyDescent="0.3">
      <c r="A120" s="639"/>
      <c r="B120" s="640"/>
      <c r="C120" s="608"/>
      <c r="D120" s="611"/>
      <c r="E120" s="612"/>
      <c r="F120" s="305">
        <v>44216</v>
      </c>
      <c r="G120" s="629"/>
      <c r="H120" s="629"/>
      <c r="Q120"/>
      <c r="R120"/>
      <c r="S120"/>
      <c r="T120"/>
      <c r="U120"/>
      <c r="V120"/>
      <c r="W120"/>
      <c r="X120"/>
      <c r="Y120"/>
      <c r="Z120"/>
      <c r="AA120"/>
    </row>
    <row r="121" spans="1:27" ht="17.100000000000001" customHeight="1" thickBot="1" x14ac:dyDescent="0.35">
      <c r="A121" s="613"/>
      <c r="B121" s="614"/>
      <c r="C121" s="614"/>
      <c r="D121" s="614"/>
      <c r="E121" s="614"/>
      <c r="F121" s="614"/>
      <c r="G121" s="614"/>
      <c r="H121" s="615"/>
      <c r="Q121"/>
      <c r="R121"/>
      <c r="S121"/>
      <c r="T121"/>
      <c r="U121"/>
      <c r="V121"/>
      <c r="W121"/>
      <c r="X121"/>
      <c r="Y121"/>
      <c r="Z121"/>
      <c r="AA121"/>
    </row>
    <row r="122" spans="1:27" ht="24.75" customHeight="1" x14ac:dyDescent="0.3">
      <c r="A122" s="616" t="str">
        <f>Presupuesto!A8</f>
        <v>ADECUACION Y MEJORAMIENTO DE CANCHA DE FUTBOL MUNICIPAL DE LA DORADA PUTUMAYO</v>
      </c>
      <c r="B122" s="617"/>
      <c r="C122" s="617"/>
      <c r="D122" s="617"/>
      <c r="E122" s="617"/>
      <c r="F122" s="617"/>
      <c r="G122" s="617"/>
      <c r="H122" s="618"/>
      <c r="Q122"/>
      <c r="R122"/>
      <c r="S122"/>
      <c r="T122"/>
      <c r="U122"/>
      <c r="V122"/>
      <c r="W122"/>
      <c r="X122"/>
      <c r="Y122"/>
      <c r="Z122"/>
      <c r="AA122"/>
    </row>
    <row r="123" spans="1:27" ht="18" customHeight="1" thickBot="1" x14ac:dyDescent="0.35">
      <c r="A123" s="619"/>
      <c r="B123" s="620"/>
      <c r="C123" s="620"/>
      <c r="D123" s="620"/>
      <c r="E123" s="620"/>
      <c r="F123" s="620"/>
      <c r="G123" s="620"/>
      <c r="H123" s="621"/>
      <c r="Q123"/>
      <c r="R123"/>
      <c r="S123"/>
      <c r="T123"/>
      <c r="U123"/>
      <c r="V123"/>
      <c r="W123"/>
      <c r="X123"/>
      <c r="Y123"/>
      <c r="Z123"/>
      <c r="AA123"/>
    </row>
    <row r="124" spans="1:27" ht="17.100000000000001" customHeight="1" thickBot="1" x14ac:dyDescent="0.35">
      <c r="A124" s="275"/>
      <c r="B124" s="276"/>
      <c r="C124" s="276"/>
      <c r="D124" s="276"/>
      <c r="E124" s="276"/>
      <c r="F124" s="276"/>
      <c r="G124" s="276"/>
      <c r="H124" s="444"/>
      <c r="Q124"/>
      <c r="R124"/>
      <c r="S124"/>
      <c r="T124"/>
      <c r="U124"/>
      <c r="V124"/>
      <c r="W124"/>
      <c r="X124"/>
      <c r="Y124"/>
      <c r="Z124"/>
      <c r="AA124"/>
    </row>
    <row r="125" spans="1:27" ht="17.100000000000001" customHeight="1" thickBot="1" x14ac:dyDescent="0.35">
      <c r="A125" s="622" t="s">
        <v>26</v>
      </c>
      <c r="B125" s="623"/>
      <c r="C125" s="623"/>
      <c r="D125" s="623"/>
      <c r="E125" s="623"/>
      <c r="F125" s="623"/>
      <c r="G125" s="623"/>
      <c r="H125" s="624"/>
      <c r="Q125"/>
      <c r="R125"/>
      <c r="S125"/>
      <c r="T125"/>
      <c r="U125"/>
      <c r="V125"/>
      <c r="W125"/>
      <c r="X125"/>
      <c r="Y125"/>
      <c r="Z125"/>
      <c r="AA125"/>
    </row>
    <row r="126" spans="1:27" ht="17.100000000000001" customHeight="1" thickBot="1" x14ac:dyDescent="0.35">
      <c r="A126" s="246"/>
      <c r="H126" s="368"/>
      <c r="Q126"/>
      <c r="R126"/>
      <c r="S126"/>
      <c r="T126"/>
      <c r="U126"/>
      <c r="V126"/>
      <c r="W126"/>
      <c r="X126"/>
      <c r="Y126"/>
      <c r="Z126"/>
      <c r="AA126"/>
    </row>
    <row r="127" spans="1:27" ht="17.100000000000001" customHeight="1" thickBot="1" x14ac:dyDescent="0.35">
      <c r="A127" s="347">
        <f>Presupuesto!A17</f>
        <v>1.3</v>
      </c>
      <c r="B127" s="647" t="str">
        <f>Presupuesto!B17</f>
        <v>RETIRO Y DISPOSICION DE MATERIAL SOBRANTE</v>
      </c>
      <c r="C127" s="648"/>
      <c r="D127" s="648"/>
      <c r="E127" s="648"/>
      <c r="F127" s="649"/>
      <c r="G127" s="348" t="s">
        <v>28</v>
      </c>
      <c r="H127" s="445" t="str">
        <f>Presupuesto!D17</f>
        <v>M3</v>
      </c>
      <c r="Q127"/>
      <c r="R127"/>
      <c r="S127"/>
      <c r="T127"/>
      <c r="U127"/>
      <c r="V127"/>
      <c r="W127"/>
      <c r="X127"/>
      <c r="Y127"/>
      <c r="Z127"/>
      <c r="AA127"/>
    </row>
    <row r="128" spans="1:27" ht="17.100000000000001" customHeight="1" x14ac:dyDescent="0.3">
      <c r="A128" s="246"/>
      <c r="H128" s="368"/>
      <c r="Q128"/>
      <c r="R128"/>
      <c r="S128"/>
      <c r="T128"/>
      <c r="U128"/>
      <c r="V128"/>
      <c r="W128"/>
      <c r="X128"/>
      <c r="Y128"/>
      <c r="Z128"/>
      <c r="AA128"/>
    </row>
    <row r="129" spans="1:27" ht="17.100000000000001" customHeight="1" x14ac:dyDescent="0.3">
      <c r="A129" s="205" t="s">
        <v>29</v>
      </c>
      <c r="B129" s="592" t="s">
        <v>30</v>
      </c>
      <c r="C129" s="592"/>
      <c r="D129" s="592"/>
      <c r="E129" s="592"/>
      <c r="F129" s="592"/>
      <c r="G129" s="592"/>
      <c r="H129" s="368"/>
      <c r="Q129"/>
      <c r="R129"/>
      <c r="S129"/>
      <c r="T129"/>
      <c r="U129"/>
      <c r="V129"/>
      <c r="W129"/>
      <c r="X129"/>
      <c r="Y129"/>
      <c r="Z129"/>
      <c r="AA129"/>
    </row>
    <row r="130" spans="1:27" ht="17.100000000000001" customHeight="1" x14ac:dyDescent="0.3">
      <c r="A130" s="224"/>
      <c r="B130" s="593" t="s">
        <v>31</v>
      </c>
      <c r="C130" s="594"/>
      <c r="D130" s="224" t="s">
        <v>32</v>
      </c>
      <c r="E130" s="224" t="s">
        <v>33</v>
      </c>
      <c r="F130" s="224" t="s">
        <v>34</v>
      </c>
      <c r="G130" s="224" t="s">
        <v>35</v>
      </c>
      <c r="H130" s="368"/>
      <c r="Q130"/>
      <c r="R130"/>
      <c r="S130"/>
      <c r="T130"/>
      <c r="U130"/>
      <c r="V130"/>
      <c r="W130"/>
      <c r="X130"/>
      <c r="Y130"/>
      <c r="Z130"/>
      <c r="AA130"/>
    </row>
    <row r="131" spans="1:27" ht="17.100000000000001" customHeight="1" x14ac:dyDescent="0.3">
      <c r="A131" s="198"/>
      <c r="B131" s="595" t="s">
        <v>67</v>
      </c>
      <c r="C131" s="596"/>
      <c r="D131" s="198"/>
      <c r="E131" s="206"/>
      <c r="F131" s="206">
        <v>0.1</v>
      </c>
      <c r="G131" s="217">
        <f>ROUND((H148*F131),2)</f>
        <v>1190</v>
      </c>
      <c r="H131" s="368"/>
      <c r="Q131"/>
      <c r="R131"/>
      <c r="S131"/>
      <c r="T131"/>
      <c r="U131"/>
      <c r="V131"/>
      <c r="W131"/>
      <c r="X131"/>
      <c r="Y131"/>
      <c r="Z131"/>
      <c r="AA131"/>
    </row>
    <row r="132" spans="1:27" ht="17.100000000000001" customHeight="1" x14ac:dyDescent="0.25">
      <c r="A132" s="198"/>
      <c r="B132" s="593"/>
      <c r="C132" s="594"/>
      <c r="D132" s="198"/>
      <c r="E132" s="206"/>
      <c r="F132" s="206"/>
      <c r="G132" s="206"/>
      <c r="H132" s="368"/>
    </row>
    <row r="133" spans="1:27" ht="17.100000000000001" customHeight="1" x14ac:dyDescent="0.25">
      <c r="A133" s="198"/>
      <c r="B133" s="593"/>
      <c r="C133" s="594"/>
      <c r="D133" s="198"/>
      <c r="E133" s="206"/>
      <c r="F133" s="206"/>
      <c r="G133" s="206"/>
      <c r="H133" s="368"/>
    </row>
    <row r="134" spans="1:27" ht="17.100000000000001" customHeight="1" x14ac:dyDescent="0.25">
      <c r="A134" s="247"/>
      <c r="E134" s="207" t="s">
        <v>36</v>
      </c>
      <c r="F134" s="207"/>
      <c r="G134" s="207"/>
      <c r="H134" s="368">
        <f>SUM(G131:G133)</f>
        <v>1190</v>
      </c>
    </row>
    <row r="135" spans="1:27" ht="17.100000000000001" customHeight="1" x14ac:dyDescent="0.25">
      <c r="A135" s="205" t="s">
        <v>37</v>
      </c>
      <c r="B135" s="592" t="s">
        <v>38</v>
      </c>
      <c r="C135" s="592"/>
      <c r="D135" s="592"/>
      <c r="E135" s="592"/>
      <c r="F135" s="592"/>
      <c r="G135" s="592"/>
      <c r="H135" s="368"/>
    </row>
    <row r="136" spans="1:27" ht="17.100000000000001" customHeight="1" x14ac:dyDescent="0.25">
      <c r="A136" s="224"/>
      <c r="B136" s="593" t="s">
        <v>31</v>
      </c>
      <c r="C136" s="594"/>
      <c r="D136" s="198" t="s">
        <v>12</v>
      </c>
      <c r="E136" s="208" t="s">
        <v>39</v>
      </c>
      <c r="F136" s="208" t="s">
        <v>40</v>
      </c>
      <c r="G136" s="208" t="s">
        <v>35</v>
      </c>
      <c r="H136" s="368"/>
    </row>
    <row r="137" spans="1:27" ht="17.100000000000001" customHeight="1" x14ac:dyDescent="0.25">
      <c r="A137" s="198"/>
      <c r="B137" s="603"/>
      <c r="C137" s="604"/>
      <c r="D137" s="419"/>
      <c r="E137" s="420"/>
      <c r="F137" s="206"/>
      <c r="G137" s="206">
        <f>ROUND((E137*F137),2)</f>
        <v>0</v>
      </c>
      <c r="H137" s="368"/>
    </row>
    <row r="138" spans="1:27" ht="17.100000000000001" customHeight="1" x14ac:dyDescent="0.25">
      <c r="A138" s="198"/>
      <c r="B138" s="603"/>
      <c r="C138" s="604"/>
      <c r="D138" s="220"/>
      <c r="E138" s="206"/>
      <c r="F138" s="206"/>
      <c r="G138" s="206">
        <f t="shared" ref="G138:G139" si="2">ROUND((E138*F138),2)</f>
        <v>0</v>
      </c>
      <c r="H138" s="368"/>
    </row>
    <row r="139" spans="1:27" ht="17.100000000000001" customHeight="1" x14ac:dyDescent="0.25">
      <c r="A139" s="198"/>
      <c r="B139" s="603"/>
      <c r="C139" s="604"/>
      <c r="D139" s="220"/>
      <c r="E139" s="220"/>
      <c r="F139" s="220"/>
      <c r="G139" s="206">
        <f t="shared" si="2"/>
        <v>0</v>
      </c>
      <c r="H139" s="368"/>
    </row>
    <row r="140" spans="1:27" ht="17.100000000000001" customHeight="1" x14ac:dyDescent="0.25">
      <c r="A140" s="198"/>
      <c r="B140" s="605"/>
      <c r="C140" s="606"/>
      <c r="D140" s="198"/>
      <c r="E140" s="206"/>
      <c r="F140" s="206"/>
      <c r="G140" s="206"/>
      <c r="H140" s="368"/>
    </row>
    <row r="141" spans="1:27" ht="17.100000000000001" customHeight="1" x14ac:dyDescent="0.25">
      <c r="A141" s="198"/>
      <c r="B141" s="605"/>
      <c r="C141" s="606"/>
      <c r="D141" s="198"/>
      <c r="E141" s="206"/>
      <c r="F141" s="206"/>
      <c r="G141" s="206"/>
      <c r="H141" s="368"/>
    </row>
    <row r="142" spans="1:27" ht="17.100000000000001" customHeight="1" x14ac:dyDescent="0.25">
      <c r="A142" s="247" t="s">
        <v>41</v>
      </c>
      <c r="E142" s="207" t="s">
        <v>42</v>
      </c>
      <c r="F142" s="207"/>
      <c r="G142" s="207"/>
      <c r="H142" s="368">
        <f>(SUM(G137:G139))</f>
        <v>0</v>
      </c>
    </row>
    <row r="143" spans="1:27" ht="17.100000000000001" customHeight="1" x14ac:dyDescent="0.25">
      <c r="A143" s="205" t="s">
        <v>43</v>
      </c>
      <c r="B143" s="592" t="s">
        <v>44</v>
      </c>
      <c r="C143" s="592"/>
      <c r="D143" s="592"/>
      <c r="E143" s="592"/>
      <c r="F143" s="592"/>
      <c r="G143" s="592"/>
      <c r="H143" s="368"/>
    </row>
    <row r="144" spans="1:27" ht="17.100000000000001" customHeight="1" x14ac:dyDescent="0.25">
      <c r="A144" s="198" t="s">
        <v>45</v>
      </c>
      <c r="B144" s="224" t="s">
        <v>31</v>
      </c>
      <c r="C144" s="224" t="s">
        <v>46</v>
      </c>
      <c r="D144" s="224" t="s">
        <v>47</v>
      </c>
      <c r="E144" s="208" t="s">
        <v>48</v>
      </c>
      <c r="F144" s="206" t="s">
        <v>34</v>
      </c>
      <c r="G144" s="206" t="s">
        <v>35</v>
      </c>
      <c r="H144" s="368"/>
    </row>
    <row r="145" spans="1:8" ht="17.100000000000001" customHeight="1" x14ac:dyDescent="0.25">
      <c r="A145" s="198">
        <v>1</v>
      </c>
      <c r="B145" s="198" t="s">
        <v>189</v>
      </c>
      <c r="C145" s="210">
        <v>60000</v>
      </c>
      <c r="D145" s="211">
        <v>0.75</v>
      </c>
      <c r="E145" s="209">
        <f>+(A145*C145)+(A145*C145*D145)</f>
        <v>105000</v>
      </c>
      <c r="F145" s="212">
        <v>25</v>
      </c>
      <c r="G145" s="217">
        <f>ROUND(((E145)/(F145)),2)</f>
        <v>4200</v>
      </c>
      <c r="H145" s="368"/>
    </row>
    <row r="146" spans="1:8" ht="17.100000000000001" customHeight="1" x14ac:dyDescent="0.25">
      <c r="A146" s="198">
        <v>1</v>
      </c>
      <c r="B146" s="198" t="s">
        <v>239</v>
      </c>
      <c r="C146" s="210">
        <v>110000</v>
      </c>
      <c r="D146" s="211">
        <v>0.75</v>
      </c>
      <c r="E146" s="209">
        <f>+(A146*C146)+(A146*C146*D146)</f>
        <v>192500</v>
      </c>
      <c r="F146" s="212">
        <v>25</v>
      </c>
      <c r="G146" s="217">
        <f>ROUND(((E146)/(F146)),2)</f>
        <v>7700</v>
      </c>
      <c r="H146" s="368"/>
    </row>
    <row r="147" spans="1:8" ht="17.100000000000001" customHeight="1" x14ac:dyDescent="0.25">
      <c r="A147" s="198"/>
      <c r="B147" s="198"/>
      <c r="C147" s="198"/>
      <c r="D147" s="198"/>
      <c r="E147" s="206"/>
      <c r="F147" s="206"/>
      <c r="G147" s="206"/>
      <c r="H147" s="368"/>
    </row>
    <row r="148" spans="1:8" ht="17.100000000000001" customHeight="1" x14ac:dyDescent="0.25">
      <c r="A148" s="247"/>
      <c r="E148" s="207" t="s">
        <v>50</v>
      </c>
      <c r="F148" s="207"/>
      <c r="G148" s="207"/>
      <c r="H148" s="368">
        <f>SUM(G145)+(G146)</f>
        <v>11900</v>
      </c>
    </row>
    <row r="149" spans="1:8" ht="17.100000000000001" customHeight="1" x14ac:dyDescent="0.25">
      <c r="A149" s="205" t="s">
        <v>51</v>
      </c>
      <c r="B149" s="592" t="s">
        <v>18</v>
      </c>
      <c r="C149" s="592"/>
      <c r="D149" s="592"/>
      <c r="E149" s="592"/>
      <c r="F149" s="592"/>
      <c r="G149" s="592"/>
      <c r="H149" s="368"/>
    </row>
    <row r="150" spans="1:8" ht="17.100000000000001" customHeight="1" x14ac:dyDescent="0.25">
      <c r="A150" s="198"/>
      <c r="B150" s="198" t="s">
        <v>31</v>
      </c>
      <c r="C150" s="224" t="s">
        <v>12</v>
      </c>
      <c r="D150" s="224" t="s">
        <v>13</v>
      </c>
      <c r="E150" s="224" t="s">
        <v>52</v>
      </c>
      <c r="F150" s="224"/>
      <c r="G150" s="206" t="s">
        <v>53</v>
      </c>
      <c r="H150" s="368"/>
    </row>
    <row r="151" spans="1:8" ht="17.100000000000001" customHeight="1" x14ac:dyDescent="0.25">
      <c r="A151" s="198"/>
      <c r="B151" s="198"/>
      <c r="C151" s="213"/>
      <c r="D151" s="198"/>
      <c r="E151" s="206"/>
      <c r="F151" s="206"/>
      <c r="G151" s="206"/>
      <c r="H151" s="368"/>
    </row>
    <row r="152" spans="1:8" ht="17.100000000000001" customHeight="1" x14ac:dyDescent="0.25">
      <c r="A152" s="198"/>
      <c r="B152" s="198"/>
      <c r="C152" s="209"/>
      <c r="D152" s="198"/>
      <c r="E152" s="206"/>
      <c r="F152" s="206"/>
      <c r="G152" s="206"/>
      <c r="H152" s="368"/>
    </row>
    <row r="153" spans="1:8" ht="17.100000000000001" customHeight="1" x14ac:dyDescent="0.25">
      <c r="A153" s="198"/>
      <c r="B153" s="198"/>
      <c r="C153" s="198"/>
      <c r="D153" s="198"/>
      <c r="E153" s="206"/>
      <c r="F153" s="206"/>
      <c r="G153" s="206"/>
      <c r="H153" s="368"/>
    </row>
    <row r="154" spans="1:8" ht="17.100000000000001" customHeight="1" x14ac:dyDescent="0.25">
      <c r="A154" s="247"/>
      <c r="E154" s="207" t="s">
        <v>50</v>
      </c>
      <c r="F154" s="207"/>
      <c r="G154" s="207"/>
      <c r="H154" s="368">
        <f>ROUND(SUM(G151)+(G152),0)</f>
        <v>0</v>
      </c>
    </row>
    <row r="155" spans="1:8" ht="17.100000000000001" customHeight="1" x14ac:dyDescent="0.25">
      <c r="A155" s="246"/>
      <c r="E155" s="207"/>
      <c r="F155" s="207"/>
      <c r="G155" s="207"/>
      <c r="H155" s="368"/>
    </row>
    <row r="156" spans="1:8" ht="17.100000000000001" customHeight="1" x14ac:dyDescent="0.25">
      <c r="A156" s="246"/>
      <c r="D156" s="214" t="s">
        <v>54</v>
      </c>
      <c r="E156" s="215"/>
      <c r="F156" s="215"/>
      <c r="G156" s="215"/>
      <c r="H156" s="368">
        <f>ROUND((SUM(H134:H155)),2)</f>
        <v>13090</v>
      </c>
    </row>
    <row r="157" spans="1:8" ht="17.100000000000001" customHeight="1" x14ac:dyDescent="0.25">
      <c r="A157" s="246"/>
      <c r="E157" s="207"/>
      <c r="F157" s="207"/>
      <c r="G157" s="207"/>
      <c r="H157" s="368"/>
    </row>
    <row r="158" spans="1:8" ht="17.100000000000001" customHeight="1" x14ac:dyDescent="0.25">
      <c r="A158" s="205" t="s">
        <v>55</v>
      </c>
      <c r="B158" s="592" t="s">
        <v>56</v>
      </c>
      <c r="C158" s="592"/>
      <c r="D158" s="592"/>
      <c r="E158" s="592"/>
      <c r="F158" s="592"/>
      <c r="G158" s="592"/>
      <c r="H158" s="368"/>
    </row>
    <row r="159" spans="1:8" ht="17.100000000000001" customHeight="1" x14ac:dyDescent="0.25">
      <c r="A159" s="224"/>
      <c r="B159" s="224" t="s">
        <v>31</v>
      </c>
      <c r="C159" s="224" t="s">
        <v>57</v>
      </c>
      <c r="D159" s="198" t="s">
        <v>58</v>
      </c>
      <c r="E159" s="206"/>
      <c r="F159" s="206" t="s">
        <v>59</v>
      </c>
      <c r="G159" s="206"/>
      <c r="H159" s="368"/>
    </row>
    <row r="160" spans="1:8" ht="17.100000000000001" customHeight="1" x14ac:dyDescent="0.25">
      <c r="A160" s="198"/>
      <c r="B160" s="224" t="s">
        <v>60</v>
      </c>
      <c r="C160" s="211">
        <v>0.27</v>
      </c>
      <c r="D160" s="198"/>
      <c r="E160" s="209"/>
      <c r="F160" s="198"/>
      <c r="G160" s="217">
        <f>ROUND((H156*C160),2)</f>
        <v>3534.3</v>
      </c>
      <c r="H160" s="368"/>
    </row>
    <row r="161" spans="1:27" ht="17.100000000000001" customHeight="1" x14ac:dyDescent="0.25">
      <c r="A161" s="198"/>
      <c r="B161" s="224" t="s">
        <v>61</v>
      </c>
      <c r="C161" s="211">
        <v>0.02</v>
      </c>
      <c r="D161" s="198"/>
      <c r="E161" s="209"/>
      <c r="F161" s="198"/>
      <c r="G161" s="217">
        <f>ROUND((H156*C161),2)</f>
        <v>261.8</v>
      </c>
      <c r="H161" s="368"/>
    </row>
    <row r="162" spans="1:27" ht="17.100000000000001" customHeight="1" x14ac:dyDescent="0.25">
      <c r="A162" s="198"/>
      <c r="B162" s="224" t="s">
        <v>62</v>
      </c>
      <c r="C162" s="211">
        <v>0.03</v>
      </c>
      <c r="D162" s="198"/>
      <c r="E162" s="209"/>
      <c r="F162" s="198"/>
      <c r="G162" s="217">
        <f>ROUND((H156*C162),2)</f>
        <v>392.7</v>
      </c>
      <c r="H162" s="368"/>
    </row>
    <row r="163" spans="1:27" ht="17.100000000000001" customHeight="1" x14ac:dyDescent="0.25">
      <c r="A163" s="246"/>
      <c r="D163" s="214" t="s">
        <v>63</v>
      </c>
      <c r="E163" s="215"/>
      <c r="F163" s="215"/>
      <c r="G163" s="215"/>
      <c r="H163" s="368">
        <f>SUM(G159:G162)</f>
        <v>4188.8</v>
      </c>
    </row>
    <row r="164" spans="1:27" ht="17.100000000000001" customHeight="1" x14ac:dyDescent="0.25">
      <c r="A164" s="246"/>
      <c r="E164" s="207"/>
      <c r="F164" s="207"/>
      <c r="G164" s="207"/>
      <c r="H164" s="368"/>
    </row>
    <row r="165" spans="1:27" ht="17.100000000000001" customHeight="1" x14ac:dyDescent="0.25">
      <c r="A165" s="246"/>
      <c r="D165" s="214" t="s">
        <v>64</v>
      </c>
      <c r="E165" s="215"/>
      <c r="F165" s="215"/>
      <c r="G165" s="207"/>
      <c r="H165" s="368">
        <f>H156+H163</f>
        <v>17278.8</v>
      </c>
    </row>
    <row r="166" spans="1:27" ht="17.100000000000001" customHeight="1" x14ac:dyDescent="0.25">
      <c r="A166" s="246"/>
      <c r="D166" s="214"/>
      <c r="E166" s="215"/>
      <c r="F166" s="215"/>
      <c r="G166" s="207"/>
      <c r="H166" s="368"/>
    </row>
    <row r="167" spans="1:27" ht="17.100000000000001" customHeight="1" x14ac:dyDescent="0.25">
      <c r="A167" s="204"/>
      <c r="B167" s="203"/>
      <c r="E167" s="218"/>
      <c r="F167" s="219"/>
      <c r="G167" s="202"/>
      <c r="H167" s="368"/>
    </row>
    <row r="168" spans="1:27" ht="17.100000000000001" customHeight="1" x14ac:dyDescent="0.25">
      <c r="A168" s="248" t="s">
        <v>252</v>
      </c>
      <c r="B168" s="216"/>
      <c r="E168" s="215" t="str">
        <f>Presupuesto!C53</f>
        <v>ARQ. GUILLERMO YAMID VALLEJOS BENAVIDES</v>
      </c>
      <c r="F168" s="207"/>
      <c r="G168" s="207"/>
      <c r="H168" s="368"/>
    </row>
    <row r="169" spans="1:27" ht="16.5" customHeight="1" x14ac:dyDescent="0.25">
      <c r="A169" s="201" t="s">
        <v>254</v>
      </c>
      <c r="B169" s="216"/>
      <c r="E169" s="207" t="str">
        <f>Presupuesto!C54</f>
        <v>SECRETARIO DE PLANEACION Y OBRAS PUBLICAS</v>
      </c>
      <c r="F169" s="207"/>
      <c r="G169" s="207"/>
      <c r="H169" s="368"/>
    </row>
    <row r="170" spans="1:27" ht="17.100000000000001" customHeight="1" x14ac:dyDescent="0.25">
      <c r="A170" s="249" t="s">
        <v>253</v>
      </c>
      <c r="B170" s="250"/>
      <c r="C170" s="203"/>
      <c r="D170" s="203"/>
      <c r="E170" s="202" t="str">
        <f>Presupuesto!C55</f>
        <v>SAN MIGUEL - PUTUMAYO</v>
      </c>
      <c r="F170" s="202"/>
      <c r="G170" s="202"/>
      <c r="H170" s="446"/>
    </row>
    <row r="171" spans="1:27" ht="17.100000000000001" customHeight="1" x14ac:dyDescent="0.25">
      <c r="A171" s="216"/>
      <c r="B171" s="216"/>
      <c r="E171" s="207"/>
      <c r="F171" s="207"/>
      <c r="G171" s="207"/>
    </row>
    <row r="172" spans="1:27" ht="16.8" customHeight="1" x14ac:dyDescent="0.3">
      <c r="A172" s="635"/>
      <c r="B172" s="636"/>
      <c r="C172" s="557" t="s">
        <v>230</v>
      </c>
      <c r="D172" s="559" t="s">
        <v>231</v>
      </c>
      <c r="E172" s="628"/>
      <c r="F172" s="277">
        <v>103</v>
      </c>
      <c r="G172" s="629"/>
      <c r="H172" s="629"/>
      <c r="Q172"/>
      <c r="R172"/>
      <c r="S172"/>
      <c r="T172"/>
      <c r="U172"/>
      <c r="V172"/>
      <c r="W172"/>
      <c r="X172"/>
      <c r="Y172"/>
      <c r="Z172"/>
      <c r="AA172"/>
    </row>
    <row r="173" spans="1:27" ht="17.100000000000001" customHeight="1" x14ac:dyDescent="0.3">
      <c r="A173" s="637"/>
      <c r="B173" s="638"/>
      <c r="C173" s="558"/>
      <c r="D173" s="570" t="s">
        <v>195</v>
      </c>
      <c r="E173" s="630"/>
      <c r="F173" s="641">
        <v>51</v>
      </c>
      <c r="G173" s="629"/>
      <c r="H173" s="629"/>
      <c r="Q173"/>
      <c r="R173"/>
      <c r="S173"/>
      <c r="T173"/>
      <c r="U173"/>
      <c r="V173"/>
      <c r="W173"/>
      <c r="X173"/>
      <c r="Y173"/>
      <c r="Z173"/>
      <c r="AA173"/>
    </row>
    <row r="174" spans="1:27" ht="17.100000000000001" customHeight="1" x14ac:dyDescent="0.3">
      <c r="A174" s="637"/>
      <c r="B174" s="638"/>
      <c r="C174" s="302" t="s">
        <v>196</v>
      </c>
      <c r="D174" s="572"/>
      <c r="E174" s="631"/>
      <c r="F174" s="642"/>
      <c r="G174" s="629"/>
      <c r="H174" s="629"/>
      <c r="Q174"/>
      <c r="R174"/>
      <c r="S174"/>
      <c r="T174"/>
      <c r="U174"/>
      <c r="V174"/>
      <c r="W174"/>
      <c r="X174"/>
      <c r="Y174"/>
      <c r="Z174"/>
      <c r="AA174"/>
    </row>
    <row r="175" spans="1:27" ht="17.100000000000001" customHeight="1" x14ac:dyDescent="0.3">
      <c r="A175" s="637"/>
      <c r="B175" s="638"/>
      <c r="C175" s="303" t="s">
        <v>197</v>
      </c>
      <c r="D175" s="577" t="s">
        <v>198</v>
      </c>
      <c r="E175" s="643"/>
      <c r="F175" s="304">
        <v>1</v>
      </c>
      <c r="G175" s="629"/>
      <c r="H175" s="629"/>
      <c r="Q175"/>
      <c r="R175"/>
      <c r="S175"/>
      <c r="T175"/>
      <c r="U175"/>
      <c r="V175"/>
      <c r="W175"/>
      <c r="X175"/>
      <c r="Y175"/>
      <c r="Z175"/>
      <c r="AA175"/>
    </row>
    <row r="176" spans="1:27" ht="14.4" x14ac:dyDescent="0.3">
      <c r="A176" s="637"/>
      <c r="B176" s="638"/>
      <c r="C176" s="607" t="s">
        <v>199</v>
      </c>
      <c r="D176" s="609" t="s">
        <v>200</v>
      </c>
      <c r="E176" s="610"/>
      <c r="F176" s="302" t="s">
        <v>201</v>
      </c>
      <c r="G176" s="629"/>
      <c r="H176" s="629"/>
      <c r="Q176"/>
      <c r="R176"/>
      <c r="S176"/>
      <c r="T176"/>
      <c r="U176"/>
      <c r="V176"/>
      <c r="W176"/>
      <c r="X176"/>
      <c r="Y176"/>
      <c r="Z176"/>
      <c r="AA176"/>
    </row>
    <row r="177" spans="1:27" ht="17.100000000000001" customHeight="1" x14ac:dyDescent="0.3">
      <c r="A177" s="639"/>
      <c r="B177" s="640"/>
      <c r="C177" s="608"/>
      <c r="D177" s="611"/>
      <c r="E177" s="612"/>
      <c r="F177" s="305">
        <v>44216</v>
      </c>
      <c r="G177" s="629"/>
      <c r="H177" s="629"/>
      <c r="Q177"/>
      <c r="R177"/>
      <c r="S177"/>
      <c r="T177"/>
      <c r="U177"/>
      <c r="V177"/>
      <c r="W177"/>
      <c r="X177"/>
      <c r="Y177"/>
      <c r="Z177"/>
      <c r="AA177"/>
    </row>
    <row r="178" spans="1:27" ht="17.100000000000001" customHeight="1" thickBot="1" x14ac:dyDescent="0.35">
      <c r="A178" s="613"/>
      <c r="B178" s="614"/>
      <c r="C178" s="614"/>
      <c r="D178" s="614"/>
      <c r="E178" s="614"/>
      <c r="F178" s="614"/>
      <c r="G178" s="614"/>
      <c r="H178" s="615"/>
      <c r="Q178"/>
      <c r="R178"/>
      <c r="S178"/>
      <c r="T178"/>
      <c r="U178"/>
      <c r="V178"/>
      <c r="W178"/>
      <c r="X178"/>
      <c r="Y178"/>
      <c r="Z178"/>
      <c r="AA178"/>
    </row>
    <row r="179" spans="1:27" ht="24.75" customHeight="1" x14ac:dyDescent="0.3">
      <c r="A179" s="616" t="str">
        <f>Presupuesto!A8</f>
        <v>ADECUACION Y MEJORAMIENTO DE CANCHA DE FUTBOL MUNICIPAL DE LA DORADA PUTUMAYO</v>
      </c>
      <c r="B179" s="617"/>
      <c r="C179" s="617"/>
      <c r="D179" s="617"/>
      <c r="E179" s="617"/>
      <c r="F179" s="617"/>
      <c r="G179" s="617"/>
      <c r="H179" s="618"/>
      <c r="Q179"/>
      <c r="R179"/>
      <c r="S179"/>
      <c r="T179"/>
      <c r="U179"/>
      <c r="V179"/>
      <c r="W179"/>
      <c r="X179"/>
      <c r="Y179"/>
      <c r="Z179"/>
      <c r="AA179"/>
    </row>
    <row r="180" spans="1:27" ht="18" customHeight="1" thickBot="1" x14ac:dyDescent="0.35">
      <c r="A180" s="619"/>
      <c r="B180" s="620"/>
      <c r="C180" s="620"/>
      <c r="D180" s="620"/>
      <c r="E180" s="620"/>
      <c r="F180" s="620"/>
      <c r="G180" s="620"/>
      <c r="H180" s="621"/>
      <c r="Q180"/>
      <c r="R180"/>
      <c r="S180"/>
      <c r="T180"/>
      <c r="U180"/>
      <c r="V180"/>
      <c r="W180"/>
      <c r="X180"/>
      <c r="Y180"/>
      <c r="Z180"/>
      <c r="AA180"/>
    </row>
    <row r="181" spans="1:27" ht="17.100000000000001" customHeight="1" thickBot="1" x14ac:dyDescent="0.35">
      <c r="A181" s="275"/>
      <c r="B181" s="276"/>
      <c r="C181" s="276"/>
      <c r="D181" s="276"/>
      <c r="E181" s="276"/>
      <c r="F181" s="276"/>
      <c r="G181" s="276"/>
      <c r="H181" s="444"/>
      <c r="Q181"/>
      <c r="R181"/>
      <c r="S181"/>
      <c r="T181"/>
      <c r="U181"/>
      <c r="V181"/>
      <c r="W181"/>
      <c r="X181"/>
      <c r="Y181"/>
      <c r="Z181"/>
      <c r="AA181"/>
    </row>
    <row r="182" spans="1:27" ht="17.100000000000001" customHeight="1" thickBot="1" x14ac:dyDescent="0.35">
      <c r="A182" s="622" t="s">
        <v>26</v>
      </c>
      <c r="B182" s="623"/>
      <c r="C182" s="623"/>
      <c r="D182" s="623"/>
      <c r="E182" s="623"/>
      <c r="F182" s="623"/>
      <c r="G182" s="623"/>
      <c r="H182" s="624"/>
      <c r="Q182"/>
      <c r="R182"/>
      <c r="S182"/>
      <c r="T182"/>
      <c r="U182"/>
      <c r="V182"/>
      <c r="W182"/>
      <c r="X182"/>
      <c r="Y182"/>
      <c r="Z182"/>
      <c r="AA182"/>
    </row>
    <row r="183" spans="1:27" ht="17.100000000000001" customHeight="1" thickBot="1" x14ac:dyDescent="0.35">
      <c r="A183" s="246"/>
      <c r="H183" s="368"/>
      <c r="Q183"/>
      <c r="R183"/>
      <c r="S183"/>
      <c r="T183"/>
      <c r="U183"/>
      <c r="V183"/>
      <c r="W183"/>
      <c r="X183"/>
      <c r="Y183"/>
      <c r="Z183"/>
      <c r="AA183"/>
    </row>
    <row r="184" spans="1:27" ht="17.100000000000001" customHeight="1" thickBot="1" x14ac:dyDescent="0.35">
      <c r="A184" s="347">
        <f>Presupuesto!A20</f>
        <v>2.1</v>
      </c>
      <c r="B184" s="647" t="str">
        <f>Presupuesto!B20</f>
        <v>RELLENO  Y CONFORMACION  MATERIAL SELECCIONADO</v>
      </c>
      <c r="C184" s="648"/>
      <c r="D184" s="648"/>
      <c r="E184" s="648"/>
      <c r="F184" s="649"/>
      <c r="G184" s="348" t="s">
        <v>28</v>
      </c>
      <c r="H184" s="445" t="str">
        <f>Presupuesto!D20</f>
        <v>M3</v>
      </c>
      <c r="Q184"/>
      <c r="R184"/>
      <c r="S184"/>
      <c r="T184"/>
      <c r="U184"/>
      <c r="V184"/>
      <c r="W184"/>
      <c r="X184"/>
      <c r="Y184"/>
      <c r="Z184"/>
      <c r="AA184"/>
    </row>
    <row r="185" spans="1:27" ht="17.100000000000001" customHeight="1" x14ac:dyDescent="0.3">
      <c r="A185" s="246"/>
      <c r="H185" s="368"/>
      <c r="Q185"/>
      <c r="R185"/>
      <c r="S185"/>
      <c r="T185"/>
      <c r="U185"/>
      <c r="V185"/>
      <c r="W185"/>
      <c r="X185"/>
      <c r="Y185"/>
      <c r="Z185"/>
      <c r="AA185"/>
    </row>
    <row r="186" spans="1:27" ht="17.100000000000001" customHeight="1" x14ac:dyDescent="0.3">
      <c r="A186" s="205" t="s">
        <v>29</v>
      </c>
      <c r="B186" s="592" t="s">
        <v>30</v>
      </c>
      <c r="C186" s="592"/>
      <c r="D186" s="592"/>
      <c r="E186" s="592"/>
      <c r="F186" s="592"/>
      <c r="G186" s="592"/>
      <c r="H186" s="368"/>
      <c r="Q186"/>
      <c r="R186"/>
      <c r="S186"/>
      <c r="T186"/>
      <c r="U186"/>
      <c r="V186"/>
      <c r="W186"/>
      <c r="X186"/>
      <c r="Y186"/>
      <c r="Z186"/>
      <c r="AA186"/>
    </row>
    <row r="187" spans="1:27" ht="17.100000000000001" customHeight="1" x14ac:dyDescent="0.3">
      <c r="A187" s="224"/>
      <c r="B187" s="593" t="s">
        <v>31</v>
      </c>
      <c r="C187" s="594"/>
      <c r="D187" s="224" t="s">
        <v>32</v>
      </c>
      <c r="E187" s="224" t="s">
        <v>33</v>
      </c>
      <c r="F187" s="224" t="s">
        <v>34</v>
      </c>
      <c r="G187" s="224" t="s">
        <v>35</v>
      </c>
      <c r="H187" s="368"/>
      <c r="Q187"/>
      <c r="R187"/>
      <c r="S187"/>
      <c r="T187"/>
      <c r="U187"/>
      <c r="V187"/>
      <c r="W187"/>
      <c r="X187"/>
      <c r="Y187"/>
      <c r="Z187"/>
      <c r="AA187"/>
    </row>
    <row r="188" spans="1:27" ht="17.100000000000001" customHeight="1" x14ac:dyDescent="0.3">
      <c r="A188" s="198"/>
      <c r="B188" s="595" t="s">
        <v>67</v>
      </c>
      <c r="C188" s="596"/>
      <c r="D188" s="198"/>
      <c r="E188" s="206"/>
      <c r="F188" s="206">
        <v>0.1</v>
      </c>
      <c r="G188" s="217">
        <f>ROUND((H205*F188),2)</f>
        <v>1652.78</v>
      </c>
      <c r="H188" s="368"/>
      <c r="Q188"/>
      <c r="R188"/>
      <c r="S188"/>
      <c r="T188"/>
      <c r="U188"/>
      <c r="V188"/>
      <c r="W188"/>
      <c r="X188"/>
      <c r="Y188"/>
      <c r="Z188"/>
      <c r="AA188"/>
    </row>
    <row r="189" spans="1:27" ht="17.100000000000001" customHeight="1" x14ac:dyDescent="0.25">
      <c r="A189" s="198"/>
      <c r="B189" s="593"/>
      <c r="C189" s="594"/>
      <c r="D189" s="198"/>
      <c r="E189" s="206"/>
      <c r="F189" s="206"/>
      <c r="G189" s="206"/>
      <c r="H189" s="368"/>
    </row>
    <row r="190" spans="1:27" ht="17.100000000000001" customHeight="1" x14ac:dyDescent="0.25">
      <c r="A190" s="198"/>
      <c r="B190" s="593"/>
      <c r="C190" s="594"/>
      <c r="D190" s="198"/>
      <c r="E190" s="206"/>
      <c r="F190" s="206"/>
      <c r="G190" s="206"/>
      <c r="H190" s="368"/>
    </row>
    <row r="191" spans="1:27" ht="17.100000000000001" customHeight="1" x14ac:dyDescent="0.25">
      <c r="A191" s="247"/>
      <c r="E191" s="207" t="s">
        <v>36</v>
      </c>
      <c r="F191" s="207"/>
      <c r="G191" s="207"/>
      <c r="H191" s="368">
        <f>SUM(G188:G190)</f>
        <v>1652.78</v>
      </c>
    </row>
    <row r="192" spans="1:27" ht="17.100000000000001" customHeight="1" x14ac:dyDescent="0.25">
      <c r="A192" s="205" t="s">
        <v>37</v>
      </c>
      <c r="B192" s="592" t="s">
        <v>38</v>
      </c>
      <c r="C192" s="592"/>
      <c r="D192" s="592"/>
      <c r="E192" s="592"/>
      <c r="F192" s="592"/>
      <c r="G192" s="592"/>
      <c r="H192" s="368"/>
    </row>
    <row r="193" spans="1:8" ht="17.100000000000001" customHeight="1" x14ac:dyDescent="0.25">
      <c r="A193" s="224"/>
      <c r="B193" s="593" t="s">
        <v>31</v>
      </c>
      <c r="C193" s="594"/>
      <c r="D193" s="198" t="s">
        <v>12</v>
      </c>
      <c r="E193" s="208" t="s">
        <v>39</v>
      </c>
      <c r="F193" s="208" t="s">
        <v>40</v>
      </c>
      <c r="G193" s="208" t="s">
        <v>35</v>
      </c>
      <c r="H193" s="368"/>
    </row>
    <row r="194" spans="1:8" ht="17.100000000000001" customHeight="1" x14ac:dyDescent="0.25">
      <c r="A194" s="198"/>
      <c r="B194" s="603" t="s">
        <v>291</v>
      </c>
      <c r="C194" s="604"/>
      <c r="D194" s="220" t="s">
        <v>17</v>
      </c>
      <c r="E194" s="206">
        <v>1</v>
      </c>
      <c r="F194" s="206">
        <v>80000</v>
      </c>
      <c r="G194" s="206">
        <f>ROUND((E194*F194),2)</f>
        <v>80000</v>
      </c>
      <c r="H194" s="368"/>
    </row>
    <row r="195" spans="1:8" ht="17.100000000000001" customHeight="1" x14ac:dyDescent="0.25">
      <c r="A195" s="198"/>
      <c r="B195" s="603"/>
      <c r="C195" s="604"/>
      <c r="D195" s="220"/>
      <c r="E195" s="206"/>
      <c r="F195" s="206"/>
      <c r="G195" s="206">
        <f t="shared" ref="G195:G196" si="3">ROUND((E195*F195),2)</f>
        <v>0</v>
      </c>
      <c r="H195" s="368"/>
    </row>
    <row r="196" spans="1:8" ht="17.100000000000001" customHeight="1" x14ac:dyDescent="0.25">
      <c r="A196" s="198"/>
      <c r="B196" s="603"/>
      <c r="C196" s="604"/>
      <c r="D196" s="220"/>
      <c r="E196" s="220"/>
      <c r="F196" s="220"/>
      <c r="G196" s="206">
        <f t="shared" si="3"/>
        <v>0</v>
      </c>
      <c r="H196" s="368"/>
    </row>
    <row r="197" spans="1:8" ht="17.100000000000001" customHeight="1" x14ac:dyDescent="0.25">
      <c r="A197" s="198"/>
      <c r="B197" s="605"/>
      <c r="C197" s="606"/>
      <c r="D197" s="198"/>
      <c r="E197" s="206"/>
      <c r="F197" s="206"/>
      <c r="G197" s="206"/>
      <c r="H197" s="368"/>
    </row>
    <row r="198" spans="1:8" ht="17.100000000000001" customHeight="1" x14ac:dyDescent="0.25">
      <c r="A198" s="198"/>
      <c r="B198" s="605"/>
      <c r="C198" s="606"/>
      <c r="D198" s="198"/>
      <c r="E198" s="206"/>
      <c r="F198" s="206"/>
      <c r="G198" s="206"/>
      <c r="H198" s="368"/>
    </row>
    <row r="199" spans="1:8" ht="17.100000000000001" customHeight="1" x14ac:dyDescent="0.25">
      <c r="A199" s="247" t="s">
        <v>41</v>
      </c>
      <c r="E199" s="207" t="s">
        <v>42</v>
      </c>
      <c r="F199" s="207"/>
      <c r="G199" s="207"/>
      <c r="H199" s="368">
        <f>(SUM(G194:G196))</f>
        <v>80000</v>
      </c>
    </row>
    <row r="200" spans="1:8" ht="17.100000000000001" customHeight="1" x14ac:dyDescent="0.25">
      <c r="A200" s="205" t="s">
        <v>43</v>
      </c>
      <c r="B200" s="592" t="s">
        <v>44</v>
      </c>
      <c r="C200" s="592"/>
      <c r="D200" s="592"/>
      <c r="E200" s="592"/>
      <c r="F200" s="592"/>
      <c r="G200" s="592"/>
      <c r="H200" s="368"/>
    </row>
    <row r="201" spans="1:8" ht="17.100000000000001" customHeight="1" x14ac:dyDescent="0.25">
      <c r="A201" s="198" t="s">
        <v>45</v>
      </c>
      <c r="B201" s="224" t="s">
        <v>31</v>
      </c>
      <c r="C201" s="224" t="s">
        <v>46</v>
      </c>
      <c r="D201" s="224" t="s">
        <v>47</v>
      </c>
      <c r="E201" s="208" t="s">
        <v>48</v>
      </c>
      <c r="F201" s="206" t="s">
        <v>34</v>
      </c>
      <c r="G201" s="206" t="s">
        <v>35</v>
      </c>
      <c r="H201" s="368"/>
    </row>
    <row r="202" spans="1:8" ht="17.100000000000001" customHeight="1" x14ac:dyDescent="0.25">
      <c r="A202" s="198">
        <v>1</v>
      </c>
      <c r="B202" s="198" t="s">
        <v>189</v>
      </c>
      <c r="C202" s="210">
        <v>60000</v>
      </c>
      <c r="D202" s="211">
        <v>0.75</v>
      </c>
      <c r="E202" s="209">
        <f>+(A202*C202)+(A202*C202*D202)</f>
        <v>105000</v>
      </c>
      <c r="F202" s="212">
        <v>18</v>
      </c>
      <c r="G202" s="217">
        <f>ROUND(((E202)/(F202)),2)</f>
        <v>5833.33</v>
      </c>
      <c r="H202" s="368"/>
    </row>
    <row r="203" spans="1:8" ht="17.100000000000001" customHeight="1" x14ac:dyDescent="0.25">
      <c r="A203" s="198">
        <v>1</v>
      </c>
      <c r="B203" s="198" t="s">
        <v>239</v>
      </c>
      <c r="C203" s="210">
        <v>110000</v>
      </c>
      <c r="D203" s="211">
        <v>0.75</v>
      </c>
      <c r="E203" s="209">
        <f>+(A203*C203)+(A203*C203*D203)</f>
        <v>192500</v>
      </c>
      <c r="F203" s="212">
        <v>18</v>
      </c>
      <c r="G203" s="217">
        <f>ROUND(((E203)/(F203)),2)</f>
        <v>10694.44</v>
      </c>
      <c r="H203" s="368"/>
    </row>
    <row r="204" spans="1:8" ht="17.100000000000001" customHeight="1" x14ac:dyDescent="0.25">
      <c r="A204" s="198"/>
      <c r="B204" s="198"/>
      <c r="C204" s="198"/>
      <c r="D204" s="198"/>
      <c r="E204" s="206"/>
      <c r="F204" s="206"/>
      <c r="G204" s="206"/>
      <c r="H204" s="368"/>
    </row>
    <row r="205" spans="1:8" ht="17.100000000000001" customHeight="1" x14ac:dyDescent="0.25">
      <c r="A205" s="247"/>
      <c r="E205" s="207" t="s">
        <v>50</v>
      </c>
      <c r="F205" s="207"/>
      <c r="G205" s="207"/>
      <c r="H205" s="368">
        <f>SUM(G202)+(G203)</f>
        <v>16527.77</v>
      </c>
    </row>
    <row r="206" spans="1:8" ht="17.100000000000001" customHeight="1" x14ac:dyDescent="0.25">
      <c r="A206" s="205" t="s">
        <v>51</v>
      </c>
      <c r="B206" s="592" t="s">
        <v>18</v>
      </c>
      <c r="C206" s="592"/>
      <c r="D206" s="592"/>
      <c r="E206" s="592"/>
      <c r="F206" s="592"/>
      <c r="G206" s="592"/>
      <c r="H206" s="368"/>
    </row>
    <row r="207" spans="1:8" ht="17.100000000000001" customHeight="1" x14ac:dyDescent="0.25">
      <c r="A207" s="198"/>
      <c r="B207" s="198" t="s">
        <v>31</v>
      </c>
      <c r="C207" s="224" t="s">
        <v>12</v>
      </c>
      <c r="D207" s="224" t="s">
        <v>13</v>
      </c>
      <c r="E207" s="224" t="s">
        <v>52</v>
      </c>
      <c r="F207" s="224"/>
      <c r="G207" s="206" t="s">
        <v>53</v>
      </c>
      <c r="H207" s="368"/>
    </row>
    <row r="208" spans="1:8" ht="17.100000000000001" customHeight="1" x14ac:dyDescent="0.25">
      <c r="A208" s="198"/>
      <c r="B208" s="198"/>
      <c r="C208" s="213"/>
      <c r="D208" s="198"/>
      <c r="E208" s="206"/>
      <c r="F208" s="206"/>
      <c r="G208" s="206"/>
      <c r="H208" s="368"/>
    </row>
    <row r="209" spans="1:8" ht="17.100000000000001" customHeight="1" x14ac:dyDescent="0.25">
      <c r="A209" s="198"/>
      <c r="B209" s="198"/>
      <c r="C209" s="209"/>
      <c r="D209" s="198"/>
      <c r="E209" s="206"/>
      <c r="F209" s="206"/>
      <c r="G209" s="206"/>
      <c r="H209" s="368"/>
    </row>
    <row r="210" spans="1:8" ht="17.100000000000001" customHeight="1" x14ac:dyDescent="0.25">
      <c r="A210" s="198"/>
      <c r="B210" s="198"/>
      <c r="C210" s="198"/>
      <c r="D210" s="198"/>
      <c r="E210" s="206"/>
      <c r="F210" s="206"/>
      <c r="G210" s="206"/>
      <c r="H210" s="368"/>
    </row>
    <row r="211" spans="1:8" ht="17.100000000000001" customHeight="1" x14ac:dyDescent="0.25">
      <c r="A211" s="247"/>
      <c r="E211" s="207" t="s">
        <v>50</v>
      </c>
      <c r="F211" s="207"/>
      <c r="G211" s="207"/>
      <c r="H211" s="368">
        <f>ROUND(SUM(G208)+(G209),2)</f>
        <v>0</v>
      </c>
    </row>
    <row r="212" spans="1:8" ht="17.100000000000001" customHeight="1" x14ac:dyDescent="0.25">
      <c r="A212" s="246"/>
      <c r="E212" s="207"/>
      <c r="F212" s="207"/>
      <c r="G212" s="207"/>
      <c r="H212" s="368"/>
    </row>
    <row r="213" spans="1:8" ht="17.100000000000001" customHeight="1" x14ac:dyDescent="0.25">
      <c r="A213" s="246"/>
      <c r="D213" s="214" t="s">
        <v>54</v>
      </c>
      <c r="E213" s="215"/>
      <c r="F213" s="215"/>
      <c r="G213" s="215"/>
      <c r="H213" s="368">
        <f>ROUND((SUM(H191:H212)),2)</f>
        <v>98180.55</v>
      </c>
    </row>
    <row r="214" spans="1:8" ht="17.100000000000001" customHeight="1" x14ac:dyDescent="0.25">
      <c r="A214" s="246"/>
      <c r="E214" s="207"/>
      <c r="F214" s="207"/>
      <c r="G214" s="207"/>
      <c r="H214" s="368"/>
    </row>
    <row r="215" spans="1:8" ht="17.100000000000001" customHeight="1" x14ac:dyDescent="0.25">
      <c r="A215" s="205" t="s">
        <v>55</v>
      </c>
      <c r="B215" s="592" t="s">
        <v>56</v>
      </c>
      <c r="C215" s="592"/>
      <c r="D215" s="592"/>
      <c r="E215" s="592"/>
      <c r="F215" s="592"/>
      <c r="G215" s="592"/>
      <c r="H215" s="368"/>
    </row>
    <row r="216" spans="1:8" ht="17.100000000000001" customHeight="1" x14ac:dyDescent="0.25">
      <c r="A216" s="224"/>
      <c r="B216" s="224" t="s">
        <v>31</v>
      </c>
      <c r="C216" s="224" t="s">
        <v>57</v>
      </c>
      <c r="D216" s="198" t="s">
        <v>58</v>
      </c>
      <c r="E216" s="206"/>
      <c r="F216" s="206" t="s">
        <v>59</v>
      </c>
      <c r="G216" s="206"/>
      <c r="H216" s="368"/>
    </row>
    <row r="217" spans="1:8" ht="17.100000000000001" customHeight="1" x14ac:dyDescent="0.25">
      <c r="A217" s="198"/>
      <c r="B217" s="224" t="s">
        <v>60</v>
      </c>
      <c r="C217" s="211">
        <v>0.27</v>
      </c>
      <c r="D217" s="198"/>
      <c r="E217" s="209"/>
      <c r="F217" s="198"/>
      <c r="G217" s="217">
        <f>ROUND((H213*C217),2)</f>
        <v>26508.75</v>
      </c>
      <c r="H217" s="368"/>
    </row>
    <row r="218" spans="1:8" ht="17.100000000000001" customHeight="1" x14ac:dyDescent="0.25">
      <c r="A218" s="198"/>
      <c r="B218" s="224" t="s">
        <v>61</v>
      </c>
      <c r="C218" s="211">
        <v>0.02</v>
      </c>
      <c r="D218" s="198"/>
      <c r="E218" s="209"/>
      <c r="F218" s="198"/>
      <c r="G218" s="217">
        <f>ROUND((H213*C218),2)</f>
        <v>1963.61</v>
      </c>
      <c r="H218" s="368"/>
    </row>
    <row r="219" spans="1:8" ht="17.100000000000001" customHeight="1" x14ac:dyDescent="0.25">
      <c r="A219" s="198"/>
      <c r="B219" s="224" t="s">
        <v>62</v>
      </c>
      <c r="C219" s="211">
        <v>0.03</v>
      </c>
      <c r="D219" s="198"/>
      <c r="E219" s="209"/>
      <c r="F219" s="198"/>
      <c r="G219" s="217">
        <f>ROUND((H213*C219),2)</f>
        <v>2945.42</v>
      </c>
      <c r="H219" s="368"/>
    </row>
    <row r="220" spans="1:8" ht="17.100000000000001" customHeight="1" x14ac:dyDescent="0.25">
      <c r="A220" s="246"/>
      <c r="D220" s="214" t="s">
        <v>63</v>
      </c>
      <c r="E220" s="215"/>
      <c r="F220" s="215"/>
      <c r="G220" s="215"/>
      <c r="H220" s="368">
        <f>SUM(G216:G219)</f>
        <v>31417.78</v>
      </c>
    </row>
    <row r="221" spans="1:8" ht="17.100000000000001" customHeight="1" x14ac:dyDescent="0.25">
      <c r="A221" s="246"/>
      <c r="E221" s="207"/>
      <c r="F221" s="207"/>
      <c r="G221" s="207"/>
      <c r="H221" s="368"/>
    </row>
    <row r="222" spans="1:8" ht="17.100000000000001" customHeight="1" x14ac:dyDescent="0.25">
      <c r="A222" s="246"/>
      <c r="D222" s="214" t="s">
        <v>64</v>
      </c>
      <c r="E222" s="215"/>
      <c r="F222" s="215"/>
      <c r="G222" s="207"/>
      <c r="H222" s="368">
        <f>H213+H220</f>
        <v>129598.33</v>
      </c>
    </row>
    <row r="223" spans="1:8" ht="17.100000000000001" customHeight="1" x14ac:dyDescent="0.25">
      <c r="A223" s="246"/>
      <c r="D223" s="214"/>
      <c r="E223" s="215"/>
      <c r="F223" s="215"/>
      <c r="G223" s="207"/>
      <c r="H223" s="368"/>
    </row>
    <row r="224" spans="1:8" ht="17.100000000000001" customHeight="1" x14ac:dyDescent="0.25">
      <c r="A224" s="204"/>
      <c r="B224" s="203"/>
      <c r="E224" s="218"/>
      <c r="F224" s="219"/>
      <c r="G224" s="202"/>
      <c r="H224" s="368"/>
    </row>
    <row r="225" spans="1:8" ht="17.100000000000001" customHeight="1" x14ac:dyDescent="0.25">
      <c r="A225" s="248" t="s">
        <v>252</v>
      </c>
      <c r="B225" s="216"/>
      <c r="E225" s="215" t="str">
        <f>Presupuesto!C53</f>
        <v>ARQ. GUILLERMO YAMID VALLEJOS BENAVIDES</v>
      </c>
      <c r="F225" s="207"/>
      <c r="G225" s="207"/>
      <c r="H225" s="368"/>
    </row>
    <row r="226" spans="1:8" ht="16.5" customHeight="1" x14ac:dyDescent="0.25">
      <c r="A226" s="201" t="s">
        <v>254</v>
      </c>
      <c r="B226" s="216"/>
      <c r="E226" s="207" t="str">
        <f>Presupuesto!C54</f>
        <v>SECRETARIO DE PLANEACION Y OBRAS PUBLICAS</v>
      </c>
      <c r="F226" s="207"/>
      <c r="G226" s="207"/>
      <c r="H226" s="368"/>
    </row>
    <row r="227" spans="1:8" ht="17.100000000000001" customHeight="1" x14ac:dyDescent="0.25">
      <c r="A227" s="249" t="s">
        <v>253</v>
      </c>
      <c r="B227" s="250"/>
      <c r="C227" s="203"/>
      <c r="D227" s="203"/>
      <c r="E227" s="202" t="str">
        <f>Presupuesto!C55</f>
        <v>SAN MIGUEL - PUTUMAYO</v>
      </c>
      <c r="F227" s="202"/>
      <c r="G227" s="202"/>
      <c r="H227" s="446"/>
    </row>
    <row r="230" spans="1:8" ht="17.100000000000001" customHeight="1" x14ac:dyDescent="0.3">
      <c r="A230" s="635"/>
      <c r="B230" s="636"/>
      <c r="C230" s="557" t="s">
        <v>230</v>
      </c>
      <c r="D230" s="559" t="s">
        <v>231</v>
      </c>
      <c r="E230" s="628"/>
      <c r="F230" s="277">
        <v>103</v>
      </c>
      <c r="G230" s="651"/>
      <c r="H230" s="652"/>
    </row>
    <row r="231" spans="1:8" ht="17.100000000000001" customHeight="1" x14ac:dyDescent="0.25">
      <c r="A231" s="637"/>
      <c r="B231" s="638"/>
      <c r="C231" s="558"/>
      <c r="D231" s="570" t="s">
        <v>195</v>
      </c>
      <c r="E231" s="630"/>
      <c r="F231" s="641">
        <v>51</v>
      </c>
      <c r="G231" s="653"/>
      <c r="H231" s="654"/>
    </row>
    <row r="232" spans="1:8" ht="17.100000000000001" customHeight="1" x14ac:dyDescent="0.25">
      <c r="A232" s="637"/>
      <c r="B232" s="638"/>
      <c r="C232" s="302" t="s">
        <v>196</v>
      </c>
      <c r="D232" s="572"/>
      <c r="E232" s="631"/>
      <c r="F232" s="642"/>
      <c r="G232" s="653"/>
      <c r="H232" s="654"/>
    </row>
    <row r="233" spans="1:8" ht="17.100000000000001" customHeight="1" x14ac:dyDescent="0.25">
      <c r="A233" s="637"/>
      <c r="B233" s="638"/>
      <c r="C233" s="303" t="s">
        <v>197</v>
      </c>
      <c r="D233" s="577" t="s">
        <v>198</v>
      </c>
      <c r="E233" s="643"/>
      <c r="F233" s="304">
        <v>1</v>
      </c>
      <c r="G233" s="653"/>
      <c r="H233" s="654"/>
    </row>
    <row r="234" spans="1:8" ht="27.6" customHeight="1" x14ac:dyDescent="0.25">
      <c r="A234" s="637"/>
      <c r="B234" s="638"/>
      <c r="C234" s="607" t="s">
        <v>199</v>
      </c>
      <c r="D234" s="609" t="s">
        <v>200</v>
      </c>
      <c r="E234" s="610"/>
      <c r="F234" s="302" t="s">
        <v>201</v>
      </c>
      <c r="G234" s="653"/>
      <c r="H234" s="654"/>
    </row>
    <row r="235" spans="1:8" ht="17.100000000000001" customHeight="1" x14ac:dyDescent="0.25">
      <c r="A235" s="639"/>
      <c r="B235" s="640"/>
      <c r="C235" s="608"/>
      <c r="D235" s="611"/>
      <c r="E235" s="612"/>
      <c r="F235" s="305">
        <v>44216</v>
      </c>
      <c r="G235" s="655"/>
      <c r="H235" s="656"/>
    </row>
    <row r="236" spans="1:8" ht="17.100000000000001" customHeight="1" x14ac:dyDescent="0.25">
      <c r="A236" s="632"/>
      <c r="B236" s="633"/>
      <c r="C236" s="633"/>
      <c r="D236" s="633"/>
      <c r="E236" s="633"/>
      <c r="F236" s="633"/>
      <c r="G236" s="633"/>
      <c r="H236" s="634"/>
    </row>
    <row r="237" spans="1:8" ht="24.75" customHeight="1" x14ac:dyDescent="0.25">
      <c r="A237" s="613" t="str">
        <f>Presupuesto!A8</f>
        <v>ADECUACION Y MEJORAMIENTO DE CANCHA DE FUTBOL MUNICIPAL DE LA DORADA PUTUMAYO</v>
      </c>
      <c r="B237" s="614"/>
      <c r="C237" s="614"/>
      <c r="D237" s="614"/>
      <c r="E237" s="614"/>
      <c r="F237" s="614"/>
      <c r="G237" s="614"/>
      <c r="H237" s="615"/>
    </row>
    <row r="238" spans="1:8" ht="18" customHeight="1" thickBot="1" x14ac:dyDescent="0.3">
      <c r="A238" s="613"/>
      <c r="B238" s="614"/>
      <c r="C238" s="614"/>
      <c r="D238" s="614"/>
      <c r="E238" s="614"/>
      <c r="F238" s="614"/>
      <c r="G238" s="614"/>
      <c r="H238" s="615"/>
    </row>
    <row r="239" spans="1:8" ht="17.100000000000001" customHeight="1" thickBot="1" x14ac:dyDescent="0.3">
      <c r="A239" s="347">
        <f>+Presupuesto!A21</f>
        <v>2.2000000000000002</v>
      </c>
      <c r="B239" s="647" t="str">
        <f>+Presupuesto!B21</f>
        <v>CONCRETO 21 Mpa RECONSTRUCCION SECCION DE GRADERIA</v>
      </c>
      <c r="C239" s="648"/>
      <c r="D239" s="648"/>
      <c r="E239" s="648"/>
      <c r="F239" s="649"/>
      <c r="G239" s="348" t="s">
        <v>28</v>
      </c>
      <c r="H239" s="445" t="str">
        <f>+Presupuesto!D21</f>
        <v>M2</v>
      </c>
    </row>
    <row r="240" spans="1:8" ht="17.100000000000001" customHeight="1" x14ac:dyDescent="0.25">
      <c r="A240" s="246"/>
      <c r="H240" s="368"/>
    </row>
    <row r="241" spans="1:8" ht="17.100000000000001" customHeight="1" x14ac:dyDescent="0.25">
      <c r="A241" s="205" t="s">
        <v>29</v>
      </c>
      <c r="B241" s="644" t="s">
        <v>30</v>
      </c>
      <c r="C241" s="645"/>
      <c r="D241" s="645"/>
      <c r="E241" s="645"/>
      <c r="F241" s="645"/>
      <c r="G241" s="646"/>
      <c r="H241" s="368"/>
    </row>
    <row r="242" spans="1:8" ht="17.100000000000001" customHeight="1" x14ac:dyDescent="0.25">
      <c r="A242" s="224"/>
      <c r="B242" s="593" t="s">
        <v>31</v>
      </c>
      <c r="C242" s="594"/>
      <c r="D242" s="224" t="s">
        <v>32</v>
      </c>
      <c r="E242" s="224" t="s">
        <v>33</v>
      </c>
      <c r="F242" s="224" t="s">
        <v>34</v>
      </c>
      <c r="G242" s="224" t="s">
        <v>35</v>
      </c>
      <c r="H242" s="368"/>
    </row>
    <row r="243" spans="1:8" ht="17.100000000000001" customHeight="1" x14ac:dyDescent="0.25">
      <c r="A243" s="198"/>
      <c r="B243" s="595" t="s">
        <v>67</v>
      </c>
      <c r="C243" s="596"/>
      <c r="D243" s="198"/>
      <c r="E243" s="206"/>
      <c r="F243" s="206">
        <v>0.1</v>
      </c>
      <c r="G243" s="217">
        <f>ROUND((H261*F243),2)</f>
        <v>13416.67</v>
      </c>
      <c r="H243" s="368"/>
    </row>
    <row r="244" spans="1:8" ht="17.100000000000001" customHeight="1" x14ac:dyDescent="0.25">
      <c r="A244" s="198"/>
      <c r="B244" s="593"/>
      <c r="C244" s="594"/>
      <c r="D244" s="198"/>
      <c r="E244" s="206"/>
      <c r="F244" s="206"/>
      <c r="G244" s="206"/>
      <c r="H244" s="368"/>
    </row>
    <row r="245" spans="1:8" ht="17.100000000000001" customHeight="1" x14ac:dyDescent="0.25">
      <c r="A245" s="198"/>
      <c r="B245" s="593"/>
      <c r="C245" s="594"/>
      <c r="D245" s="198"/>
      <c r="E245" s="206"/>
      <c r="F245" s="206"/>
      <c r="G245" s="206"/>
      <c r="H245" s="368"/>
    </row>
    <row r="246" spans="1:8" ht="17.100000000000001" customHeight="1" x14ac:dyDescent="0.25">
      <c r="A246" s="247"/>
      <c r="E246" s="207" t="s">
        <v>36</v>
      </c>
      <c r="F246" s="207"/>
      <c r="G246" s="207"/>
      <c r="H246" s="368">
        <f>SUM(G243:G245)</f>
        <v>13416.67</v>
      </c>
    </row>
    <row r="247" spans="1:8" ht="17.100000000000001" customHeight="1" x14ac:dyDescent="0.25">
      <c r="A247" s="205" t="s">
        <v>37</v>
      </c>
      <c r="B247" s="644" t="s">
        <v>38</v>
      </c>
      <c r="C247" s="645"/>
      <c r="D247" s="645"/>
      <c r="E247" s="645"/>
      <c r="F247" s="645"/>
      <c r="G247" s="646"/>
      <c r="H247" s="368"/>
    </row>
    <row r="248" spans="1:8" ht="17.100000000000001" customHeight="1" x14ac:dyDescent="0.25">
      <c r="A248" s="224"/>
      <c r="B248" s="593" t="s">
        <v>31</v>
      </c>
      <c r="C248" s="594"/>
      <c r="D248" s="198" t="s">
        <v>12</v>
      </c>
      <c r="E248" s="208" t="s">
        <v>39</v>
      </c>
      <c r="F248" s="208" t="s">
        <v>40</v>
      </c>
      <c r="G248" s="208" t="s">
        <v>35</v>
      </c>
      <c r="H248" s="368"/>
    </row>
    <row r="249" spans="1:8" ht="17.100000000000001" customHeight="1" x14ac:dyDescent="0.25">
      <c r="A249" s="198"/>
      <c r="B249" s="663" t="s">
        <v>271</v>
      </c>
      <c r="C249" s="664"/>
      <c r="D249" s="419" t="s">
        <v>238</v>
      </c>
      <c r="E249" s="420">
        <v>0.105</v>
      </c>
      <c r="F249" s="421">
        <f>+'BASICOS URBANOS'!H38</f>
        <v>638050</v>
      </c>
      <c r="G249" s="206">
        <f>ROUND((E249*F249),2)</f>
        <v>66995.25</v>
      </c>
      <c r="H249" s="368"/>
    </row>
    <row r="250" spans="1:8" ht="17.100000000000001" customHeight="1" x14ac:dyDescent="0.25">
      <c r="A250" s="198"/>
      <c r="B250" s="595" t="s">
        <v>272</v>
      </c>
      <c r="C250" s="596"/>
      <c r="D250" s="224" t="s">
        <v>273</v>
      </c>
      <c r="E250" s="208">
        <v>0.3</v>
      </c>
      <c r="F250" s="422">
        <v>5500</v>
      </c>
      <c r="G250" s="206">
        <f t="shared" ref="G250:G253" si="4">ROUND((E250*F250),2)</f>
        <v>1650</v>
      </c>
      <c r="H250" s="368"/>
    </row>
    <row r="251" spans="1:8" ht="17.100000000000001" customHeight="1" x14ac:dyDescent="0.25">
      <c r="A251" s="198"/>
      <c r="B251" s="595" t="s">
        <v>274</v>
      </c>
      <c r="C251" s="596"/>
      <c r="D251" s="230" t="s">
        <v>152</v>
      </c>
      <c r="E251" s="208">
        <v>1</v>
      </c>
      <c r="F251" s="423">
        <v>20000</v>
      </c>
      <c r="G251" s="206">
        <f t="shared" si="4"/>
        <v>20000</v>
      </c>
      <c r="H251" s="368"/>
    </row>
    <row r="252" spans="1:8" ht="17.100000000000001" customHeight="1" x14ac:dyDescent="0.25">
      <c r="A252" s="198"/>
      <c r="B252" s="595" t="s">
        <v>275</v>
      </c>
      <c r="C252" s="596"/>
      <c r="D252" s="230" t="s">
        <v>152</v>
      </c>
      <c r="E252" s="208">
        <v>1</v>
      </c>
      <c r="F252" s="423">
        <v>13500</v>
      </c>
      <c r="G252" s="206">
        <f t="shared" si="4"/>
        <v>13500</v>
      </c>
      <c r="H252" s="368"/>
    </row>
    <row r="253" spans="1:8" ht="17.100000000000001" customHeight="1" x14ac:dyDescent="0.25">
      <c r="A253" s="198"/>
      <c r="B253" s="595" t="s">
        <v>276</v>
      </c>
      <c r="C253" s="596"/>
      <c r="D253" s="424" t="s">
        <v>248</v>
      </c>
      <c r="E253" s="208">
        <v>0.5</v>
      </c>
      <c r="F253" s="423">
        <v>7000</v>
      </c>
      <c r="G253" s="206">
        <f t="shared" si="4"/>
        <v>3500</v>
      </c>
      <c r="H253" s="368"/>
    </row>
    <row r="254" spans="1:8" ht="17.100000000000001" customHeight="1" x14ac:dyDescent="0.25">
      <c r="A254" s="247"/>
      <c r="B254" s="595" t="s">
        <v>392</v>
      </c>
      <c r="C254" s="596"/>
      <c r="D254" s="424" t="s">
        <v>152</v>
      </c>
      <c r="E254" s="208">
        <v>3</v>
      </c>
      <c r="F254" s="423">
        <v>12000</v>
      </c>
      <c r="G254" s="206">
        <f t="shared" ref="G254" si="5">ROUND((E254*F254),2)</f>
        <v>36000</v>
      </c>
      <c r="H254" s="368"/>
    </row>
    <row r="255" spans="1:8" ht="17.100000000000001" customHeight="1" x14ac:dyDescent="0.25">
      <c r="A255" s="247" t="s">
        <v>41</v>
      </c>
      <c r="E255" s="207" t="s">
        <v>42</v>
      </c>
      <c r="F255" s="207"/>
      <c r="G255" s="207"/>
      <c r="H255" s="368">
        <f>SUM(G249:G254)</f>
        <v>141645.25</v>
      </c>
    </row>
    <row r="256" spans="1:8" ht="17.100000000000001" customHeight="1" x14ac:dyDescent="0.25">
      <c r="A256" s="205" t="s">
        <v>43</v>
      </c>
      <c r="B256" s="644" t="s">
        <v>44</v>
      </c>
      <c r="C256" s="645"/>
      <c r="D256" s="645"/>
      <c r="E256" s="645"/>
      <c r="F256" s="645"/>
      <c r="G256" s="646"/>
      <c r="H256" s="368"/>
    </row>
    <row r="257" spans="1:8" ht="17.100000000000001" customHeight="1" x14ac:dyDescent="0.25">
      <c r="A257" s="198" t="s">
        <v>45</v>
      </c>
      <c r="B257" s="224" t="s">
        <v>31</v>
      </c>
      <c r="C257" s="224" t="s">
        <v>46</v>
      </c>
      <c r="D257" s="224" t="s">
        <v>47</v>
      </c>
      <c r="E257" s="208" t="s">
        <v>48</v>
      </c>
      <c r="F257" s="206" t="s">
        <v>34</v>
      </c>
      <c r="G257" s="206" t="s">
        <v>35</v>
      </c>
      <c r="H257" s="368"/>
    </row>
    <row r="258" spans="1:8" ht="17.100000000000001" customHeight="1" x14ac:dyDescent="0.25">
      <c r="A258" s="198">
        <v>2</v>
      </c>
      <c r="B258" s="198" t="s">
        <v>189</v>
      </c>
      <c r="C258" s="210">
        <v>60000</v>
      </c>
      <c r="D258" s="211">
        <v>0.75</v>
      </c>
      <c r="E258" s="209">
        <f>+(A258*C258)+(A258*C258*D258)</f>
        <v>210000</v>
      </c>
      <c r="F258" s="220">
        <v>3</v>
      </c>
      <c r="G258" s="217">
        <f>ROUND(((E258)/(F258)),2)</f>
        <v>70000</v>
      </c>
      <c r="H258" s="368"/>
    </row>
    <row r="259" spans="1:8" ht="17.100000000000001" customHeight="1" x14ac:dyDescent="0.25">
      <c r="A259" s="198">
        <v>1</v>
      </c>
      <c r="B259" s="198" t="s">
        <v>239</v>
      </c>
      <c r="C259" s="210">
        <v>110000</v>
      </c>
      <c r="D259" s="211">
        <v>0.75</v>
      </c>
      <c r="E259" s="209">
        <f>+(A259*C259)+(A259*C259*D259)</f>
        <v>192500</v>
      </c>
      <c r="F259" s="220">
        <f>+F258</f>
        <v>3</v>
      </c>
      <c r="G259" s="217">
        <f>ROUND(((E259)/(F259)),2)</f>
        <v>64166.67</v>
      </c>
      <c r="H259" s="368"/>
    </row>
    <row r="260" spans="1:8" ht="17.100000000000001" customHeight="1" x14ac:dyDescent="0.25">
      <c r="A260" s="198"/>
      <c r="B260" s="198"/>
      <c r="C260" s="198"/>
      <c r="D260" s="198"/>
      <c r="E260" s="206"/>
      <c r="F260" s="206"/>
      <c r="G260" s="206"/>
      <c r="H260" s="368"/>
    </row>
    <row r="261" spans="1:8" ht="17.100000000000001" customHeight="1" x14ac:dyDescent="0.25">
      <c r="A261" s="247"/>
      <c r="E261" s="207" t="s">
        <v>50</v>
      </c>
      <c r="F261" s="207"/>
      <c r="G261" s="207"/>
      <c r="H261" s="368">
        <f>SUM(G258)+(G259)</f>
        <v>134166.66999999998</v>
      </c>
    </row>
    <row r="262" spans="1:8" ht="17.100000000000001" customHeight="1" x14ac:dyDescent="0.25">
      <c r="A262" s="205" t="s">
        <v>51</v>
      </c>
      <c r="B262" s="644" t="s">
        <v>18</v>
      </c>
      <c r="C262" s="645"/>
      <c r="D262" s="645"/>
      <c r="E262" s="645"/>
      <c r="F262" s="645"/>
      <c r="G262" s="646"/>
      <c r="H262" s="368"/>
    </row>
    <row r="263" spans="1:8" ht="17.100000000000001" customHeight="1" x14ac:dyDescent="0.25">
      <c r="A263" s="198"/>
      <c r="B263" s="198" t="s">
        <v>31</v>
      </c>
      <c r="C263" s="224" t="s">
        <v>12</v>
      </c>
      <c r="D263" s="224" t="s">
        <v>13</v>
      </c>
      <c r="E263" s="224" t="s">
        <v>52</v>
      </c>
      <c r="F263" s="224"/>
      <c r="G263" s="206" t="s">
        <v>53</v>
      </c>
      <c r="H263" s="368"/>
    </row>
    <row r="264" spans="1:8" ht="17.100000000000001" customHeight="1" x14ac:dyDescent="0.25">
      <c r="A264" s="198"/>
      <c r="B264" s="198"/>
      <c r="C264" s="213"/>
      <c r="D264" s="198"/>
      <c r="E264" s="206"/>
      <c r="F264" s="206"/>
      <c r="G264" s="206"/>
      <c r="H264" s="368"/>
    </row>
    <row r="265" spans="1:8" ht="17.100000000000001" customHeight="1" x14ac:dyDescent="0.25">
      <c r="A265" s="198"/>
      <c r="B265" s="198"/>
      <c r="C265" s="209"/>
      <c r="D265" s="198"/>
      <c r="E265" s="206"/>
      <c r="F265" s="206"/>
      <c r="G265" s="206"/>
      <c r="H265" s="368"/>
    </row>
    <row r="266" spans="1:8" ht="17.100000000000001" customHeight="1" x14ac:dyDescent="0.25">
      <c r="A266" s="198"/>
      <c r="B266" s="198"/>
      <c r="C266" s="198"/>
      <c r="D266" s="198"/>
      <c r="E266" s="206"/>
      <c r="F266" s="206"/>
      <c r="G266" s="206"/>
      <c r="H266" s="368"/>
    </row>
    <row r="267" spans="1:8" ht="17.100000000000001" customHeight="1" x14ac:dyDescent="0.25">
      <c r="A267" s="247"/>
      <c r="E267" s="207" t="s">
        <v>50</v>
      </c>
      <c r="F267" s="207"/>
      <c r="G267" s="207"/>
      <c r="H267" s="368">
        <f>ROUND(SUM(G264)+(G265),0)</f>
        <v>0</v>
      </c>
    </row>
    <row r="268" spans="1:8" ht="17.100000000000001" customHeight="1" x14ac:dyDescent="0.25">
      <c r="A268" s="246"/>
      <c r="E268" s="207"/>
      <c r="F268" s="207"/>
      <c r="G268" s="207"/>
      <c r="H268" s="368"/>
    </row>
    <row r="269" spans="1:8" ht="17.100000000000001" customHeight="1" x14ac:dyDescent="0.25">
      <c r="A269" s="246"/>
      <c r="D269" s="214" t="s">
        <v>54</v>
      </c>
      <c r="E269" s="215"/>
      <c r="F269" s="215"/>
      <c r="G269" s="215"/>
      <c r="H269" s="368">
        <f>ROUND((SUM(H244:H268)),2)</f>
        <v>289228.59000000003</v>
      </c>
    </row>
    <row r="270" spans="1:8" ht="17.100000000000001" customHeight="1" x14ac:dyDescent="0.25">
      <c r="A270" s="246"/>
      <c r="E270" s="207"/>
      <c r="F270" s="207"/>
      <c r="G270" s="207"/>
      <c r="H270" s="368"/>
    </row>
    <row r="271" spans="1:8" ht="17.100000000000001" customHeight="1" x14ac:dyDescent="0.25">
      <c r="A271" s="205" t="s">
        <v>55</v>
      </c>
      <c r="B271" s="644" t="s">
        <v>56</v>
      </c>
      <c r="C271" s="645"/>
      <c r="D271" s="645"/>
      <c r="E271" s="645"/>
      <c r="F271" s="645"/>
      <c r="G271" s="646"/>
      <c r="H271" s="368"/>
    </row>
    <row r="272" spans="1:8" ht="17.100000000000001" customHeight="1" x14ac:dyDescent="0.25">
      <c r="A272" s="224"/>
      <c r="B272" s="224" t="s">
        <v>31</v>
      </c>
      <c r="C272" s="224" t="s">
        <v>57</v>
      </c>
      <c r="D272" s="198" t="s">
        <v>58</v>
      </c>
      <c r="E272" s="206"/>
      <c r="F272" s="206" t="s">
        <v>59</v>
      </c>
      <c r="G272" s="206"/>
      <c r="H272" s="368"/>
    </row>
    <row r="273" spans="1:8" ht="17.100000000000001" customHeight="1" x14ac:dyDescent="0.25">
      <c r="A273" s="198"/>
      <c r="B273" s="224" t="s">
        <v>60</v>
      </c>
      <c r="C273" s="211">
        <v>0.27</v>
      </c>
      <c r="D273" s="198"/>
      <c r="E273" s="209"/>
      <c r="F273" s="198"/>
      <c r="G273" s="217">
        <f>ROUND((H269*C273),2)</f>
        <v>78091.72</v>
      </c>
      <c r="H273" s="368"/>
    </row>
    <row r="274" spans="1:8" ht="17.100000000000001" customHeight="1" x14ac:dyDescent="0.25">
      <c r="A274" s="198"/>
      <c r="B274" s="224" t="s">
        <v>61</v>
      </c>
      <c r="C274" s="211">
        <v>0.02</v>
      </c>
      <c r="D274" s="198"/>
      <c r="E274" s="209"/>
      <c r="F274" s="198"/>
      <c r="G274" s="217">
        <f>ROUND((H269*C274),2)</f>
        <v>5784.57</v>
      </c>
      <c r="H274" s="368"/>
    </row>
    <row r="275" spans="1:8" ht="17.100000000000001" customHeight="1" x14ac:dyDescent="0.25">
      <c r="A275" s="198"/>
      <c r="B275" s="224" t="s">
        <v>62</v>
      </c>
      <c r="C275" s="211">
        <v>0.03</v>
      </c>
      <c r="D275" s="198"/>
      <c r="E275" s="209"/>
      <c r="F275" s="198"/>
      <c r="G275" s="217">
        <f>ROUND((H269*C275),2)</f>
        <v>8676.86</v>
      </c>
      <c r="H275" s="368"/>
    </row>
    <row r="276" spans="1:8" ht="17.100000000000001" customHeight="1" x14ac:dyDescent="0.25">
      <c r="A276" s="246"/>
      <c r="D276" s="214" t="s">
        <v>63</v>
      </c>
      <c r="E276" s="215"/>
      <c r="F276" s="215"/>
      <c r="G276" s="215"/>
      <c r="H276" s="368">
        <f>SUM(G272:G275)</f>
        <v>92553.150000000009</v>
      </c>
    </row>
    <row r="277" spans="1:8" ht="17.100000000000001" customHeight="1" x14ac:dyDescent="0.25">
      <c r="A277" s="246"/>
      <c r="E277" s="207"/>
      <c r="F277" s="207"/>
      <c r="G277" s="207"/>
      <c r="H277" s="368"/>
    </row>
    <row r="278" spans="1:8" ht="17.100000000000001" customHeight="1" x14ac:dyDescent="0.25">
      <c r="A278" s="246"/>
      <c r="D278" s="214" t="s">
        <v>64</v>
      </c>
      <c r="E278" s="215"/>
      <c r="F278" s="215"/>
      <c r="G278" s="207"/>
      <c r="H278" s="368">
        <f>H269+H276</f>
        <v>381781.74000000005</v>
      </c>
    </row>
    <row r="279" spans="1:8" ht="17.100000000000001" customHeight="1" x14ac:dyDescent="0.25">
      <c r="A279" s="246"/>
      <c r="D279" s="214"/>
      <c r="E279" s="215"/>
      <c r="F279" s="215"/>
      <c r="G279" s="207"/>
      <c r="H279" s="368"/>
    </row>
    <row r="280" spans="1:8" ht="17.100000000000001" customHeight="1" x14ac:dyDescent="0.25">
      <c r="A280" s="246"/>
      <c r="E280" s="215"/>
      <c r="F280" s="215"/>
      <c r="G280" s="207"/>
      <c r="H280" s="368"/>
    </row>
    <row r="281" spans="1:8" ht="17.100000000000001" customHeight="1" x14ac:dyDescent="0.25">
      <c r="A281" s="204"/>
      <c r="B281" s="203"/>
      <c r="E281" s="218"/>
      <c r="F281" s="219"/>
      <c r="G281" s="202"/>
      <c r="H281" s="368"/>
    </row>
    <row r="282" spans="1:8" ht="17.100000000000001" customHeight="1" x14ac:dyDescent="0.25">
      <c r="A282" s="248" t="s">
        <v>252</v>
      </c>
      <c r="B282" s="216"/>
      <c r="E282" s="222" t="str">
        <f>Presupuesto!C53</f>
        <v>ARQ. GUILLERMO YAMID VALLEJOS BENAVIDES</v>
      </c>
      <c r="F282" s="216"/>
      <c r="G282" s="216"/>
      <c r="H282" s="368"/>
    </row>
    <row r="283" spans="1:8" ht="17.100000000000001" customHeight="1" x14ac:dyDescent="0.25">
      <c r="A283" s="201" t="s">
        <v>254</v>
      </c>
      <c r="B283" s="216"/>
      <c r="E283" s="216" t="str">
        <f>Presupuesto!C54</f>
        <v>SECRETARIO DE PLANEACION Y OBRAS PUBLICAS</v>
      </c>
      <c r="F283" s="216"/>
      <c r="G283" s="216"/>
      <c r="H283" s="368"/>
    </row>
    <row r="284" spans="1:8" ht="17.100000000000001" customHeight="1" x14ac:dyDescent="0.25">
      <c r="A284" s="249" t="s">
        <v>253</v>
      </c>
      <c r="B284" s="250"/>
      <c r="C284" s="203"/>
      <c r="D284" s="203"/>
      <c r="E284" s="250" t="str">
        <f>Presupuesto!C55</f>
        <v>SAN MIGUEL - PUTUMAYO</v>
      </c>
      <c r="F284" s="250"/>
      <c r="G284" s="250"/>
      <c r="H284" s="446"/>
    </row>
    <row r="286" spans="1:8" ht="17.100000000000001" customHeight="1" x14ac:dyDescent="0.25">
      <c r="A286" s="216"/>
      <c r="B286" s="216"/>
      <c r="E286" s="216"/>
      <c r="F286" s="216"/>
      <c r="G286" s="216"/>
      <c r="H286" s="506"/>
    </row>
    <row r="287" spans="1:8" ht="17.100000000000001" customHeight="1" x14ac:dyDescent="0.3">
      <c r="A287" s="635"/>
      <c r="B287" s="636"/>
      <c r="C287" s="557" t="s">
        <v>230</v>
      </c>
      <c r="D287" s="559" t="s">
        <v>231</v>
      </c>
      <c r="E287" s="628"/>
      <c r="F287" s="277">
        <v>103</v>
      </c>
      <c r="G287" s="651"/>
      <c r="H287" s="652"/>
    </row>
    <row r="288" spans="1:8" ht="17.100000000000001" customHeight="1" x14ac:dyDescent="0.25">
      <c r="A288" s="637"/>
      <c r="B288" s="638"/>
      <c r="C288" s="558"/>
      <c r="D288" s="570" t="s">
        <v>195</v>
      </c>
      <c r="E288" s="630"/>
      <c r="F288" s="641">
        <v>51</v>
      </c>
      <c r="G288" s="653"/>
      <c r="H288" s="654"/>
    </row>
    <row r="289" spans="1:8" ht="17.100000000000001" customHeight="1" x14ac:dyDescent="0.25">
      <c r="A289" s="637"/>
      <c r="B289" s="638"/>
      <c r="C289" s="302" t="s">
        <v>196</v>
      </c>
      <c r="D289" s="572"/>
      <c r="E289" s="631"/>
      <c r="F289" s="642"/>
      <c r="G289" s="653"/>
      <c r="H289" s="654"/>
    </row>
    <row r="290" spans="1:8" ht="17.100000000000001" customHeight="1" x14ac:dyDescent="0.25">
      <c r="A290" s="637"/>
      <c r="B290" s="638"/>
      <c r="C290" s="303" t="s">
        <v>197</v>
      </c>
      <c r="D290" s="577" t="s">
        <v>198</v>
      </c>
      <c r="E290" s="643"/>
      <c r="F290" s="304">
        <v>1</v>
      </c>
      <c r="G290" s="653"/>
      <c r="H290" s="654"/>
    </row>
    <row r="291" spans="1:8" ht="27.6" customHeight="1" x14ac:dyDescent="0.25">
      <c r="A291" s="637"/>
      <c r="B291" s="638"/>
      <c r="C291" s="607" t="s">
        <v>199</v>
      </c>
      <c r="D291" s="609" t="s">
        <v>200</v>
      </c>
      <c r="E291" s="610"/>
      <c r="F291" s="302" t="s">
        <v>201</v>
      </c>
      <c r="G291" s="653"/>
      <c r="H291" s="654"/>
    </row>
    <row r="292" spans="1:8" ht="17.100000000000001" customHeight="1" x14ac:dyDescent="0.25">
      <c r="A292" s="639"/>
      <c r="B292" s="640"/>
      <c r="C292" s="608"/>
      <c r="D292" s="611"/>
      <c r="E292" s="612"/>
      <c r="F292" s="305">
        <v>44216</v>
      </c>
      <c r="G292" s="655"/>
      <c r="H292" s="656"/>
    </row>
    <row r="293" spans="1:8" ht="17.100000000000001" customHeight="1" x14ac:dyDescent="0.25">
      <c r="A293" s="632"/>
      <c r="B293" s="633"/>
      <c r="C293" s="633"/>
      <c r="D293" s="633"/>
      <c r="E293" s="633"/>
      <c r="F293" s="633"/>
      <c r="G293" s="633"/>
      <c r="H293" s="634"/>
    </row>
    <row r="294" spans="1:8" ht="24.75" customHeight="1" x14ac:dyDescent="0.25">
      <c r="A294" s="613" t="str">
        <f>A404</f>
        <v>ADECUACION Y MEJORAMIENTO DE CANCHA DE FUTBOL MUNICIPAL DE LA DORADA PUTUMAYO</v>
      </c>
      <c r="B294" s="614"/>
      <c r="C294" s="614"/>
      <c r="D294" s="614"/>
      <c r="E294" s="614"/>
      <c r="F294" s="614"/>
      <c r="G294" s="614"/>
      <c r="H294" s="615"/>
    </row>
    <row r="295" spans="1:8" ht="18" customHeight="1" thickBot="1" x14ac:dyDescent="0.3">
      <c r="A295" s="613"/>
      <c r="B295" s="614"/>
      <c r="C295" s="614"/>
      <c r="D295" s="614"/>
      <c r="E295" s="614"/>
      <c r="F295" s="614"/>
      <c r="G295" s="614"/>
      <c r="H295" s="615"/>
    </row>
    <row r="296" spans="1:8" ht="17.100000000000001" customHeight="1" thickBot="1" x14ac:dyDescent="0.3">
      <c r="A296" s="347">
        <f>+Presupuesto!A22</f>
        <v>2.2999999999999998</v>
      </c>
      <c r="B296" s="647" t="str">
        <f>+Presupuesto!B22</f>
        <v>CONTRAPISO DE CONCRETO LIVIANO DE RESISTENCIA A COMPRESIÓN 2,5 MPA ESP 6 CM</v>
      </c>
      <c r="C296" s="648"/>
      <c r="D296" s="648"/>
      <c r="E296" s="648"/>
      <c r="F296" s="649"/>
      <c r="G296" s="348" t="s">
        <v>28</v>
      </c>
      <c r="H296" s="445" t="str">
        <f>+Presupuesto!D22</f>
        <v>M2</v>
      </c>
    </row>
    <row r="297" spans="1:8" ht="17.100000000000001" customHeight="1" x14ac:dyDescent="0.25">
      <c r="A297" s="246"/>
      <c r="H297" s="368"/>
    </row>
    <row r="298" spans="1:8" ht="17.100000000000001" customHeight="1" x14ac:dyDescent="0.25">
      <c r="A298" s="205" t="s">
        <v>29</v>
      </c>
      <c r="B298" s="644" t="s">
        <v>30</v>
      </c>
      <c r="C298" s="645"/>
      <c r="D298" s="645"/>
      <c r="E298" s="645"/>
      <c r="F298" s="645"/>
      <c r="G298" s="646"/>
      <c r="H298" s="368"/>
    </row>
    <row r="299" spans="1:8" ht="17.100000000000001" customHeight="1" x14ac:dyDescent="0.25">
      <c r="A299" s="224"/>
      <c r="B299" s="593" t="s">
        <v>31</v>
      </c>
      <c r="C299" s="594"/>
      <c r="D299" s="224" t="s">
        <v>32</v>
      </c>
      <c r="E299" s="224" t="s">
        <v>33</v>
      </c>
      <c r="F299" s="224" t="s">
        <v>34</v>
      </c>
      <c r="G299" s="224" t="s">
        <v>35</v>
      </c>
      <c r="H299" s="368"/>
    </row>
    <row r="300" spans="1:8" ht="17.100000000000001" customHeight="1" x14ac:dyDescent="0.25">
      <c r="A300" s="198"/>
      <c r="B300" s="593" t="s">
        <v>67</v>
      </c>
      <c r="C300" s="594"/>
      <c r="D300" s="198"/>
      <c r="E300" s="206"/>
      <c r="F300" s="206">
        <v>0.1</v>
      </c>
      <c r="G300" s="217">
        <f>ROUND((H318*F300),2)</f>
        <v>2367.65</v>
      </c>
      <c r="H300" s="368"/>
    </row>
    <row r="301" spans="1:8" ht="17.100000000000001" customHeight="1" x14ac:dyDescent="0.25">
      <c r="A301" s="198"/>
      <c r="B301" s="593"/>
      <c r="C301" s="594"/>
      <c r="D301" s="198"/>
      <c r="E301" s="206"/>
      <c r="F301" s="206"/>
      <c r="G301" s="206"/>
      <c r="H301" s="368"/>
    </row>
    <row r="302" spans="1:8" ht="17.100000000000001" customHeight="1" x14ac:dyDescent="0.25">
      <c r="A302" s="198"/>
      <c r="B302" s="593"/>
      <c r="C302" s="594"/>
      <c r="D302" s="198"/>
      <c r="E302" s="206"/>
      <c r="F302" s="206"/>
      <c r="G302" s="206"/>
      <c r="H302" s="368"/>
    </row>
    <row r="303" spans="1:8" ht="17.100000000000001" customHeight="1" x14ac:dyDescent="0.25">
      <c r="A303" s="247"/>
      <c r="E303" s="207" t="s">
        <v>36</v>
      </c>
      <c r="F303" s="207"/>
      <c r="G303" s="207"/>
      <c r="H303" s="368">
        <f>SUM(G300:G302)</f>
        <v>2367.65</v>
      </c>
    </row>
    <row r="304" spans="1:8" ht="17.100000000000001" customHeight="1" x14ac:dyDescent="0.25">
      <c r="A304" s="205" t="s">
        <v>37</v>
      </c>
      <c r="B304" s="644" t="s">
        <v>38</v>
      </c>
      <c r="C304" s="645"/>
      <c r="D304" s="645"/>
      <c r="E304" s="645"/>
      <c r="F304" s="645"/>
      <c r="G304" s="646"/>
      <c r="H304" s="368"/>
    </row>
    <row r="305" spans="1:8" ht="17.100000000000001" customHeight="1" x14ac:dyDescent="0.25">
      <c r="A305" s="224"/>
      <c r="B305" s="593" t="s">
        <v>31</v>
      </c>
      <c r="C305" s="594"/>
      <c r="D305" s="198" t="s">
        <v>12</v>
      </c>
      <c r="E305" s="208" t="s">
        <v>39</v>
      </c>
      <c r="F305" s="208" t="s">
        <v>40</v>
      </c>
      <c r="G305" s="208" t="s">
        <v>35</v>
      </c>
      <c r="H305" s="368"/>
    </row>
    <row r="306" spans="1:8" ht="17.100000000000001" customHeight="1" x14ac:dyDescent="0.25">
      <c r="A306" s="198"/>
      <c r="B306" s="659" t="s">
        <v>256</v>
      </c>
      <c r="C306" s="659" t="s">
        <v>281</v>
      </c>
      <c r="D306" s="363" t="s">
        <v>238</v>
      </c>
      <c r="E306" s="208">
        <v>7.0000000000000007E-2</v>
      </c>
      <c r="F306" s="366">
        <f>+'BASICOS URBANOS'!H38</f>
        <v>638050</v>
      </c>
      <c r="G306" s="206">
        <f>ROUND((E306*F306),2)</f>
        <v>44663.5</v>
      </c>
      <c r="H306" s="368"/>
    </row>
    <row r="307" spans="1:8" ht="17.100000000000001" customHeight="1" x14ac:dyDescent="0.25">
      <c r="A307" s="198"/>
      <c r="B307" s="659" t="s">
        <v>274</v>
      </c>
      <c r="C307" s="659"/>
      <c r="D307" s="419" t="s">
        <v>152</v>
      </c>
      <c r="E307" s="420">
        <v>0.45</v>
      </c>
      <c r="F307" s="366">
        <v>20000</v>
      </c>
      <c r="G307" s="206">
        <f t="shared" ref="G307:G309" si="6">ROUND((E307*F307),2)</f>
        <v>9000</v>
      </c>
      <c r="H307" s="368"/>
    </row>
    <row r="308" spans="1:8" ht="17.100000000000001" customHeight="1" x14ac:dyDescent="0.25">
      <c r="A308" s="198"/>
      <c r="B308" s="659" t="s">
        <v>275</v>
      </c>
      <c r="C308" s="659"/>
      <c r="D308" s="419" t="s">
        <v>152</v>
      </c>
      <c r="E308" s="420">
        <v>0.3</v>
      </c>
      <c r="F308" s="366">
        <v>13500</v>
      </c>
      <c r="G308" s="206">
        <f t="shared" si="6"/>
        <v>4050</v>
      </c>
      <c r="H308" s="368"/>
    </row>
    <row r="309" spans="1:8" ht="17.100000000000001" customHeight="1" x14ac:dyDescent="0.25">
      <c r="A309" s="198"/>
      <c r="B309" s="595" t="s">
        <v>272</v>
      </c>
      <c r="C309" s="596"/>
      <c r="D309" s="224" t="s">
        <v>273</v>
      </c>
      <c r="E309" s="208">
        <v>0.48</v>
      </c>
      <c r="F309" s="206">
        <v>5500</v>
      </c>
      <c r="G309" s="206">
        <f t="shared" si="6"/>
        <v>2640</v>
      </c>
      <c r="H309" s="368"/>
    </row>
    <row r="310" spans="1:8" ht="17.100000000000001" customHeight="1" x14ac:dyDescent="0.25">
      <c r="A310" s="198"/>
      <c r="B310" s="603"/>
      <c r="C310" s="604"/>
      <c r="D310" s="364"/>
      <c r="E310" s="365"/>
      <c r="F310" s="366"/>
      <c r="G310" s="206"/>
      <c r="H310" s="368"/>
    </row>
    <row r="311" spans="1:8" ht="17.100000000000001" customHeight="1" x14ac:dyDescent="0.25">
      <c r="A311" s="198"/>
      <c r="B311" s="603"/>
      <c r="C311" s="604"/>
      <c r="D311" s="198"/>
      <c r="E311" s="206"/>
      <c r="F311" s="206"/>
      <c r="G311" s="206"/>
      <c r="H311" s="368"/>
    </row>
    <row r="312" spans="1:8" ht="17.100000000000001" customHeight="1" x14ac:dyDescent="0.25">
      <c r="A312" s="247" t="s">
        <v>41</v>
      </c>
      <c r="E312" s="207" t="s">
        <v>42</v>
      </c>
      <c r="F312" s="207"/>
      <c r="G312" s="207"/>
      <c r="H312" s="368">
        <f>(SUM(G306:G309))*1.05</f>
        <v>63371.175000000003</v>
      </c>
    </row>
    <row r="313" spans="1:8" ht="17.100000000000001" customHeight="1" x14ac:dyDescent="0.25">
      <c r="A313" s="205" t="s">
        <v>43</v>
      </c>
      <c r="B313" s="644" t="s">
        <v>44</v>
      </c>
      <c r="C313" s="645"/>
      <c r="D313" s="645"/>
      <c r="E313" s="645"/>
      <c r="F313" s="645"/>
      <c r="G313" s="646"/>
      <c r="H313" s="368"/>
    </row>
    <row r="314" spans="1:8" ht="17.100000000000001" customHeight="1" x14ac:dyDescent="0.25">
      <c r="A314" s="198" t="s">
        <v>45</v>
      </c>
      <c r="B314" s="224" t="s">
        <v>31</v>
      </c>
      <c r="C314" s="224" t="s">
        <v>46</v>
      </c>
      <c r="D314" s="224" t="s">
        <v>47</v>
      </c>
      <c r="E314" s="208" t="s">
        <v>48</v>
      </c>
      <c r="F314" s="206" t="s">
        <v>34</v>
      </c>
      <c r="G314" s="206" t="s">
        <v>35</v>
      </c>
      <c r="H314" s="368"/>
    </row>
    <row r="315" spans="1:8" ht="17.100000000000001" customHeight="1" x14ac:dyDescent="0.25">
      <c r="A315" s="198">
        <v>2</v>
      </c>
      <c r="B315" s="198" t="s">
        <v>189</v>
      </c>
      <c r="C315" s="210">
        <v>60000</v>
      </c>
      <c r="D315" s="211">
        <v>0.75</v>
      </c>
      <c r="E315" s="209">
        <f>+(A315*C315)+(A315*C315*D315)</f>
        <v>210000</v>
      </c>
      <c r="F315" s="220">
        <v>17</v>
      </c>
      <c r="G315" s="217">
        <f>ROUND(((E315)/(F315)),2)</f>
        <v>12352.94</v>
      </c>
      <c r="H315" s="368"/>
    </row>
    <row r="316" spans="1:8" ht="17.100000000000001" customHeight="1" x14ac:dyDescent="0.25">
      <c r="A316" s="198">
        <v>1</v>
      </c>
      <c r="B316" s="198" t="s">
        <v>239</v>
      </c>
      <c r="C316" s="210">
        <v>110000</v>
      </c>
      <c r="D316" s="211">
        <v>0.75</v>
      </c>
      <c r="E316" s="209">
        <f>+(A316*C316)+(A316*C316*D316)</f>
        <v>192500</v>
      </c>
      <c r="F316" s="220">
        <v>17</v>
      </c>
      <c r="G316" s="217">
        <f>ROUND(((E316)/(F316)),2)</f>
        <v>11323.53</v>
      </c>
      <c r="H316" s="368"/>
    </row>
    <row r="317" spans="1:8" ht="17.100000000000001" customHeight="1" x14ac:dyDescent="0.25">
      <c r="A317" s="198"/>
      <c r="B317" s="198"/>
      <c r="C317" s="198"/>
      <c r="D317" s="198"/>
      <c r="E317" s="206"/>
      <c r="F317" s="206"/>
      <c r="G317" s="206"/>
      <c r="H317" s="368"/>
    </row>
    <row r="318" spans="1:8" ht="17.100000000000001" customHeight="1" x14ac:dyDescent="0.25">
      <c r="A318" s="247"/>
      <c r="E318" s="207" t="s">
        <v>50</v>
      </c>
      <c r="F318" s="207"/>
      <c r="G318" s="207"/>
      <c r="H318" s="368">
        <f>SUM(G315)+(G316)</f>
        <v>23676.47</v>
      </c>
    </row>
    <row r="319" spans="1:8" ht="17.100000000000001" customHeight="1" x14ac:dyDescent="0.25">
      <c r="A319" s="205" t="s">
        <v>51</v>
      </c>
      <c r="B319" s="644" t="s">
        <v>18</v>
      </c>
      <c r="C319" s="645"/>
      <c r="D319" s="645"/>
      <c r="E319" s="645"/>
      <c r="F319" s="645"/>
      <c r="G319" s="646"/>
      <c r="H319" s="368"/>
    </row>
    <row r="320" spans="1:8" ht="17.100000000000001" customHeight="1" x14ac:dyDescent="0.25">
      <c r="A320" s="198"/>
      <c r="B320" s="198" t="s">
        <v>31</v>
      </c>
      <c r="C320" s="224" t="s">
        <v>12</v>
      </c>
      <c r="D320" s="224" t="s">
        <v>13</v>
      </c>
      <c r="E320" s="224" t="s">
        <v>52</v>
      </c>
      <c r="F320" s="224"/>
      <c r="G320" s="206" t="s">
        <v>53</v>
      </c>
      <c r="H320" s="368"/>
    </row>
    <row r="321" spans="1:8" ht="17.100000000000001" customHeight="1" x14ac:dyDescent="0.25">
      <c r="A321" s="198"/>
      <c r="B321" s="198"/>
      <c r="C321" s="213"/>
      <c r="D321" s="198"/>
      <c r="E321" s="206"/>
      <c r="F321" s="206"/>
      <c r="G321" s="206"/>
      <c r="H321" s="368"/>
    </row>
    <row r="322" spans="1:8" ht="17.100000000000001" customHeight="1" x14ac:dyDescent="0.25">
      <c r="A322" s="198"/>
      <c r="B322" s="198"/>
      <c r="C322" s="209"/>
      <c r="D322" s="198"/>
      <c r="E322" s="206"/>
      <c r="F322" s="206"/>
      <c r="G322" s="206"/>
      <c r="H322" s="368"/>
    </row>
    <row r="323" spans="1:8" ht="17.100000000000001" customHeight="1" x14ac:dyDescent="0.25">
      <c r="A323" s="198"/>
      <c r="B323" s="198"/>
      <c r="C323" s="198"/>
      <c r="D323" s="198"/>
      <c r="E323" s="206"/>
      <c r="F323" s="206"/>
      <c r="G323" s="206"/>
      <c r="H323" s="368"/>
    </row>
    <row r="324" spans="1:8" ht="17.100000000000001" customHeight="1" x14ac:dyDescent="0.25">
      <c r="A324" s="247"/>
      <c r="E324" s="207" t="s">
        <v>50</v>
      </c>
      <c r="F324" s="207"/>
      <c r="G324" s="207"/>
      <c r="H324" s="368">
        <f>ROUND(SUM(G321)+(G322),0)</f>
        <v>0</v>
      </c>
    </row>
    <row r="325" spans="1:8" ht="17.100000000000001" customHeight="1" x14ac:dyDescent="0.25">
      <c r="A325" s="246"/>
      <c r="E325" s="207"/>
      <c r="F325" s="207"/>
      <c r="G325" s="207"/>
      <c r="H325" s="368"/>
    </row>
    <row r="326" spans="1:8" ht="17.100000000000001" customHeight="1" x14ac:dyDescent="0.25">
      <c r="A326" s="246"/>
      <c r="D326" s="214" t="s">
        <v>54</v>
      </c>
      <c r="E326" s="215"/>
      <c r="F326" s="215"/>
      <c r="G326" s="215"/>
      <c r="H326" s="368">
        <f>ROUND((SUM(H303:H325)),2)</f>
        <v>89415.3</v>
      </c>
    </row>
    <row r="327" spans="1:8" ht="17.100000000000001" customHeight="1" x14ac:dyDescent="0.25">
      <c r="A327" s="246"/>
      <c r="E327" s="207"/>
      <c r="F327" s="207"/>
      <c r="G327" s="207"/>
      <c r="H327" s="368"/>
    </row>
    <row r="328" spans="1:8" ht="17.100000000000001" customHeight="1" x14ac:dyDescent="0.25">
      <c r="A328" s="205" t="s">
        <v>55</v>
      </c>
      <c r="B328" s="644" t="s">
        <v>56</v>
      </c>
      <c r="C328" s="645"/>
      <c r="D328" s="645"/>
      <c r="E328" s="645"/>
      <c r="F328" s="645"/>
      <c r="G328" s="646"/>
      <c r="H328" s="368"/>
    </row>
    <row r="329" spans="1:8" ht="17.100000000000001" customHeight="1" x14ac:dyDescent="0.25">
      <c r="A329" s="224"/>
      <c r="B329" s="224" t="s">
        <v>31</v>
      </c>
      <c r="C329" s="224" t="s">
        <v>57</v>
      </c>
      <c r="D329" s="198" t="s">
        <v>58</v>
      </c>
      <c r="E329" s="206"/>
      <c r="F329" s="206" t="s">
        <v>59</v>
      </c>
      <c r="G329" s="206"/>
      <c r="H329" s="368"/>
    </row>
    <row r="330" spans="1:8" ht="17.100000000000001" customHeight="1" x14ac:dyDescent="0.25">
      <c r="A330" s="198"/>
      <c r="B330" s="224" t="s">
        <v>60</v>
      </c>
      <c r="C330" s="211">
        <v>0.27</v>
      </c>
      <c r="D330" s="198"/>
      <c r="E330" s="209"/>
      <c r="F330" s="198"/>
      <c r="G330" s="217">
        <f>ROUND((H326*C330),2)</f>
        <v>24142.13</v>
      </c>
      <c r="H330" s="368"/>
    </row>
    <row r="331" spans="1:8" ht="17.100000000000001" customHeight="1" x14ac:dyDescent="0.25">
      <c r="A331" s="198"/>
      <c r="B331" s="224" t="s">
        <v>61</v>
      </c>
      <c r="C331" s="211">
        <v>0.02</v>
      </c>
      <c r="D331" s="198"/>
      <c r="E331" s="209"/>
      <c r="F331" s="198"/>
      <c r="G331" s="217">
        <f>ROUND((H326*C331),2)</f>
        <v>1788.31</v>
      </c>
      <c r="H331" s="368"/>
    </row>
    <row r="332" spans="1:8" ht="17.100000000000001" customHeight="1" x14ac:dyDescent="0.25">
      <c r="A332" s="198"/>
      <c r="B332" s="224" t="s">
        <v>62</v>
      </c>
      <c r="C332" s="211">
        <v>0.03</v>
      </c>
      <c r="D332" s="198"/>
      <c r="E332" s="209"/>
      <c r="F332" s="198"/>
      <c r="G332" s="217">
        <f>ROUND((H326*C332),2)</f>
        <v>2682.46</v>
      </c>
      <c r="H332" s="368"/>
    </row>
    <row r="333" spans="1:8" ht="17.100000000000001" customHeight="1" x14ac:dyDescent="0.25">
      <c r="A333" s="246"/>
      <c r="D333" s="214" t="s">
        <v>63</v>
      </c>
      <c r="E333" s="215"/>
      <c r="F333" s="215"/>
      <c r="G333" s="215"/>
      <c r="H333" s="368">
        <f>SUM(G329:G332)</f>
        <v>28612.9</v>
      </c>
    </row>
    <row r="334" spans="1:8" ht="17.100000000000001" customHeight="1" x14ac:dyDescent="0.25">
      <c r="A334" s="246"/>
      <c r="E334" s="207"/>
      <c r="F334" s="207"/>
      <c r="G334" s="207"/>
      <c r="H334" s="368"/>
    </row>
    <row r="335" spans="1:8" ht="17.100000000000001" customHeight="1" x14ac:dyDescent="0.25">
      <c r="A335" s="246"/>
      <c r="D335" s="214" t="s">
        <v>64</v>
      </c>
      <c r="E335" s="215"/>
      <c r="F335" s="215"/>
      <c r="G335" s="207"/>
      <c r="H335" s="368">
        <f>H326+H333</f>
        <v>118028.20000000001</v>
      </c>
    </row>
    <row r="336" spans="1:8" ht="17.100000000000001" customHeight="1" x14ac:dyDescent="0.25">
      <c r="A336" s="246"/>
      <c r="D336" s="214"/>
      <c r="E336" s="215"/>
      <c r="F336" s="215"/>
      <c r="G336" s="207"/>
      <c r="H336" s="368"/>
    </row>
    <row r="337" spans="1:8" ht="17.100000000000001" customHeight="1" x14ac:dyDescent="0.25">
      <c r="A337" s="246"/>
      <c r="E337" s="215"/>
      <c r="F337" s="215"/>
      <c r="G337" s="207"/>
      <c r="H337" s="368"/>
    </row>
    <row r="338" spans="1:8" ht="17.100000000000001" customHeight="1" x14ac:dyDescent="0.25">
      <c r="A338" s="204"/>
      <c r="B338" s="203"/>
      <c r="E338" s="218"/>
      <c r="F338" s="219"/>
      <c r="G338" s="202"/>
      <c r="H338" s="368"/>
    </row>
    <row r="339" spans="1:8" ht="17.100000000000001" customHeight="1" x14ac:dyDescent="0.25">
      <c r="A339" s="248" t="s">
        <v>252</v>
      </c>
      <c r="B339" s="216"/>
      <c r="E339" s="222" t="str">
        <f>E447</f>
        <v>ARQ. GUILLERMO YAMID VALLEJOS BENAVIDES</v>
      </c>
      <c r="F339" s="216"/>
      <c r="G339" s="216"/>
      <c r="H339" s="368"/>
    </row>
    <row r="340" spans="1:8" ht="17.100000000000001" customHeight="1" x14ac:dyDescent="0.25">
      <c r="A340" s="201" t="s">
        <v>254</v>
      </c>
      <c r="B340" s="216"/>
      <c r="E340" s="222" t="str">
        <f>E448</f>
        <v>SECRETARIO DE PLANEACION Y OBRAS PUBLICAS</v>
      </c>
      <c r="F340" s="216"/>
      <c r="G340" s="216"/>
      <c r="H340" s="368"/>
    </row>
    <row r="341" spans="1:8" ht="17.100000000000001" customHeight="1" x14ac:dyDescent="0.25">
      <c r="A341" s="249" t="s">
        <v>253</v>
      </c>
      <c r="B341" s="250"/>
      <c r="C341" s="203"/>
      <c r="D341" s="203"/>
      <c r="E341" s="222" t="str">
        <f>E449</f>
        <v>SAN MIGUEL - PUTUMAYO</v>
      </c>
      <c r="F341" s="250"/>
      <c r="G341" s="250"/>
      <c r="H341" s="446"/>
    </row>
    <row r="342" spans="1:8" ht="17.100000000000001" customHeight="1" x14ac:dyDescent="0.25">
      <c r="A342" s="216"/>
      <c r="B342" s="216"/>
      <c r="E342" s="216"/>
      <c r="F342" s="216"/>
      <c r="G342" s="216"/>
      <c r="H342" s="506"/>
    </row>
    <row r="344" spans="1:8" ht="17.100000000000001" customHeight="1" x14ac:dyDescent="0.3">
      <c r="A344" s="635"/>
      <c r="B344" s="636"/>
      <c r="C344" s="557" t="s">
        <v>230</v>
      </c>
      <c r="D344" s="559" t="s">
        <v>231</v>
      </c>
      <c r="E344" s="628"/>
      <c r="F344" s="277">
        <v>103</v>
      </c>
      <c r="G344" s="651"/>
      <c r="H344" s="652"/>
    </row>
    <row r="345" spans="1:8" ht="17.100000000000001" customHeight="1" x14ac:dyDescent="0.25">
      <c r="A345" s="637"/>
      <c r="B345" s="638"/>
      <c r="C345" s="558"/>
      <c r="D345" s="570" t="s">
        <v>195</v>
      </c>
      <c r="E345" s="630"/>
      <c r="F345" s="641">
        <v>51</v>
      </c>
      <c r="G345" s="653"/>
      <c r="H345" s="654"/>
    </row>
    <row r="346" spans="1:8" ht="17.100000000000001" customHeight="1" x14ac:dyDescent="0.25">
      <c r="A346" s="637"/>
      <c r="B346" s="638"/>
      <c r="C346" s="302" t="s">
        <v>196</v>
      </c>
      <c r="D346" s="572"/>
      <c r="E346" s="631"/>
      <c r="F346" s="642"/>
      <c r="G346" s="653"/>
      <c r="H346" s="654"/>
    </row>
    <row r="347" spans="1:8" ht="17.100000000000001" customHeight="1" x14ac:dyDescent="0.25">
      <c r="A347" s="637"/>
      <c r="B347" s="638"/>
      <c r="C347" s="303" t="s">
        <v>197</v>
      </c>
      <c r="D347" s="577" t="s">
        <v>198</v>
      </c>
      <c r="E347" s="643"/>
      <c r="F347" s="304">
        <v>1</v>
      </c>
      <c r="G347" s="653"/>
      <c r="H347" s="654"/>
    </row>
    <row r="348" spans="1:8" ht="24.6" customHeight="1" x14ac:dyDescent="0.25">
      <c r="A348" s="637"/>
      <c r="B348" s="638"/>
      <c r="C348" s="607" t="s">
        <v>199</v>
      </c>
      <c r="D348" s="609" t="s">
        <v>200</v>
      </c>
      <c r="E348" s="610"/>
      <c r="F348" s="302" t="s">
        <v>201</v>
      </c>
      <c r="G348" s="653"/>
      <c r="H348" s="654"/>
    </row>
    <row r="349" spans="1:8" ht="24" customHeight="1" x14ac:dyDescent="0.25">
      <c r="A349" s="639"/>
      <c r="B349" s="640"/>
      <c r="C349" s="608"/>
      <c r="D349" s="611"/>
      <c r="E349" s="612"/>
      <c r="F349" s="305">
        <v>44216</v>
      </c>
      <c r="G349" s="655"/>
      <c r="H349" s="656"/>
    </row>
    <row r="350" spans="1:8" ht="17.100000000000001" customHeight="1" x14ac:dyDescent="0.25">
      <c r="A350" s="632"/>
      <c r="B350" s="633"/>
      <c r="C350" s="633"/>
      <c r="D350" s="633"/>
      <c r="E350" s="633"/>
      <c r="F350" s="633"/>
      <c r="G350" s="633"/>
      <c r="H350" s="634"/>
    </row>
    <row r="351" spans="1:8" ht="13.2" customHeight="1" x14ac:dyDescent="0.25">
      <c r="A351" s="613" t="str">
        <f>+Presupuesto!A8</f>
        <v>ADECUACION Y MEJORAMIENTO DE CANCHA DE FUTBOL MUNICIPAL DE LA DORADA PUTUMAYO</v>
      </c>
      <c r="B351" s="614"/>
      <c r="C351" s="614"/>
      <c r="D351" s="614"/>
      <c r="E351" s="614"/>
      <c r="F351" s="614"/>
      <c r="G351" s="614"/>
      <c r="H351" s="615"/>
    </row>
    <row r="352" spans="1:8" ht="8.4" customHeight="1" thickBot="1" x14ac:dyDescent="0.3">
      <c r="A352" s="613"/>
      <c r="B352" s="614"/>
      <c r="C352" s="614"/>
      <c r="D352" s="614"/>
      <c r="E352" s="614"/>
      <c r="F352" s="614"/>
      <c r="G352" s="614"/>
      <c r="H352" s="615"/>
    </row>
    <row r="353" spans="1:8" ht="29.4" customHeight="1" thickBot="1" x14ac:dyDescent="0.3">
      <c r="A353" s="347">
        <f>Presupuesto!A23</f>
        <v>2.4</v>
      </c>
      <c r="B353" s="625" t="str">
        <f>Presupuesto!B23</f>
        <v>ACERO DE REFUERZO FY=420MPA PARA RECONSTRUCCION SECCION DE GRADERIA 2,9 m x 0,6 m, INCLUYE FIGURADO, AMARRE E INSTALACIÓN</v>
      </c>
      <c r="C353" s="626"/>
      <c r="D353" s="626"/>
      <c r="E353" s="626"/>
      <c r="F353" s="627"/>
      <c r="G353" s="348" t="s">
        <v>28</v>
      </c>
      <c r="H353" s="445" t="str">
        <f>Presupuesto!D23</f>
        <v>KG</v>
      </c>
    </row>
    <row r="354" spans="1:8" ht="17.100000000000001" customHeight="1" x14ac:dyDescent="0.25">
      <c r="A354" s="246"/>
      <c r="H354" s="368"/>
    </row>
    <row r="355" spans="1:8" ht="17.100000000000001" customHeight="1" x14ac:dyDescent="0.25">
      <c r="A355" s="205" t="s">
        <v>29</v>
      </c>
      <c r="B355" s="644" t="s">
        <v>30</v>
      </c>
      <c r="C355" s="645"/>
      <c r="D355" s="645"/>
      <c r="E355" s="645"/>
      <c r="F355" s="645"/>
      <c r="G355" s="646"/>
      <c r="H355" s="368"/>
    </row>
    <row r="356" spans="1:8" ht="17.100000000000001" customHeight="1" x14ac:dyDescent="0.25">
      <c r="A356" s="224"/>
      <c r="B356" s="593" t="s">
        <v>31</v>
      </c>
      <c r="C356" s="594"/>
      <c r="D356" s="224" t="s">
        <v>32</v>
      </c>
      <c r="E356" s="224" t="s">
        <v>33</v>
      </c>
      <c r="F356" s="224" t="s">
        <v>34</v>
      </c>
      <c r="G356" s="224" t="s">
        <v>35</v>
      </c>
      <c r="H356" s="368"/>
    </row>
    <row r="357" spans="1:8" ht="17.100000000000001" customHeight="1" x14ac:dyDescent="0.25">
      <c r="A357" s="198"/>
      <c r="B357" s="593" t="s">
        <v>67</v>
      </c>
      <c r="C357" s="594"/>
      <c r="D357" s="198"/>
      <c r="E357" s="206"/>
      <c r="F357" s="427">
        <v>0.1</v>
      </c>
      <c r="G357" s="217">
        <f>ROUND((H372*F357),2)</f>
        <v>335.42</v>
      </c>
      <c r="H357" s="368"/>
    </row>
    <row r="358" spans="1:8" ht="17.100000000000001" customHeight="1" x14ac:dyDescent="0.25">
      <c r="A358" s="198"/>
      <c r="B358" s="593" t="s">
        <v>279</v>
      </c>
      <c r="C358" s="594"/>
      <c r="D358" s="198" t="s">
        <v>280</v>
      </c>
      <c r="E358" s="206">
        <v>1900</v>
      </c>
      <c r="F358" s="427">
        <v>7.1400000000000005E-2</v>
      </c>
      <c r="G358" s="206">
        <f>ROUND((E358*F358),2)</f>
        <v>135.66</v>
      </c>
      <c r="H358" s="368"/>
    </row>
    <row r="359" spans="1:8" ht="17.100000000000001" customHeight="1" x14ac:dyDescent="0.25">
      <c r="A359" s="198"/>
      <c r="B359" s="593"/>
      <c r="C359" s="594"/>
      <c r="D359" s="198"/>
      <c r="E359" s="206"/>
      <c r="F359" s="206"/>
      <c r="G359" s="206"/>
      <c r="H359" s="368"/>
    </row>
    <row r="360" spans="1:8" ht="17.100000000000001" customHeight="1" x14ac:dyDescent="0.25">
      <c r="A360" s="247"/>
      <c r="E360" s="207" t="s">
        <v>36</v>
      </c>
      <c r="F360" s="207"/>
      <c r="G360" s="207"/>
      <c r="H360" s="368">
        <f>SUM(G357:G359)</f>
        <v>471.08000000000004</v>
      </c>
    </row>
    <row r="361" spans="1:8" ht="17.100000000000001" customHeight="1" x14ac:dyDescent="0.25">
      <c r="A361" s="205" t="s">
        <v>37</v>
      </c>
      <c r="B361" s="644" t="s">
        <v>38</v>
      </c>
      <c r="C361" s="645"/>
      <c r="D361" s="645"/>
      <c r="E361" s="645"/>
      <c r="F361" s="645"/>
      <c r="G361" s="646"/>
      <c r="H361" s="368"/>
    </row>
    <row r="362" spans="1:8" ht="17.100000000000001" customHeight="1" x14ac:dyDescent="0.25">
      <c r="A362" s="224"/>
      <c r="B362" s="593" t="s">
        <v>31</v>
      </c>
      <c r="C362" s="594"/>
      <c r="D362" s="198" t="s">
        <v>12</v>
      </c>
      <c r="E362" s="208" t="s">
        <v>39</v>
      </c>
      <c r="F362" s="208" t="s">
        <v>40</v>
      </c>
      <c r="G362" s="208" t="s">
        <v>35</v>
      </c>
      <c r="H362" s="368"/>
    </row>
    <row r="363" spans="1:8" ht="17.100000000000001" customHeight="1" x14ac:dyDescent="0.25">
      <c r="A363" s="198"/>
      <c r="B363" s="660" t="s">
        <v>277</v>
      </c>
      <c r="C363" s="661"/>
      <c r="D363" s="363" t="s">
        <v>248</v>
      </c>
      <c r="E363" s="364">
        <v>1</v>
      </c>
      <c r="F363" s="426">
        <v>8000</v>
      </c>
      <c r="G363" s="206">
        <f>ROUND((E363*F363),2)</f>
        <v>8000</v>
      </c>
      <c r="H363" s="368"/>
    </row>
    <row r="364" spans="1:8" ht="17.100000000000001" customHeight="1" x14ac:dyDescent="0.25">
      <c r="A364" s="198"/>
      <c r="B364" s="660" t="s">
        <v>278</v>
      </c>
      <c r="C364" s="661"/>
      <c r="D364" s="363" t="s">
        <v>248</v>
      </c>
      <c r="E364" s="363">
        <v>0.03</v>
      </c>
      <c r="F364" s="426">
        <v>7000</v>
      </c>
      <c r="G364" s="206">
        <f>ROUND((E364*F364),2)</f>
        <v>210</v>
      </c>
      <c r="H364" s="368"/>
    </row>
    <row r="365" spans="1:8" ht="17.100000000000001" customHeight="1" x14ac:dyDescent="0.25">
      <c r="A365" s="198"/>
      <c r="B365" s="603"/>
      <c r="C365" s="604"/>
      <c r="D365" s="363"/>
      <c r="E365" s="365"/>
      <c r="F365" s="366"/>
      <c r="G365" s="206"/>
      <c r="H365" s="368"/>
    </row>
    <row r="366" spans="1:8" ht="17.100000000000001" customHeight="1" x14ac:dyDescent="0.25">
      <c r="A366" s="247" t="s">
        <v>41</v>
      </c>
      <c r="E366" s="207" t="s">
        <v>42</v>
      </c>
      <c r="F366" s="207"/>
      <c r="G366" s="207"/>
      <c r="H366" s="368">
        <f>(SUM(G363:G365))</f>
        <v>8210</v>
      </c>
    </row>
    <row r="367" spans="1:8" ht="17.100000000000001" customHeight="1" x14ac:dyDescent="0.25">
      <c r="A367" s="205" t="s">
        <v>43</v>
      </c>
      <c r="B367" s="644" t="s">
        <v>44</v>
      </c>
      <c r="C367" s="645"/>
      <c r="D367" s="645"/>
      <c r="E367" s="645"/>
      <c r="F367" s="645"/>
      <c r="G367" s="646"/>
      <c r="H367" s="368"/>
    </row>
    <row r="368" spans="1:8" ht="17.100000000000001" customHeight="1" x14ac:dyDescent="0.25">
      <c r="A368" s="198" t="s">
        <v>45</v>
      </c>
      <c r="B368" s="224" t="s">
        <v>31</v>
      </c>
      <c r="C368" s="224" t="s">
        <v>46</v>
      </c>
      <c r="D368" s="224" t="s">
        <v>47</v>
      </c>
      <c r="E368" s="208" t="s">
        <v>48</v>
      </c>
      <c r="F368" s="206" t="s">
        <v>34</v>
      </c>
      <c r="G368" s="206" t="s">
        <v>35</v>
      </c>
      <c r="H368" s="368"/>
    </row>
    <row r="369" spans="1:8" ht="17.100000000000001" customHeight="1" x14ac:dyDescent="0.25">
      <c r="A369" s="198">
        <v>2</v>
      </c>
      <c r="B369" s="198" t="s">
        <v>189</v>
      </c>
      <c r="C369" s="210">
        <v>60000</v>
      </c>
      <c r="D369" s="211">
        <v>0.75</v>
      </c>
      <c r="E369" s="209">
        <f>+(A369*C369)+(A369*C369*D369)</f>
        <v>210000</v>
      </c>
      <c r="F369" s="212">
        <v>120</v>
      </c>
      <c r="G369" s="217">
        <f>ROUND(((E369)/(F369)),2)</f>
        <v>1750</v>
      </c>
      <c r="H369" s="368"/>
    </row>
    <row r="370" spans="1:8" ht="17.100000000000001" customHeight="1" x14ac:dyDescent="0.25">
      <c r="A370" s="198">
        <v>1</v>
      </c>
      <c r="B370" s="198" t="s">
        <v>239</v>
      </c>
      <c r="C370" s="210">
        <v>110000</v>
      </c>
      <c r="D370" s="211">
        <v>0.75</v>
      </c>
      <c r="E370" s="209">
        <f>+(A370*C370)+(A370*C370*D370)</f>
        <v>192500</v>
      </c>
      <c r="F370" s="212">
        <v>120</v>
      </c>
      <c r="G370" s="217">
        <f>ROUND(((E370)/(F370)),2)</f>
        <v>1604.17</v>
      </c>
      <c r="H370" s="368"/>
    </row>
    <row r="371" spans="1:8" ht="17.100000000000001" customHeight="1" x14ac:dyDescent="0.25">
      <c r="A371" s="198"/>
      <c r="B371" s="198"/>
      <c r="C371" s="198"/>
      <c r="D371" s="198"/>
      <c r="E371" s="206"/>
      <c r="F371" s="206"/>
      <c r="G371" s="206"/>
      <c r="H371" s="368"/>
    </row>
    <row r="372" spans="1:8" ht="17.100000000000001" customHeight="1" x14ac:dyDescent="0.25">
      <c r="A372" s="247"/>
      <c r="E372" s="207" t="s">
        <v>50</v>
      </c>
      <c r="F372" s="207"/>
      <c r="G372" s="207"/>
      <c r="H372" s="368">
        <f>SUM(G369)+(G370)</f>
        <v>3354.17</v>
      </c>
    </row>
    <row r="373" spans="1:8" ht="17.100000000000001" customHeight="1" x14ac:dyDescent="0.25">
      <c r="A373" s="205" t="s">
        <v>51</v>
      </c>
      <c r="B373" s="644" t="s">
        <v>18</v>
      </c>
      <c r="C373" s="645"/>
      <c r="D373" s="645"/>
      <c r="E373" s="645"/>
      <c r="F373" s="645"/>
      <c r="G373" s="646"/>
      <c r="H373" s="368"/>
    </row>
    <row r="374" spans="1:8" ht="17.100000000000001" customHeight="1" x14ac:dyDescent="0.25">
      <c r="A374" s="198"/>
      <c r="B374" s="198" t="s">
        <v>31</v>
      </c>
      <c r="C374" s="224" t="s">
        <v>12</v>
      </c>
      <c r="D374" s="224" t="s">
        <v>13</v>
      </c>
      <c r="E374" s="224" t="s">
        <v>52</v>
      </c>
      <c r="F374" s="224"/>
      <c r="G374" s="206" t="s">
        <v>53</v>
      </c>
      <c r="H374" s="368"/>
    </row>
    <row r="375" spans="1:8" ht="17.100000000000001" customHeight="1" x14ac:dyDescent="0.25">
      <c r="A375" s="198"/>
      <c r="B375" s="198"/>
      <c r="C375" s="213"/>
      <c r="D375" s="198"/>
      <c r="E375" s="206"/>
      <c r="F375" s="206"/>
      <c r="G375" s="206"/>
      <c r="H375" s="368"/>
    </row>
    <row r="376" spans="1:8" ht="17.100000000000001" customHeight="1" x14ac:dyDescent="0.25">
      <c r="A376" s="198"/>
      <c r="B376" s="198"/>
      <c r="C376" s="209"/>
      <c r="D376" s="198"/>
      <c r="E376" s="206"/>
      <c r="F376" s="206"/>
      <c r="G376" s="206"/>
      <c r="H376" s="368"/>
    </row>
    <row r="377" spans="1:8" ht="17.100000000000001" customHeight="1" x14ac:dyDescent="0.25">
      <c r="A377" s="198"/>
      <c r="B377" s="198"/>
      <c r="C377" s="198"/>
      <c r="D377" s="198"/>
      <c r="E377" s="206"/>
      <c r="F377" s="206"/>
      <c r="G377" s="206"/>
      <c r="H377" s="368"/>
    </row>
    <row r="378" spans="1:8" ht="17.100000000000001" customHeight="1" x14ac:dyDescent="0.25">
      <c r="A378" s="247"/>
      <c r="E378" s="207" t="s">
        <v>50</v>
      </c>
      <c r="F378" s="207"/>
      <c r="G378" s="207"/>
      <c r="H378" s="368">
        <f>ROUND(SUM(G375)+(G376),0)</f>
        <v>0</v>
      </c>
    </row>
    <row r="379" spans="1:8" ht="17.100000000000001" customHeight="1" x14ac:dyDescent="0.25">
      <c r="A379" s="246"/>
      <c r="E379" s="207"/>
      <c r="F379" s="207"/>
      <c r="G379" s="207"/>
      <c r="H379" s="368"/>
    </row>
    <row r="380" spans="1:8" ht="17.100000000000001" customHeight="1" x14ac:dyDescent="0.25">
      <c r="A380" s="246"/>
      <c r="D380" s="214" t="s">
        <v>54</v>
      </c>
      <c r="E380" s="215"/>
      <c r="F380" s="215"/>
      <c r="G380" s="215"/>
      <c r="H380" s="368">
        <f>ROUND((SUM(H360:H379)),2)</f>
        <v>12035.25</v>
      </c>
    </row>
    <row r="381" spans="1:8" ht="17.100000000000001" customHeight="1" x14ac:dyDescent="0.25">
      <c r="A381" s="246"/>
      <c r="E381" s="207"/>
      <c r="F381" s="207"/>
      <c r="G381" s="207"/>
      <c r="H381" s="368"/>
    </row>
    <row r="382" spans="1:8" ht="17.100000000000001" customHeight="1" x14ac:dyDescent="0.25">
      <c r="A382" s="205" t="s">
        <v>55</v>
      </c>
      <c r="B382" s="644" t="s">
        <v>56</v>
      </c>
      <c r="C382" s="645"/>
      <c r="D382" s="645"/>
      <c r="E382" s="645"/>
      <c r="F382" s="645"/>
      <c r="G382" s="646"/>
      <c r="H382" s="368"/>
    </row>
    <row r="383" spans="1:8" ht="17.100000000000001" customHeight="1" x14ac:dyDescent="0.25">
      <c r="A383" s="224"/>
      <c r="B383" s="224" t="s">
        <v>31</v>
      </c>
      <c r="C383" s="224" t="s">
        <v>57</v>
      </c>
      <c r="D383" s="198" t="s">
        <v>58</v>
      </c>
      <c r="E383" s="206"/>
      <c r="F383" s="206" t="s">
        <v>59</v>
      </c>
      <c r="G383" s="206"/>
      <c r="H383" s="368"/>
    </row>
    <row r="384" spans="1:8" ht="17.100000000000001" customHeight="1" x14ac:dyDescent="0.25">
      <c r="A384" s="198"/>
      <c r="B384" s="224" t="s">
        <v>60</v>
      </c>
      <c r="C384" s="211">
        <v>0.27</v>
      </c>
      <c r="D384" s="198"/>
      <c r="E384" s="209"/>
      <c r="F384" s="198"/>
      <c r="G384" s="217">
        <f>ROUND((H380*C384),2)</f>
        <v>3249.52</v>
      </c>
      <c r="H384" s="368"/>
    </row>
    <row r="385" spans="1:8" ht="17.100000000000001" customHeight="1" x14ac:dyDescent="0.25">
      <c r="A385" s="198"/>
      <c r="B385" s="224" t="s">
        <v>61</v>
      </c>
      <c r="C385" s="211">
        <v>0.02</v>
      </c>
      <c r="D385" s="198"/>
      <c r="E385" s="209"/>
      <c r="F385" s="198"/>
      <c r="G385" s="217">
        <f>ROUND((H380*C385),2)</f>
        <v>240.71</v>
      </c>
      <c r="H385" s="368"/>
    </row>
    <row r="386" spans="1:8" ht="17.100000000000001" customHeight="1" x14ac:dyDescent="0.25">
      <c r="A386" s="198"/>
      <c r="B386" s="224" t="s">
        <v>62</v>
      </c>
      <c r="C386" s="211">
        <v>0.03</v>
      </c>
      <c r="D386" s="198"/>
      <c r="E386" s="209"/>
      <c r="F386" s="198"/>
      <c r="G386" s="217">
        <f>ROUND((H380*C386),2)</f>
        <v>361.06</v>
      </c>
      <c r="H386" s="368"/>
    </row>
    <row r="387" spans="1:8" ht="17.100000000000001" customHeight="1" x14ac:dyDescent="0.25">
      <c r="A387" s="246"/>
      <c r="D387" s="214" t="s">
        <v>63</v>
      </c>
      <c r="E387" s="215"/>
      <c r="F387" s="215"/>
      <c r="G387" s="215"/>
      <c r="H387" s="368">
        <f>SUM(G383:G386)</f>
        <v>3851.29</v>
      </c>
    </row>
    <row r="388" spans="1:8" ht="17.100000000000001" customHeight="1" x14ac:dyDescent="0.25">
      <c r="A388" s="246"/>
      <c r="E388" s="207"/>
      <c r="F388" s="207"/>
      <c r="G388" s="207"/>
      <c r="H388" s="368"/>
    </row>
    <row r="389" spans="1:8" ht="17.100000000000001" customHeight="1" x14ac:dyDescent="0.25">
      <c r="A389" s="246"/>
      <c r="D389" s="214" t="s">
        <v>64</v>
      </c>
      <c r="E389" s="215"/>
      <c r="F389" s="215"/>
      <c r="G389" s="207"/>
      <c r="H389" s="368">
        <f>H380+H387</f>
        <v>15886.54</v>
      </c>
    </row>
    <row r="390" spans="1:8" ht="17.100000000000001" customHeight="1" x14ac:dyDescent="0.25">
      <c r="A390" s="246"/>
      <c r="D390" s="214"/>
      <c r="E390" s="215"/>
      <c r="F390" s="215"/>
      <c r="G390" s="207"/>
      <c r="H390" s="368"/>
    </row>
    <row r="391" spans="1:8" ht="17.100000000000001" customHeight="1" x14ac:dyDescent="0.25">
      <c r="A391" s="246"/>
      <c r="E391" s="215"/>
      <c r="F391" s="215"/>
      <c r="G391" s="207"/>
      <c r="H391" s="368"/>
    </row>
    <row r="392" spans="1:8" ht="17.100000000000001" customHeight="1" x14ac:dyDescent="0.25">
      <c r="A392" s="204"/>
      <c r="B392" s="203"/>
      <c r="E392" s="218"/>
      <c r="F392" s="219"/>
      <c r="G392" s="202"/>
      <c r="H392" s="368"/>
    </row>
    <row r="393" spans="1:8" ht="17.100000000000001" customHeight="1" x14ac:dyDescent="0.25">
      <c r="A393" s="248" t="s">
        <v>252</v>
      </c>
      <c r="B393" s="216"/>
      <c r="E393" s="222" t="str">
        <f>Presupuesto!C53</f>
        <v>ARQ. GUILLERMO YAMID VALLEJOS BENAVIDES</v>
      </c>
      <c r="F393" s="216"/>
      <c r="G393" s="216"/>
      <c r="H393" s="368"/>
    </row>
    <row r="394" spans="1:8" ht="17.100000000000001" customHeight="1" x14ac:dyDescent="0.25">
      <c r="A394" s="201" t="s">
        <v>254</v>
      </c>
      <c r="B394" s="216"/>
      <c r="E394" s="222" t="str">
        <f>Presupuesto!C54</f>
        <v>SECRETARIO DE PLANEACION Y OBRAS PUBLICAS</v>
      </c>
      <c r="F394" s="216"/>
      <c r="G394" s="216"/>
      <c r="H394" s="368"/>
    </row>
    <row r="395" spans="1:8" ht="17.100000000000001" customHeight="1" x14ac:dyDescent="0.25">
      <c r="A395" s="249" t="s">
        <v>253</v>
      </c>
      <c r="B395" s="250"/>
      <c r="C395" s="203"/>
      <c r="D395" s="203"/>
      <c r="E395" s="222" t="str">
        <f>Presupuesto!C55</f>
        <v>SAN MIGUEL - PUTUMAYO</v>
      </c>
      <c r="F395" s="250"/>
      <c r="G395" s="250"/>
      <c r="H395" s="446"/>
    </row>
    <row r="396" spans="1:8" ht="17.100000000000001" customHeight="1" x14ac:dyDescent="0.25">
      <c r="A396" s="249"/>
      <c r="B396" s="216"/>
      <c r="D396" s="203"/>
      <c r="E396" s="202"/>
      <c r="F396" s="202"/>
      <c r="G396" s="202"/>
      <c r="H396" s="446"/>
    </row>
    <row r="397" spans="1:8" ht="17.100000000000001" customHeight="1" x14ac:dyDescent="0.3">
      <c r="A397" s="635"/>
      <c r="B397" s="636"/>
      <c r="C397" s="557" t="s">
        <v>230</v>
      </c>
      <c r="D397" s="559" t="s">
        <v>231</v>
      </c>
      <c r="E397" s="628"/>
      <c r="F397" s="277">
        <v>103</v>
      </c>
      <c r="G397" s="651"/>
      <c r="H397" s="652"/>
    </row>
    <row r="398" spans="1:8" ht="17.100000000000001" customHeight="1" x14ac:dyDescent="0.25">
      <c r="A398" s="637"/>
      <c r="B398" s="638"/>
      <c r="C398" s="558"/>
      <c r="D398" s="570" t="s">
        <v>195</v>
      </c>
      <c r="E398" s="630"/>
      <c r="F398" s="641">
        <v>51</v>
      </c>
      <c r="G398" s="653"/>
      <c r="H398" s="654"/>
    </row>
    <row r="399" spans="1:8" ht="17.100000000000001" customHeight="1" x14ac:dyDescent="0.25">
      <c r="A399" s="637"/>
      <c r="B399" s="638"/>
      <c r="C399" s="302" t="s">
        <v>196</v>
      </c>
      <c r="D399" s="572"/>
      <c r="E399" s="631"/>
      <c r="F399" s="642"/>
      <c r="G399" s="653"/>
      <c r="H399" s="654"/>
    </row>
    <row r="400" spans="1:8" ht="17.100000000000001" customHeight="1" x14ac:dyDescent="0.25">
      <c r="A400" s="637"/>
      <c r="B400" s="638"/>
      <c r="C400" s="303" t="s">
        <v>197</v>
      </c>
      <c r="D400" s="577" t="s">
        <v>198</v>
      </c>
      <c r="E400" s="643"/>
      <c r="F400" s="304">
        <v>1</v>
      </c>
      <c r="G400" s="653"/>
      <c r="H400" s="654"/>
    </row>
    <row r="401" spans="1:8" ht="27.6" customHeight="1" x14ac:dyDescent="0.25">
      <c r="A401" s="637"/>
      <c r="B401" s="638"/>
      <c r="C401" s="607" t="s">
        <v>199</v>
      </c>
      <c r="D401" s="609" t="s">
        <v>200</v>
      </c>
      <c r="E401" s="610"/>
      <c r="F401" s="302" t="s">
        <v>201</v>
      </c>
      <c r="G401" s="653"/>
      <c r="H401" s="654"/>
    </row>
    <row r="402" spans="1:8" ht="17.100000000000001" customHeight="1" x14ac:dyDescent="0.25">
      <c r="A402" s="639"/>
      <c r="B402" s="640"/>
      <c r="C402" s="608"/>
      <c r="D402" s="611"/>
      <c r="E402" s="612"/>
      <c r="F402" s="305">
        <v>44216</v>
      </c>
      <c r="G402" s="655"/>
      <c r="H402" s="656"/>
    </row>
    <row r="403" spans="1:8" ht="17.100000000000001" customHeight="1" x14ac:dyDescent="0.25">
      <c r="A403" s="632"/>
      <c r="B403" s="633"/>
      <c r="C403" s="633"/>
      <c r="D403" s="633"/>
      <c r="E403" s="633"/>
      <c r="F403" s="633"/>
      <c r="G403" s="633"/>
      <c r="H403" s="634"/>
    </row>
    <row r="404" spans="1:8" ht="24.75" customHeight="1" x14ac:dyDescent="0.25">
      <c r="A404" s="613" t="str">
        <f>+Presupuesto!A8</f>
        <v>ADECUACION Y MEJORAMIENTO DE CANCHA DE FUTBOL MUNICIPAL DE LA DORADA PUTUMAYO</v>
      </c>
      <c r="B404" s="614"/>
      <c r="C404" s="614"/>
      <c r="D404" s="614"/>
      <c r="E404" s="614"/>
      <c r="F404" s="614"/>
      <c r="G404" s="614"/>
      <c r="H404" s="615"/>
    </row>
    <row r="405" spans="1:8" ht="18" customHeight="1" thickBot="1" x14ac:dyDescent="0.3">
      <c r="A405" s="613"/>
      <c r="B405" s="614"/>
      <c r="C405" s="614"/>
      <c r="D405" s="614"/>
      <c r="E405" s="614"/>
      <c r="F405" s="614"/>
      <c r="G405" s="614"/>
      <c r="H405" s="615"/>
    </row>
    <row r="406" spans="1:8" ht="17.100000000000001" customHeight="1" thickBot="1" x14ac:dyDescent="0.3">
      <c r="A406" s="347">
        <f>Presupuesto!A24</f>
        <v>2.5</v>
      </c>
      <c r="B406" s="647" t="str">
        <f>Presupuesto!B24</f>
        <v>MURO EN LADRILLO MACIZO PARA CERRAMIENTO DE ELECTROBOMBA</v>
      </c>
      <c r="C406" s="648"/>
      <c r="D406" s="648"/>
      <c r="E406" s="648"/>
      <c r="F406" s="649"/>
      <c r="G406" s="348" t="s">
        <v>28</v>
      </c>
      <c r="H406" s="445" t="str">
        <f>Presupuesto!D24</f>
        <v>M2</v>
      </c>
    </row>
    <row r="407" spans="1:8" ht="17.100000000000001" customHeight="1" x14ac:dyDescent="0.25">
      <c r="A407" s="246"/>
      <c r="H407" s="368"/>
    </row>
    <row r="408" spans="1:8" ht="17.100000000000001" customHeight="1" x14ac:dyDescent="0.25">
      <c r="A408" s="205" t="s">
        <v>29</v>
      </c>
      <c r="B408" s="644" t="s">
        <v>30</v>
      </c>
      <c r="C408" s="645"/>
      <c r="D408" s="645"/>
      <c r="E408" s="645"/>
      <c r="F408" s="645"/>
      <c r="G408" s="646"/>
      <c r="H408" s="368"/>
    </row>
    <row r="409" spans="1:8" ht="17.100000000000001" customHeight="1" x14ac:dyDescent="0.25">
      <c r="A409" s="224"/>
      <c r="B409" s="593" t="s">
        <v>31</v>
      </c>
      <c r="C409" s="594"/>
      <c r="D409" s="224" t="s">
        <v>32</v>
      </c>
      <c r="E409" s="224" t="s">
        <v>33</v>
      </c>
      <c r="F409" s="224" t="s">
        <v>34</v>
      </c>
      <c r="G409" s="224" t="s">
        <v>35</v>
      </c>
      <c r="H409" s="368"/>
    </row>
    <row r="410" spans="1:8" ht="17.100000000000001" customHeight="1" x14ac:dyDescent="0.25">
      <c r="A410" s="198"/>
      <c r="B410" s="593" t="s">
        <v>67</v>
      </c>
      <c r="C410" s="594"/>
      <c r="D410" s="198"/>
      <c r="E410" s="206"/>
      <c r="F410" s="206">
        <v>0.1</v>
      </c>
      <c r="G410" s="217">
        <f>ROUND((H426*F410),2)</f>
        <v>670.83</v>
      </c>
      <c r="H410" s="368"/>
    </row>
    <row r="411" spans="1:8" ht="17.100000000000001" customHeight="1" x14ac:dyDescent="0.25">
      <c r="A411" s="198"/>
      <c r="B411" s="593"/>
      <c r="C411" s="594"/>
      <c r="D411" s="198"/>
      <c r="E411" s="206"/>
      <c r="F411" s="206"/>
      <c r="G411" s="206"/>
      <c r="H411" s="368"/>
    </row>
    <row r="412" spans="1:8" ht="17.100000000000001" customHeight="1" x14ac:dyDescent="0.25">
      <c r="A412" s="198"/>
      <c r="B412" s="593"/>
      <c r="C412" s="594"/>
      <c r="D412" s="198"/>
      <c r="E412" s="206"/>
      <c r="F412" s="206"/>
      <c r="G412" s="206"/>
      <c r="H412" s="368"/>
    </row>
    <row r="413" spans="1:8" ht="17.100000000000001" customHeight="1" x14ac:dyDescent="0.25">
      <c r="A413" s="247"/>
      <c r="E413" s="207" t="s">
        <v>36</v>
      </c>
      <c r="F413" s="207"/>
      <c r="G413" s="207"/>
      <c r="H413" s="368">
        <f>SUM(G410:G412)</f>
        <v>670.83</v>
      </c>
    </row>
    <row r="414" spans="1:8" ht="17.100000000000001" customHeight="1" x14ac:dyDescent="0.25">
      <c r="A414" s="205" t="s">
        <v>37</v>
      </c>
      <c r="B414" s="644" t="s">
        <v>38</v>
      </c>
      <c r="C414" s="645"/>
      <c r="D414" s="645"/>
      <c r="E414" s="645"/>
      <c r="F414" s="645"/>
      <c r="G414" s="646"/>
      <c r="H414" s="368"/>
    </row>
    <row r="415" spans="1:8" ht="17.100000000000001" customHeight="1" x14ac:dyDescent="0.25">
      <c r="A415" s="224"/>
      <c r="B415" s="593" t="s">
        <v>31</v>
      </c>
      <c r="C415" s="594"/>
      <c r="D415" s="198" t="s">
        <v>12</v>
      </c>
      <c r="E415" s="208" t="s">
        <v>39</v>
      </c>
      <c r="F415" s="208" t="s">
        <v>40</v>
      </c>
      <c r="G415" s="208" t="s">
        <v>35</v>
      </c>
      <c r="H415" s="368"/>
    </row>
    <row r="416" spans="1:8" ht="17.100000000000001" customHeight="1" x14ac:dyDescent="0.25">
      <c r="A416" s="198"/>
      <c r="B416" s="659" t="s">
        <v>271</v>
      </c>
      <c r="C416" s="659"/>
      <c r="D416" s="363" t="s">
        <v>238</v>
      </c>
      <c r="E416" s="208">
        <v>0.06</v>
      </c>
      <c r="F416" s="366">
        <f>'BASICOS RURAL'!H38</f>
        <v>776650</v>
      </c>
      <c r="G416" s="206">
        <f>ROUND((E416*F416),2)</f>
        <v>46599</v>
      </c>
      <c r="H416" s="368"/>
    </row>
    <row r="417" spans="1:8" ht="17.100000000000001" customHeight="1" x14ac:dyDescent="0.25">
      <c r="A417" s="198"/>
      <c r="B417" s="662" t="s">
        <v>344</v>
      </c>
      <c r="C417" s="662" t="s">
        <v>282</v>
      </c>
      <c r="D417" s="419" t="s">
        <v>152</v>
      </c>
      <c r="E417" s="420">
        <v>17</v>
      </c>
      <c r="F417" s="366">
        <v>1800</v>
      </c>
      <c r="G417" s="206">
        <f t="shared" ref="G417" si="7">ROUND((E417*F417),2)</f>
        <v>30600</v>
      </c>
      <c r="H417" s="368"/>
    </row>
    <row r="418" spans="1:8" ht="17.100000000000001" customHeight="1" x14ac:dyDescent="0.25">
      <c r="A418" s="198"/>
      <c r="B418" s="603"/>
      <c r="C418" s="604"/>
      <c r="D418" s="363"/>
      <c r="E418" s="365"/>
      <c r="F418" s="366"/>
      <c r="G418" s="206"/>
      <c r="H418" s="368"/>
    </row>
    <row r="419" spans="1:8" ht="17.100000000000001" customHeight="1" x14ac:dyDescent="0.25">
      <c r="A419" s="198"/>
      <c r="B419" s="603"/>
      <c r="C419" s="604"/>
      <c r="D419" s="198"/>
      <c r="E419" s="206"/>
      <c r="F419" s="206"/>
      <c r="G419" s="206"/>
      <c r="H419" s="368"/>
    </row>
    <row r="420" spans="1:8" ht="17.100000000000001" customHeight="1" x14ac:dyDescent="0.25">
      <c r="A420" s="247" t="s">
        <v>41</v>
      </c>
      <c r="E420" s="207" t="s">
        <v>42</v>
      </c>
      <c r="F420" s="207"/>
      <c r="G420" s="207"/>
      <c r="H420" s="368">
        <f>(SUM(G416:G418))</f>
        <v>77199</v>
      </c>
    </row>
    <row r="421" spans="1:8" ht="17.100000000000001" customHeight="1" x14ac:dyDescent="0.25">
      <c r="A421" s="205" t="s">
        <v>43</v>
      </c>
      <c r="B421" s="644" t="s">
        <v>44</v>
      </c>
      <c r="C421" s="645"/>
      <c r="D421" s="645"/>
      <c r="E421" s="645"/>
      <c r="F421" s="645"/>
      <c r="G421" s="646"/>
      <c r="H421" s="368"/>
    </row>
    <row r="422" spans="1:8" ht="17.100000000000001" customHeight="1" x14ac:dyDescent="0.25">
      <c r="A422" s="198" t="s">
        <v>45</v>
      </c>
      <c r="B422" s="224" t="s">
        <v>31</v>
      </c>
      <c r="C422" s="224" t="s">
        <v>46</v>
      </c>
      <c r="D422" s="224" t="s">
        <v>47</v>
      </c>
      <c r="E422" s="208" t="s">
        <v>48</v>
      </c>
      <c r="F422" s="206" t="s">
        <v>34</v>
      </c>
      <c r="G422" s="206" t="s">
        <v>35</v>
      </c>
      <c r="H422" s="368"/>
    </row>
    <row r="423" spans="1:8" ht="17.100000000000001" customHeight="1" x14ac:dyDescent="0.25">
      <c r="A423" s="198">
        <v>2</v>
      </c>
      <c r="B423" s="198" t="s">
        <v>189</v>
      </c>
      <c r="C423" s="210">
        <v>60000</v>
      </c>
      <c r="D423" s="211">
        <v>0.75</v>
      </c>
      <c r="E423" s="209">
        <f>+(A423*C423)+(A423*C423*D423)</f>
        <v>210000</v>
      </c>
      <c r="F423" s="220">
        <v>60</v>
      </c>
      <c r="G423" s="217">
        <f>ROUND(((E423)/(F423)),2)</f>
        <v>3500</v>
      </c>
      <c r="H423" s="368"/>
    </row>
    <row r="424" spans="1:8" ht="17.100000000000001" customHeight="1" x14ac:dyDescent="0.25">
      <c r="A424" s="198">
        <v>1</v>
      </c>
      <c r="B424" s="198" t="s">
        <v>239</v>
      </c>
      <c r="C424" s="210">
        <v>110000</v>
      </c>
      <c r="D424" s="211">
        <v>0.75</v>
      </c>
      <c r="E424" s="209">
        <f>+(A424*C424)+(A424*C424*D424)</f>
        <v>192500</v>
      </c>
      <c r="F424" s="220">
        <v>60</v>
      </c>
      <c r="G424" s="217">
        <f>ROUND(((E424)/(F424)),2)</f>
        <v>3208.33</v>
      </c>
      <c r="H424" s="368"/>
    </row>
    <row r="425" spans="1:8" ht="17.100000000000001" customHeight="1" x14ac:dyDescent="0.25">
      <c r="A425" s="198"/>
      <c r="B425" s="198"/>
      <c r="C425" s="198"/>
      <c r="D425" s="198"/>
      <c r="E425" s="206"/>
      <c r="F425" s="206"/>
      <c r="G425" s="206"/>
      <c r="H425" s="368"/>
    </row>
    <row r="426" spans="1:8" ht="17.100000000000001" customHeight="1" x14ac:dyDescent="0.25">
      <c r="A426" s="247"/>
      <c r="E426" s="207" t="s">
        <v>50</v>
      </c>
      <c r="F426" s="207"/>
      <c r="G426" s="207"/>
      <c r="H426" s="368">
        <f>SUM(G423)+(G424)</f>
        <v>6708.33</v>
      </c>
    </row>
    <row r="427" spans="1:8" ht="17.100000000000001" customHeight="1" x14ac:dyDescent="0.25">
      <c r="A427" s="205" t="s">
        <v>51</v>
      </c>
      <c r="B427" s="644" t="s">
        <v>18</v>
      </c>
      <c r="C427" s="645"/>
      <c r="D427" s="645"/>
      <c r="E427" s="645"/>
      <c r="F427" s="645"/>
      <c r="G427" s="646"/>
      <c r="H427" s="368"/>
    </row>
    <row r="428" spans="1:8" ht="17.100000000000001" customHeight="1" x14ac:dyDescent="0.25">
      <c r="A428" s="198"/>
      <c r="B428" s="198" t="s">
        <v>31</v>
      </c>
      <c r="C428" s="224" t="s">
        <v>12</v>
      </c>
      <c r="D428" s="224" t="s">
        <v>13</v>
      </c>
      <c r="E428" s="224" t="s">
        <v>52</v>
      </c>
      <c r="F428" s="224"/>
      <c r="G428" s="206" t="s">
        <v>53</v>
      </c>
      <c r="H428" s="368"/>
    </row>
    <row r="429" spans="1:8" ht="17.100000000000001" customHeight="1" x14ac:dyDescent="0.25">
      <c r="A429" s="198"/>
      <c r="B429" s="198"/>
      <c r="C429" s="213"/>
      <c r="D429" s="198"/>
      <c r="E429" s="206"/>
      <c r="F429" s="206"/>
      <c r="G429" s="206"/>
      <c r="H429" s="368"/>
    </row>
    <row r="430" spans="1:8" ht="17.100000000000001" customHeight="1" x14ac:dyDescent="0.25">
      <c r="A430" s="198"/>
      <c r="B430" s="198"/>
      <c r="C430" s="209"/>
      <c r="D430" s="198"/>
      <c r="E430" s="206"/>
      <c r="F430" s="206"/>
      <c r="G430" s="206"/>
      <c r="H430" s="368"/>
    </row>
    <row r="431" spans="1:8" ht="17.100000000000001" customHeight="1" x14ac:dyDescent="0.25">
      <c r="A431" s="198"/>
      <c r="B431" s="198"/>
      <c r="C431" s="198"/>
      <c r="D431" s="198"/>
      <c r="E431" s="206"/>
      <c r="F431" s="206"/>
      <c r="G431" s="206"/>
      <c r="H431" s="368"/>
    </row>
    <row r="432" spans="1:8" ht="17.100000000000001" customHeight="1" x14ac:dyDescent="0.25">
      <c r="A432" s="247"/>
      <c r="E432" s="207" t="s">
        <v>50</v>
      </c>
      <c r="F432" s="207"/>
      <c r="G432" s="207"/>
      <c r="H432" s="368">
        <f>ROUND(SUM(G429)+(G430),0)</f>
        <v>0</v>
      </c>
    </row>
    <row r="433" spans="1:8" ht="17.100000000000001" customHeight="1" x14ac:dyDescent="0.25">
      <c r="A433" s="246"/>
      <c r="E433" s="207"/>
      <c r="F433" s="207"/>
      <c r="G433" s="207"/>
      <c r="H433" s="368"/>
    </row>
    <row r="434" spans="1:8" ht="17.100000000000001" customHeight="1" x14ac:dyDescent="0.25">
      <c r="A434" s="246"/>
      <c r="D434" s="214" t="s">
        <v>54</v>
      </c>
      <c r="E434" s="215"/>
      <c r="F434" s="215"/>
      <c r="G434" s="215"/>
      <c r="H434" s="368">
        <f>ROUND((SUM(H413:H433)),2)</f>
        <v>84578.16</v>
      </c>
    </row>
    <row r="435" spans="1:8" ht="17.100000000000001" customHeight="1" x14ac:dyDescent="0.25">
      <c r="A435" s="246"/>
      <c r="E435" s="207"/>
      <c r="F435" s="207"/>
      <c r="G435" s="207"/>
      <c r="H435" s="368"/>
    </row>
    <row r="436" spans="1:8" ht="17.100000000000001" customHeight="1" x14ac:dyDescent="0.25">
      <c r="A436" s="205" t="s">
        <v>55</v>
      </c>
      <c r="B436" s="644" t="s">
        <v>56</v>
      </c>
      <c r="C436" s="645"/>
      <c r="D436" s="645"/>
      <c r="E436" s="645"/>
      <c r="F436" s="645"/>
      <c r="G436" s="646"/>
      <c r="H436" s="368"/>
    </row>
    <row r="437" spans="1:8" ht="17.100000000000001" customHeight="1" x14ac:dyDescent="0.25">
      <c r="A437" s="224"/>
      <c r="B437" s="224" t="s">
        <v>31</v>
      </c>
      <c r="C437" s="224" t="s">
        <v>57</v>
      </c>
      <c r="D437" s="198" t="s">
        <v>58</v>
      </c>
      <c r="E437" s="206"/>
      <c r="F437" s="206" t="s">
        <v>59</v>
      </c>
      <c r="G437" s="206"/>
      <c r="H437" s="368"/>
    </row>
    <row r="438" spans="1:8" ht="17.100000000000001" customHeight="1" x14ac:dyDescent="0.25">
      <c r="A438" s="198"/>
      <c r="B438" s="224" t="s">
        <v>60</v>
      </c>
      <c r="C438" s="211">
        <v>0.27</v>
      </c>
      <c r="D438" s="198"/>
      <c r="E438" s="209"/>
      <c r="F438" s="198"/>
      <c r="G438" s="217">
        <f>ROUND((H434*C438),2)</f>
        <v>22836.1</v>
      </c>
      <c r="H438" s="368"/>
    </row>
    <row r="439" spans="1:8" ht="17.100000000000001" customHeight="1" x14ac:dyDescent="0.25">
      <c r="A439" s="198"/>
      <c r="B439" s="224" t="s">
        <v>61</v>
      </c>
      <c r="C439" s="211">
        <v>0.02</v>
      </c>
      <c r="D439" s="198"/>
      <c r="E439" s="209"/>
      <c r="F439" s="198"/>
      <c r="G439" s="217">
        <f>ROUND((H434*C439),2)</f>
        <v>1691.56</v>
      </c>
      <c r="H439" s="368"/>
    </row>
    <row r="440" spans="1:8" ht="17.100000000000001" customHeight="1" x14ac:dyDescent="0.25">
      <c r="A440" s="198"/>
      <c r="B440" s="224" t="s">
        <v>62</v>
      </c>
      <c r="C440" s="211">
        <v>0.03</v>
      </c>
      <c r="D440" s="198"/>
      <c r="E440" s="209"/>
      <c r="F440" s="198"/>
      <c r="G440" s="217">
        <f>ROUND((H434*C440),2)</f>
        <v>2537.34</v>
      </c>
      <c r="H440" s="368"/>
    </row>
    <row r="441" spans="1:8" ht="17.100000000000001" customHeight="1" x14ac:dyDescent="0.25">
      <c r="A441" s="246"/>
      <c r="D441" s="214" t="s">
        <v>63</v>
      </c>
      <c r="E441" s="215"/>
      <c r="F441" s="215"/>
      <c r="G441" s="215"/>
      <c r="H441" s="368">
        <f>SUM(G437:G440)</f>
        <v>27065</v>
      </c>
    </row>
    <row r="442" spans="1:8" ht="17.100000000000001" customHeight="1" x14ac:dyDescent="0.25">
      <c r="A442" s="246"/>
      <c r="E442" s="207"/>
      <c r="F442" s="207"/>
      <c r="G442" s="207"/>
      <c r="H442" s="368"/>
    </row>
    <row r="443" spans="1:8" ht="17.100000000000001" customHeight="1" x14ac:dyDescent="0.25">
      <c r="A443" s="246"/>
      <c r="D443" s="214" t="s">
        <v>64</v>
      </c>
      <c r="E443" s="215"/>
      <c r="F443" s="215"/>
      <c r="G443" s="207"/>
      <c r="H443" s="368">
        <f>H434+H441</f>
        <v>111643.16</v>
      </c>
    </row>
    <row r="444" spans="1:8" ht="17.100000000000001" customHeight="1" x14ac:dyDescent="0.25">
      <c r="A444" s="246"/>
      <c r="D444" s="214"/>
      <c r="E444" s="215"/>
      <c r="F444" s="215"/>
      <c r="G444" s="207"/>
      <c r="H444" s="368"/>
    </row>
    <row r="445" spans="1:8" ht="17.100000000000001" customHeight="1" x14ac:dyDescent="0.25">
      <c r="A445" s="246"/>
      <c r="E445" s="215"/>
      <c r="F445" s="215"/>
      <c r="G445" s="207"/>
      <c r="H445" s="368"/>
    </row>
    <row r="446" spans="1:8" ht="17.100000000000001" customHeight="1" x14ac:dyDescent="0.25">
      <c r="A446" s="204"/>
      <c r="B446" s="203"/>
      <c r="E446" s="218"/>
      <c r="F446" s="219"/>
      <c r="G446" s="202"/>
      <c r="H446" s="368"/>
    </row>
    <row r="447" spans="1:8" ht="17.100000000000001" customHeight="1" x14ac:dyDescent="0.25">
      <c r="A447" s="248" t="s">
        <v>252</v>
      </c>
      <c r="B447" s="216"/>
      <c r="E447" s="222" t="str">
        <f>+E393</f>
        <v>ARQ. GUILLERMO YAMID VALLEJOS BENAVIDES</v>
      </c>
      <c r="F447" s="216"/>
      <c r="G447" s="216"/>
      <c r="H447" s="368"/>
    </row>
    <row r="448" spans="1:8" ht="17.100000000000001" customHeight="1" x14ac:dyDescent="0.25">
      <c r="A448" s="201" t="s">
        <v>254</v>
      </c>
      <c r="B448" s="216"/>
      <c r="E448" s="222" t="str">
        <f>+E394</f>
        <v>SECRETARIO DE PLANEACION Y OBRAS PUBLICAS</v>
      </c>
      <c r="F448" s="216"/>
      <c r="G448" s="216"/>
      <c r="H448" s="368"/>
    </row>
    <row r="449" spans="1:8" ht="17.100000000000001" customHeight="1" x14ac:dyDescent="0.25">
      <c r="A449" s="249" t="s">
        <v>253</v>
      </c>
      <c r="B449" s="250"/>
      <c r="C449" s="203"/>
      <c r="D449" s="203"/>
      <c r="E449" s="222" t="str">
        <f>+E395</f>
        <v>SAN MIGUEL - PUTUMAYO</v>
      </c>
      <c r="F449" s="250"/>
      <c r="G449" s="250"/>
      <c r="H449" s="446"/>
    </row>
    <row r="451" spans="1:8" ht="17.100000000000001" customHeight="1" x14ac:dyDescent="0.3">
      <c r="A451" s="635"/>
      <c r="B451" s="636"/>
      <c r="C451" s="557" t="s">
        <v>230</v>
      </c>
      <c r="D451" s="559" t="s">
        <v>231</v>
      </c>
      <c r="E451" s="628"/>
      <c r="F451" s="277">
        <v>103</v>
      </c>
      <c r="G451" s="651"/>
      <c r="H451" s="652"/>
    </row>
    <row r="452" spans="1:8" ht="17.100000000000001" customHeight="1" x14ac:dyDescent="0.25">
      <c r="A452" s="637"/>
      <c r="B452" s="638"/>
      <c r="C452" s="558"/>
      <c r="D452" s="570" t="s">
        <v>195</v>
      </c>
      <c r="E452" s="630"/>
      <c r="F452" s="641">
        <v>51</v>
      </c>
      <c r="G452" s="653"/>
      <c r="H452" s="654"/>
    </row>
    <row r="453" spans="1:8" ht="17.100000000000001" customHeight="1" x14ac:dyDescent="0.25">
      <c r="A453" s="637"/>
      <c r="B453" s="638"/>
      <c r="C453" s="302" t="s">
        <v>196</v>
      </c>
      <c r="D453" s="572"/>
      <c r="E453" s="631"/>
      <c r="F453" s="642"/>
      <c r="G453" s="653"/>
      <c r="H453" s="654"/>
    </row>
    <row r="454" spans="1:8" ht="17.100000000000001" customHeight="1" x14ac:dyDescent="0.25">
      <c r="A454" s="637"/>
      <c r="B454" s="638"/>
      <c r="C454" s="303" t="s">
        <v>197</v>
      </c>
      <c r="D454" s="577" t="s">
        <v>198</v>
      </c>
      <c r="E454" s="643"/>
      <c r="F454" s="304">
        <v>1</v>
      </c>
      <c r="G454" s="653"/>
      <c r="H454" s="654"/>
    </row>
    <row r="455" spans="1:8" ht="27.6" customHeight="1" x14ac:dyDescent="0.25">
      <c r="A455" s="637"/>
      <c r="B455" s="638"/>
      <c r="C455" s="607" t="s">
        <v>199</v>
      </c>
      <c r="D455" s="609" t="s">
        <v>200</v>
      </c>
      <c r="E455" s="610"/>
      <c r="F455" s="302" t="s">
        <v>201</v>
      </c>
      <c r="G455" s="653"/>
      <c r="H455" s="654"/>
    </row>
    <row r="456" spans="1:8" ht="17.100000000000001" customHeight="1" x14ac:dyDescent="0.25">
      <c r="A456" s="639"/>
      <c r="B456" s="640"/>
      <c r="C456" s="608"/>
      <c r="D456" s="611"/>
      <c r="E456" s="612"/>
      <c r="F456" s="305">
        <v>44216</v>
      </c>
      <c r="G456" s="655"/>
      <c r="H456" s="656"/>
    </row>
    <row r="457" spans="1:8" ht="17.100000000000001" customHeight="1" x14ac:dyDescent="0.25">
      <c r="A457" s="632"/>
      <c r="B457" s="633"/>
      <c r="C457" s="633"/>
      <c r="D457" s="633"/>
      <c r="E457" s="633"/>
      <c r="F457" s="633"/>
      <c r="G457" s="633"/>
      <c r="H457" s="634"/>
    </row>
    <row r="458" spans="1:8" ht="24.75" customHeight="1" x14ac:dyDescent="0.25">
      <c r="A458" s="613" t="str">
        <f>+Presupuesto!A8</f>
        <v>ADECUACION Y MEJORAMIENTO DE CANCHA DE FUTBOL MUNICIPAL DE LA DORADA PUTUMAYO</v>
      </c>
      <c r="B458" s="614"/>
      <c r="C458" s="614"/>
      <c r="D458" s="614"/>
      <c r="E458" s="614"/>
      <c r="F458" s="614"/>
      <c r="G458" s="614"/>
      <c r="H458" s="615"/>
    </row>
    <row r="459" spans="1:8" ht="18" customHeight="1" thickBot="1" x14ac:dyDescent="0.3">
      <c r="A459" s="613"/>
      <c r="B459" s="614"/>
      <c r="C459" s="614"/>
      <c r="D459" s="614"/>
      <c r="E459" s="614"/>
      <c r="F459" s="614"/>
      <c r="G459" s="614"/>
      <c r="H459" s="615"/>
    </row>
    <row r="460" spans="1:8" ht="17.100000000000001" customHeight="1" thickBot="1" x14ac:dyDescent="0.3">
      <c r="A460" s="347" t="e">
        <f>+Presupuesto!#REF!</f>
        <v>#REF!</v>
      </c>
      <c r="B460" s="647" t="e">
        <f>+Presupuesto!#REF!</f>
        <v>#REF!</v>
      </c>
      <c r="C460" s="648"/>
      <c r="D460" s="648"/>
      <c r="E460" s="648"/>
      <c r="F460" s="649"/>
      <c r="G460" s="348" t="s">
        <v>28</v>
      </c>
      <c r="H460" s="445" t="e">
        <f>+Presupuesto!#REF!</f>
        <v>#REF!</v>
      </c>
    </row>
    <row r="461" spans="1:8" ht="17.100000000000001" customHeight="1" x14ac:dyDescent="0.25">
      <c r="A461" s="246"/>
      <c r="H461" s="368"/>
    </row>
    <row r="462" spans="1:8" ht="17.100000000000001" customHeight="1" x14ac:dyDescent="0.25">
      <c r="A462" s="205" t="s">
        <v>29</v>
      </c>
      <c r="B462" s="644" t="s">
        <v>30</v>
      </c>
      <c r="C462" s="645"/>
      <c r="D462" s="645"/>
      <c r="E462" s="645"/>
      <c r="F462" s="645"/>
      <c r="G462" s="646"/>
      <c r="H462" s="368"/>
    </row>
    <row r="463" spans="1:8" ht="17.100000000000001" customHeight="1" x14ac:dyDescent="0.25">
      <c r="A463" s="224"/>
      <c r="B463" s="593" t="s">
        <v>31</v>
      </c>
      <c r="C463" s="594"/>
      <c r="D463" s="224" t="s">
        <v>32</v>
      </c>
      <c r="E463" s="224" t="s">
        <v>33</v>
      </c>
      <c r="F463" s="224" t="s">
        <v>34</v>
      </c>
      <c r="G463" s="224" t="s">
        <v>35</v>
      </c>
      <c r="H463" s="368"/>
    </row>
    <row r="464" spans="1:8" ht="17.100000000000001" customHeight="1" x14ac:dyDescent="0.25">
      <c r="A464" s="198"/>
      <c r="B464" s="593" t="s">
        <v>67</v>
      </c>
      <c r="C464" s="594"/>
      <c r="D464" s="198"/>
      <c r="E464" s="206"/>
      <c r="F464" s="206">
        <v>0.1</v>
      </c>
      <c r="G464" s="217">
        <f>ROUND((H483*F464),2)</f>
        <v>743.75</v>
      </c>
      <c r="H464" s="368"/>
    </row>
    <row r="465" spans="1:11" ht="17.100000000000001" customHeight="1" x14ac:dyDescent="0.25">
      <c r="A465" s="198"/>
      <c r="B465" s="593"/>
      <c r="C465" s="594"/>
      <c r="D465" s="198"/>
      <c r="E465" s="206"/>
      <c r="F465" s="206"/>
      <c r="G465" s="206"/>
      <c r="H465" s="368"/>
    </row>
    <row r="466" spans="1:11" ht="17.100000000000001" customHeight="1" x14ac:dyDescent="0.25">
      <c r="A466" s="198"/>
      <c r="B466" s="593"/>
      <c r="C466" s="594"/>
      <c r="D466" s="198"/>
      <c r="E466" s="206"/>
      <c r="F466" s="206"/>
      <c r="G466" s="206"/>
      <c r="H466" s="368"/>
    </row>
    <row r="467" spans="1:11" ht="17.100000000000001" customHeight="1" x14ac:dyDescent="0.25">
      <c r="A467" s="247"/>
      <c r="E467" s="207" t="s">
        <v>36</v>
      </c>
      <c r="F467" s="207"/>
      <c r="G467" s="207"/>
      <c r="H467" s="368">
        <f>SUM(G464:G466)</f>
        <v>743.75</v>
      </c>
    </row>
    <row r="468" spans="1:11" ht="17.100000000000001" customHeight="1" x14ac:dyDescent="0.25">
      <c r="A468" s="205" t="s">
        <v>37</v>
      </c>
      <c r="B468" s="644" t="s">
        <v>38</v>
      </c>
      <c r="C468" s="645"/>
      <c r="D468" s="645"/>
      <c r="E468" s="645"/>
      <c r="F468" s="645"/>
      <c r="G468" s="646"/>
      <c r="H468" s="368"/>
    </row>
    <row r="469" spans="1:11" ht="17.100000000000001" customHeight="1" x14ac:dyDescent="0.25">
      <c r="A469" s="224"/>
      <c r="B469" s="593" t="s">
        <v>31</v>
      </c>
      <c r="C469" s="594"/>
      <c r="D469" s="198" t="s">
        <v>12</v>
      </c>
      <c r="E469" s="208" t="s">
        <v>39</v>
      </c>
      <c r="F469" s="208" t="s">
        <v>40</v>
      </c>
      <c r="G469" s="208" t="s">
        <v>35</v>
      </c>
      <c r="H469" s="368"/>
    </row>
    <row r="470" spans="1:11" ht="17.100000000000001" customHeight="1" x14ac:dyDescent="0.25">
      <c r="A470" s="198"/>
      <c r="B470" s="659" t="s">
        <v>281</v>
      </c>
      <c r="C470" s="659" t="s">
        <v>281</v>
      </c>
      <c r="D470" s="363" t="s">
        <v>238</v>
      </c>
      <c r="E470" s="208">
        <v>1.6500000000000001E-2</v>
      </c>
      <c r="F470" s="366">
        <f>+'BASICOS URBANOS'!H88</f>
        <v>442800</v>
      </c>
      <c r="G470" s="206">
        <f>ROUND((E470*F470),2)</f>
        <v>7306.2</v>
      </c>
      <c r="H470" s="368"/>
    </row>
    <row r="471" spans="1:11" ht="17.100000000000001" customHeight="1" x14ac:dyDescent="0.25">
      <c r="A471" s="198"/>
      <c r="B471" s="662"/>
      <c r="C471" s="662"/>
      <c r="D471" s="419"/>
      <c r="E471" s="420"/>
      <c r="F471" s="366"/>
      <c r="G471" s="206">
        <f t="shared" ref="G471:G475" si="8">ROUND((E471*F471),2)</f>
        <v>0</v>
      </c>
      <c r="H471" s="368"/>
    </row>
    <row r="472" spans="1:11" ht="17.100000000000001" customHeight="1" x14ac:dyDescent="0.25">
      <c r="A472" s="198"/>
      <c r="B472" s="603"/>
      <c r="C472" s="604"/>
      <c r="D472" s="363"/>
      <c r="E472" s="365"/>
      <c r="F472" s="366"/>
      <c r="G472" s="206">
        <f t="shared" si="8"/>
        <v>0</v>
      </c>
      <c r="H472" s="368"/>
    </row>
    <row r="473" spans="1:11" ht="17.100000000000001" customHeight="1" x14ac:dyDescent="0.25">
      <c r="A473" s="198"/>
      <c r="B473" s="603"/>
      <c r="C473" s="604"/>
      <c r="D473" s="363"/>
      <c r="E473" s="365"/>
      <c r="F473" s="366"/>
      <c r="G473" s="206">
        <f t="shared" si="8"/>
        <v>0</v>
      </c>
      <c r="H473" s="368"/>
    </row>
    <row r="474" spans="1:11" ht="17.100000000000001" customHeight="1" x14ac:dyDescent="0.25">
      <c r="A474" s="198"/>
      <c r="B474" s="603"/>
      <c r="C474" s="604"/>
      <c r="D474" s="364"/>
      <c r="E474" s="365"/>
      <c r="F474" s="366"/>
      <c r="G474" s="206">
        <f t="shared" si="8"/>
        <v>0</v>
      </c>
      <c r="H474" s="368"/>
    </row>
    <row r="475" spans="1:11" ht="17.100000000000001" customHeight="1" x14ac:dyDescent="0.25">
      <c r="A475" s="198"/>
      <c r="B475" s="603"/>
      <c r="C475" s="604"/>
      <c r="D475" s="364"/>
      <c r="E475" s="365"/>
      <c r="F475" s="366"/>
      <c r="G475" s="206">
        <f t="shared" si="8"/>
        <v>0</v>
      </c>
      <c r="H475" s="368"/>
    </row>
    <row r="476" spans="1:11" ht="17.100000000000001" customHeight="1" x14ac:dyDescent="0.25">
      <c r="A476" s="198"/>
      <c r="B476" s="603"/>
      <c r="C476" s="604"/>
      <c r="D476" s="198"/>
      <c r="E476" s="206"/>
      <c r="F476" s="206"/>
      <c r="G476" s="206"/>
      <c r="H476" s="368"/>
    </row>
    <row r="477" spans="1:11" ht="17.100000000000001" customHeight="1" x14ac:dyDescent="0.25">
      <c r="A477" s="247" t="s">
        <v>41</v>
      </c>
      <c r="E477" s="207" t="s">
        <v>42</v>
      </c>
      <c r="F477" s="207"/>
      <c r="G477" s="207"/>
      <c r="H477" s="368">
        <f>(SUM(G470:G475))</f>
        <v>7306.2</v>
      </c>
    </row>
    <row r="478" spans="1:11" ht="17.100000000000001" customHeight="1" x14ac:dyDescent="0.25">
      <c r="A478" s="205" t="s">
        <v>43</v>
      </c>
      <c r="B478" s="644" t="s">
        <v>44</v>
      </c>
      <c r="C478" s="645"/>
      <c r="D478" s="645"/>
      <c r="E478" s="645"/>
      <c r="F478" s="645"/>
      <c r="G478" s="646"/>
      <c r="H478" s="368"/>
    </row>
    <row r="479" spans="1:11" ht="17.100000000000001" customHeight="1" x14ac:dyDescent="0.25">
      <c r="A479" s="198" t="s">
        <v>45</v>
      </c>
      <c r="B479" s="224" t="s">
        <v>31</v>
      </c>
      <c r="C479" s="224" t="s">
        <v>46</v>
      </c>
      <c r="D479" s="224" t="s">
        <v>47</v>
      </c>
      <c r="E479" s="208" t="s">
        <v>48</v>
      </c>
      <c r="F479" s="206" t="s">
        <v>34</v>
      </c>
      <c r="G479" s="206" t="s">
        <v>35</v>
      </c>
      <c r="H479" s="368"/>
    </row>
    <row r="480" spans="1:11" ht="17.100000000000001" customHeight="1" x14ac:dyDescent="0.25">
      <c r="A480" s="198">
        <v>1</v>
      </c>
      <c r="B480" s="198" t="s">
        <v>189</v>
      </c>
      <c r="C480" s="210">
        <v>60000</v>
      </c>
      <c r="D480" s="211">
        <v>0.75</v>
      </c>
      <c r="E480" s="209">
        <f>+(A480*C480)+(A480*C480*D480)</f>
        <v>105000</v>
      </c>
      <c r="F480" s="220">
        <v>40</v>
      </c>
      <c r="G480" s="217">
        <f>ROUND(((E480)/(F480)),2)</f>
        <v>2625</v>
      </c>
      <c r="H480" s="368"/>
    </row>
    <row r="481" spans="1:8" ht="17.100000000000001" customHeight="1" x14ac:dyDescent="0.25">
      <c r="A481" s="198">
        <v>1</v>
      </c>
      <c r="B481" s="198" t="s">
        <v>239</v>
      </c>
      <c r="C481" s="210">
        <v>110000</v>
      </c>
      <c r="D481" s="211">
        <v>0.75</v>
      </c>
      <c r="E481" s="209">
        <f>+(A481*C481)+(A481*C481*D481)</f>
        <v>192500</v>
      </c>
      <c r="F481" s="220">
        <v>40</v>
      </c>
      <c r="G481" s="217">
        <f>ROUND(((E481)/(F481)),2)</f>
        <v>4812.5</v>
      </c>
      <c r="H481" s="368"/>
    </row>
    <row r="482" spans="1:8" ht="17.100000000000001" customHeight="1" x14ac:dyDescent="0.25">
      <c r="A482" s="198"/>
      <c r="B482" s="198"/>
      <c r="C482" s="198"/>
      <c r="D482" s="198"/>
      <c r="E482" s="206"/>
      <c r="F482" s="206"/>
      <c r="G482" s="206"/>
      <c r="H482" s="368"/>
    </row>
    <row r="483" spans="1:8" ht="17.100000000000001" customHeight="1" x14ac:dyDescent="0.25">
      <c r="A483" s="247"/>
      <c r="E483" s="207" t="s">
        <v>50</v>
      </c>
      <c r="F483" s="207"/>
      <c r="G483" s="207"/>
      <c r="H483" s="368">
        <f>SUM(G480)+(G481)</f>
        <v>7437.5</v>
      </c>
    </row>
    <row r="484" spans="1:8" ht="17.100000000000001" customHeight="1" x14ac:dyDescent="0.25">
      <c r="A484" s="205" t="s">
        <v>51</v>
      </c>
      <c r="B484" s="644" t="s">
        <v>18</v>
      </c>
      <c r="C484" s="645"/>
      <c r="D484" s="645"/>
      <c r="E484" s="645"/>
      <c r="F484" s="645"/>
      <c r="G484" s="646"/>
      <c r="H484" s="368"/>
    </row>
    <row r="485" spans="1:8" ht="17.100000000000001" customHeight="1" x14ac:dyDescent="0.25">
      <c r="A485" s="198"/>
      <c r="B485" s="198" t="s">
        <v>31</v>
      </c>
      <c r="C485" s="224" t="s">
        <v>12</v>
      </c>
      <c r="D485" s="224" t="s">
        <v>13</v>
      </c>
      <c r="E485" s="224" t="s">
        <v>52</v>
      </c>
      <c r="F485" s="224"/>
      <c r="G485" s="206" t="s">
        <v>53</v>
      </c>
      <c r="H485" s="368"/>
    </row>
    <row r="486" spans="1:8" ht="17.100000000000001" customHeight="1" x14ac:dyDescent="0.25">
      <c r="A486" s="198"/>
      <c r="B486" s="198"/>
      <c r="C486" s="213"/>
      <c r="D486" s="198"/>
      <c r="E486" s="206"/>
      <c r="F486" s="206"/>
      <c r="G486" s="206"/>
      <c r="H486" s="368"/>
    </row>
    <row r="487" spans="1:8" ht="17.100000000000001" customHeight="1" x14ac:dyDescent="0.25">
      <c r="A487" s="198"/>
      <c r="B487" s="198"/>
      <c r="C487" s="209"/>
      <c r="D487" s="198"/>
      <c r="E487" s="206"/>
      <c r="F487" s="206"/>
      <c r="G487" s="206"/>
      <c r="H487" s="368"/>
    </row>
    <row r="488" spans="1:8" ht="17.100000000000001" customHeight="1" x14ac:dyDescent="0.25">
      <c r="A488" s="198"/>
      <c r="B488" s="198"/>
      <c r="C488" s="198"/>
      <c r="D488" s="198"/>
      <c r="E488" s="206"/>
      <c r="F488" s="206"/>
      <c r="G488" s="206"/>
      <c r="H488" s="368"/>
    </row>
    <row r="489" spans="1:8" ht="17.100000000000001" customHeight="1" x14ac:dyDescent="0.25">
      <c r="A489" s="247"/>
      <c r="E489" s="207" t="s">
        <v>50</v>
      </c>
      <c r="F489" s="207"/>
      <c r="G489" s="207"/>
      <c r="H489" s="368">
        <f>ROUND(SUM(G486)+(G487),0)</f>
        <v>0</v>
      </c>
    </row>
    <row r="490" spans="1:8" ht="17.100000000000001" customHeight="1" x14ac:dyDescent="0.25">
      <c r="A490" s="246"/>
      <c r="E490" s="207"/>
      <c r="F490" s="207"/>
      <c r="G490" s="207"/>
      <c r="H490" s="368"/>
    </row>
    <row r="491" spans="1:8" ht="17.100000000000001" customHeight="1" x14ac:dyDescent="0.25">
      <c r="A491" s="246"/>
      <c r="D491" s="214" t="s">
        <v>54</v>
      </c>
      <c r="E491" s="215"/>
      <c r="F491" s="215"/>
      <c r="G491" s="215"/>
      <c r="H491" s="368">
        <f>ROUND((SUM(H467:H490)),2)</f>
        <v>15487.45</v>
      </c>
    </row>
    <row r="492" spans="1:8" ht="17.100000000000001" customHeight="1" x14ac:dyDescent="0.25">
      <c r="A492" s="246"/>
      <c r="E492" s="207"/>
      <c r="F492" s="207"/>
      <c r="G492" s="207"/>
      <c r="H492" s="368"/>
    </row>
    <row r="493" spans="1:8" ht="17.100000000000001" customHeight="1" x14ac:dyDescent="0.25">
      <c r="A493" s="205" t="s">
        <v>55</v>
      </c>
      <c r="B493" s="644" t="s">
        <v>56</v>
      </c>
      <c r="C493" s="645"/>
      <c r="D493" s="645"/>
      <c r="E493" s="645"/>
      <c r="F493" s="645"/>
      <c r="G493" s="646"/>
      <c r="H493" s="368"/>
    </row>
    <row r="494" spans="1:8" ht="17.100000000000001" customHeight="1" x14ac:dyDescent="0.25">
      <c r="A494" s="224"/>
      <c r="B494" s="224" t="s">
        <v>31</v>
      </c>
      <c r="C494" s="224" t="s">
        <v>57</v>
      </c>
      <c r="D494" s="198" t="s">
        <v>58</v>
      </c>
      <c r="E494" s="206"/>
      <c r="F494" s="206" t="s">
        <v>59</v>
      </c>
      <c r="G494" s="206"/>
      <c r="H494" s="368"/>
    </row>
    <row r="495" spans="1:8" ht="17.100000000000001" customHeight="1" x14ac:dyDescent="0.25">
      <c r="A495" s="198"/>
      <c r="B495" s="224" t="s">
        <v>60</v>
      </c>
      <c r="C495" s="211">
        <v>0.27</v>
      </c>
      <c r="D495" s="198"/>
      <c r="E495" s="209"/>
      <c r="F495" s="198"/>
      <c r="G495" s="217">
        <f>ROUND((H491*C495),2)</f>
        <v>4181.6099999999997</v>
      </c>
      <c r="H495" s="368"/>
    </row>
    <row r="496" spans="1:8" ht="17.100000000000001" customHeight="1" x14ac:dyDescent="0.25">
      <c r="A496" s="198"/>
      <c r="B496" s="224" t="s">
        <v>61</v>
      </c>
      <c r="C496" s="211">
        <v>0.02</v>
      </c>
      <c r="D496" s="198"/>
      <c r="E496" s="209"/>
      <c r="F496" s="198"/>
      <c r="G496" s="217">
        <f>ROUND((H491*C496),2)</f>
        <v>309.75</v>
      </c>
      <c r="H496" s="368"/>
    </row>
    <row r="497" spans="1:8" ht="17.100000000000001" customHeight="1" x14ac:dyDescent="0.25">
      <c r="A497" s="198"/>
      <c r="B497" s="224" t="s">
        <v>62</v>
      </c>
      <c r="C497" s="211">
        <v>0.03</v>
      </c>
      <c r="D497" s="198"/>
      <c r="E497" s="209"/>
      <c r="F497" s="198"/>
      <c r="G497" s="217">
        <f>ROUND((H491*C497),2)</f>
        <v>464.62</v>
      </c>
      <c r="H497" s="368"/>
    </row>
    <row r="498" spans="1:8" ht="17.100000000000001" customHeight="1" x14ac:dyDescent="0.25">
      <c r="A498" s="246"/>
      <c r="D498" s="214" t="s">
        <v>63</v>
      </c>
      <c r="E498" s="215"/>
      <c r="F498" s="215"/>
      <c r="G498" s="215"/>
      <c r="H498" s="368">
        <f>SUM(G494:G497)</f>
        <v>4955.9799999999996</v>
      </c>
    </row>
    <row r="499" spans="1:8" ht="17.100000000000001" customHeight="1" x14ac:dyDescent="0.25">
      <c r="A499" s="246"/>
      <c r="E499" s="207"/>
      <c r="F499" s="207"/>
      <c r="G499" s="207"/>
      <c r="H499" s="368"/>
    </row>
    <row r="500" spans="1:8" ht="17.100000000000001" customHeight="1" x14ac:dyDescent="0.25">
      <c r="A500" s="246"/>
      <c r="D500" s="214" t="s">
        <v>64</v>
      </c>
      <c r="E500" s="215"/>
      <c r="F500" s="215"/>
      <c r="G500" s="207"/>
      <c r="H500" s="368">
        <f>H491+H498</f>
        <v>20443.43</v>
      </c>
    </row>
    <row r="501" spans="1:8" ht="17.100000000000001" customHeight="1" x14ac:dyDescent="0.25">
      <c r="A501" s="246"/>
      <c r="D501" s="214"/>
      <c r="E501" s="215"/>
      <c r="F501" s="215"/>
      <c r="G501" s="207"/>
      <c r="H501" s="368"/>
    </row>
    <row r="502" spans="1:8" ht="17.100000000000001" customHeight="1" x14ac:dyDescent="0.25">
      <c r="A502" s="246"/>
      <c r="E502" s="215"/>
      <c r="F502" s="215"/>
      <c r="G502" s="207"/>
      <c r="H502" s="368"/>
    </row>
    <row r="503" spans="1:8" ht="17.100000000000001" customHeight="1" x14ac:dyDescent="0.25">
      <c r="A503" s="204"/>
      <c r="B503" s="203"/>
      <c r="E503" s="218"/>
      <c r="F503" s="219"/>
      <c r="G503" s="202"/>
      <c r="H503" s="368"/>
    </row>
    <row r="504" spans="1:8" ht="17.100000000000001" customHeight="1" x14ac:dyDescent="0.25">
      <c r="A504" s="248" t="s">
        <v>252</v>
      </c>
      <c r="B504" s="216"/>
      <c r="E504" s="222" t="str">
        <f>+E447</f>
        <v>ARQ. GUILLERMO YAMID VALLEJOS BENAVIDES</v>
      </c>
      <c r="F504" s="216"/>
      <c r="G504" s="216"/>
      <c r="H504" s="368"/>
    </row>
    <row r="505" spans="1:8" ht="17.100000000000001" customHeight="1" x14ac:dyDescent="0.25">
      <c r="A505" s="201" t="s">
        <v>254</v>
      </c>
      <c r="B505" s="216"/>
      <c r="E505" s="222" t="str">
        <f t="shared" ref="E505:E506" si="9">+E448</f>
        <v>SECRETARIO DE PLANEACION Y OBRAS PUBLICAS</v>
      </c>
      <c r="F505" s="216"/>
      <c r="G505" s="216"/>
      <c r="H505" s="368"/>
    </row>
    <row r="506" spans="1:8" ht="17.100000000000001" customHeight="1" x14ac:dyDescent="0.25">
      <c r="A506" s="249" t="s">
        <v>253</v>
      </c>
      <c r="B506" s="250"/>
      <c r="C506" s="203"/>
      <c r="D506" s="203"/>
      <c r="E506" s="222" t="str">
        <f t="shared" si="9"/>
        <v>SAN MIGUEL - PUTUMAYO</v>
      </c>
      <c r="F506" s="250"/>
      <c r="G506" s="250"/>
      <c r="H506" s="446"/>
    </row>
    <row r="510" spans="1:8" ht="17.100000000000001" customHeight="1" x14ac:dyDescent="0.3">
      <c r="A510" s="635"/>
      <c r="B510" s="636"/>
      <c r="C510" s="557" t="s">
        <v>230</v>
      </c>
      <c r="D510" s="559" t="s">
        <v>231</v>
      </c>
      <c r="E510" s="628"/>
      <c r="F510" s="277">
        <v>103</v>
      </c>
      <c r="G510" s="651"/>
      <c r="H510" s="652"/>
    </row>
    <row r="511" spans="1:8" ht="17.100000000000001" customHeight="1" x14ac:dyDescent="0.25">
      <c r="A511" s="637"/>
      <c r="B511" s="638"/>
      <c r="C511" s="558"/>
      <c r="D511" s="570" t="s">
        <v>195</v>
      </c>
      <c r="E511" s="630"/>
      <c r="F511" s="641">
        <v>51</v>
      </c>
      <c r="G511" s="653"/>
      <c r="H511" s="654"/>
    </row>
    <row r="512" spans="1:8" ht="17.100000000000001" customHeight="1" x14ac:dyDescent="0.25">
      <c r="A512" s="637"/>
      <c r="B512" s="638"/>
      <c r="C512" s="302" t="s">
        <v>196</v>
      </c>
      <c r="D512" s="572"/>
      <c r="E512" s="631"/>
      <c r="F512" s="642"/>
      <c r="G512" s="653"/>
      <c r="H512" s="654"/>
    </row>
    <row r="513" spans="1:8" ht="17.100000000000001" customHeight="1" x14ac:dyDescent="0.25">
      <c r="A513" s="637"/>
      <c r="B513" s="638"/>
      <c r="C513" s="303" t="s">
        <v>197</v>
      </c>
      <c r="D513" s="577" t="s">
        <v>198</v>
      </c>
      <c r="E513" s="643"/>
      <c r="F513" s="304">
        <v>1</v>
      </c>
      <c r="G513" s="653"/>
      <c r="H513" s="654"/>
    </row>
    <row r="514" spans="1:8" ht="24.6" customHeight="1" x14ac:dyDescent="0.25">
      <c r="A514" s="637"/>
      <c r="B514" s="638"/>
      <c r="C514" s="607" t="s">
        <v>199</v>
      </c>
      <c r="D514" s="609" t="s">
        <v>200</v>
      </c>
      <c r="E514" s="610"/>
      <c r="F514" s="302" t="s">
        <v>201</v>
      </c>
      <c r="G514" s="653"/>
      <c r="H514" s="654"/>
    </row>
    <row r="515" spans="1:8" ht="17.100000000000001" customHeight="1" x14ac:dyDescent="0.25">
      <c r="A515" s="639"/>
      <c r="B515" s="640"/>
      <c r="C515" s="608"/>
      <c r="D515" s="611"/>
      <c r="E515" s="612"/>
      <c r="F515" s="305">
        <v>44216</v>
      </c>
      <c r="G515" s="655"/>
      <c r="H515" s="656"/>
    </row>
    <row r="516" spans="1:8" ht="17.100000000000001" customHeight="1" x14ac:dyDescent="0.25">
      <c r="A516" s="632"/>
      <c r="B516" s="633"/>
      <c r="C516" s="633"/>
      <c r="D516" s="633"/>
      <c r="E516" s="633"/>
      <c r="F516" s="633"/>
      <c r="G516" s="633"/>
      <c r="H516" s="634"/>
    </row>
    <row r="517" spans="1:8" ht="24.75" customHeight="1" x14ac:dyDescent="0.25">
      <c r="A517" s="613" t="str">
        <f>A294</f>
        <v>ADECUACION Y MEJORAMIENTO DE CANCHA DE FUTBOL MUNICIPAL DE LA DORADA PUTUMAYO</v>
      </c>
      <c r="B517" s="614"/>
      <c r="C517" s="614"/>
      <c r="D517" s="614"/>
      <c r="E517" s="614"/>
      <c r="F517" s="614"/>
      <c r="G517" s="614"/>
      <c r="H517" s="615"/>
    </row>
    <row r="518" spans="1:8" ht="43.5" customHeight="1" thickBot="1" x14ac:dyDescent="0.3">
      <c r="A518" s="613"/>
      <c r="B518" s="614"/>
      <c r="C518" s="614"/>
      <c r="D518" s="614"/>
      <c r="E518" s="614"/>
      <c r="F518" s="614"/>
      <c r="G518" s="614"/>
      <c r="H518" s="615"/>
    </row>
    <row r="519" spans="1:8" ht="17.100000000000001" customHeight="1" thickBot="1" x14ac:dyDescent="0.3">
      <c r="A519" s="347">
        <f>+Presupuesto!A27</f>
        <v>3.1</v>
      </c>
      <c r="B519" s="647" t="str">
        <f>+Presupuesto!B27</f>
        <v>MANTENIMIENTO DE ALJIBE</v>
      </c>
      <c r="C519" s="648"/>
      <c r="D519" s="648"/>
      <c r="E519" s="648"/>
      <c r="F519" s="649"/>
      <c r="G519" s="348" t="s">
        <v>28</v>
      </c>
      <c r="H519" s="457" t="str">
        <f>+Presupuesto!D27</f>
        <v>UND</v>
      </c>
    </row>
    <row r="520" spans="1:8" ht="17.100000000000001" customHeight="1" x14ac:dyDescent="0.25">
      <c r="A520" s="246"/>
      <c r="H520" s="243"/>
    </row>
    <row r="521" spans="1:8" ht="17.100000000000001" customHeight="1" x14ac:dyDescent="0.25">
      <c r="A521" s="205" t="s">
        <v>29</v>
      </c>
      <c r="B521" s="644" t="s">
        <v>30</v>
      </c>
      <c r="C521" s="645"/>
      <c r="D521" s="645"/>
      <c r="E521" s="645"/>
      <c r="F521" s="645"/>
      <c r="G521" s="646"/>
      <c r="H521" s="243"/>
    </row>
    <row r="522" spans="1:8" ht="17.100000000000001" customHeight="1" x14ac:dyDescent="0.25">
      <c r="A522" s="224"/>
      <c r="B522" s="593" t="s">
        <v>31</v>
      </c>
      <c r="C522" s="594"/>
      <c r="D522" s="224" t="s">
        <v>32</v>
      </c>
      <c r="E522" s="224" t="s">
        <v>33</v>
      </c>
      <c r="F522" s="224" t="s">
        <v>34</v>
      </c>
      <c r="G522" s="224" t="s">
        <v>35</v>
      </c>
      <c r="H522" s="243"/>
    </row>
    <row r="523" spans="1:8" ht="17.100000000000001" customHeight="1" x14ac:dyDescent="0.25">
      <c r="A523" s="198"/>
      <c r="B523" s="595" t="s">
        <v>67</v>
      </c>
      <c r="C523" s="596"/>
      <c r="D523" s="198"/>
      <c r="E523" s="206"/>
      <c r="F523" s="206">
        <v>0.1</v>
      </c>
      <c r="G523" s="217">
        <f>H540*F523</f>
        <v>50312.5</v>
      </c>
      <c r="H523" s="244"/>
    </row>
    <row r="524" spans="1:8" ht="17.100000000000001" customHeight="1" x14ac:dyDescent="0.25">
      <c r="A524" s="198"/>
      <c r="B524" s="595" t="s">
        <v>317</v>
      </c>
      <c r="C524" s="596"/>
      <c r="D524" s="198"/>
      <c r="E524" s="206">
        <v>120000</v>
      </c>
      <c r="F524" s="206">
        <v>1</v>
      </c>
      <c r="G524" s="206">
        <f>+F524*E524</f>
        <v>120000</v>
      </c>
      <c r="H524" s="244"/>
    </row>
    <row r="525" spans="1:8" ht="17.100000000000001" customHeight="1" x14ac:dyDescent="0.25">
      <c r="A525" s="198"/>
      <c r="B525" s="593"/>
      <c r="C525" s="594"/>
      <c r="D525" s="198"/>
      <c r="E525" s="206"/>
      <c r="F525" s="206"/>
      <c r="G525" s="206"/>
      <c r="H525" s="227"/>
    </row>
    <row r="526" spans="1:8" ht="17.100000000000001" customHeight="1" x14ac:dyDescent="0.25">
      <c r="A526" s="247"/>
      <c r="E526" s="207" t="s">
        <v>36</v>
      </c>
      <c r="F526" s="207"/>
      <c r="G526" s="207"/>
      <c r="H526" s="458">
        <f>SUM(G523:G525)</f>
        <v>170312.5</v>
      </c>
    </row>
    <row r="527" spans="1:8" ht="17.100000000000001" customHeight="1" x14ac:dyDescent="0.25">
      <c r="A527" s="205" t="s">
        <v>37</v>
      </c>
      <c r="B527" s="644" t="s">
        <v>38</v>
      </c>
      <c r="C527" s="645"/>
      <c r="D527" s="645"/>
      <c r="E527" s="645"/>
      <c r="F527" s="645"/>
      <c r="G527" s="646"/>
      <c r="H527" s="227"/>
    </row>
    <row r="528" spans="1:8" ht="17.100000000000001" customHeight="1" x14ac:dyDescent="0.25">
      <c r="A528" s="224"/>
      <c r="B528" s="593" t="s">
        <v>31</v>
      </c>
      <c r="C528" s="594"/>
      <c r="D528" s="198" t="s">
        <v>12</v>
      </c>
      <c r="E528" s="208" t="s">
        <v>39</v>
      </c>
      <c r="F528" s="208" t="s">
        <v>40</v>
      </c>
      <c r="G528" s="208" t="s">
        <v>35</v>
      </c>
      <c r="H528" s="227"/>
    </row>
    <row r="529" spans="1:8" ht="17.100000000000001" customHeight="1" x14ac:dyDescent="0.25">
      <c r="A529" s="198"/>
      <c r="B529" s="603"/>
      <c r="C529" s="604"/>
      <c r="D529" s="363"/>
      <c r="E529" s="365"/>
      <c r="F529" s="366"/>
      <c r="G529" s="206"/>
      <c r="H529" s="227"/>
    </row>
    <row r="530" spans="1:8" ht="17.100000000000001" customHeight="1" x14ac:dyDescent="0.25">
      <c r="A530" s="198"/>
      <c r="B530" s="603"/>
      <c r="C530" s="604"/>
      <c r="D530" s="363"/>
      <c r="E530" s="365"/>
      <c r="F530" s="366"/>
      <c r="G530" s="206"/>
      <c r="H530" s="227"/>
    </row>
    <row r="531" spans="1:8" ht="17.100000000000001" customHeight="1" x14ac:dyDescent="0.25">
      <c r="A531" s="198"/>
      <c r="B531" s="603"/>
      <c r="C531" s="604"/>
      <c r="D531" s="363"/>
      <c r="E531" s="365"/>
      <c r="F531" s="366"/>
      <c r="G531" s="206"/>
      <c r="H531" s="227"/>
    </row>
    <row r="532" spans="1:8" ht="17.100000000000001" customHeight="1" x14ac:dyDescent="0.25">
      <c r="A532" s="198"/>
      <c r="B532" s="603"/>
      <c r="C532" s="604"/>
      <c r="D532" s="364"/>
      <c r="E532" s="365"/>
      <c r="F532" s="366"/>
      <c r="G532" s="206"/>
      <c r="H532" s="227"/>
    </row>
    <row r="533" spans="1:8" ht="17.100000000000001" customHeight="1" x14ac:dyDescent="0.25">
      <c r="A533" s="198"/>
      <c r="B533" s="605"/>
      <c r="C533" s="606"/>
      <c r="D533" s="198"/>
      <c r="E533" s="206"/>
      <c r="F533" s="206"/>
      <c r="G533" s="206"/>
      <c r="H533" s="227"/>
    </row>
    <row r="534" spans="1:8" ht="17.100000000000001" customHeight="1" x14ac:dyDescent="0.25">
      <c r="A534" s="247" t="s">
        <v>41</v>
      </c>
      <c r="E534" s="207" t="s">
        <v>42</v>
      </c>
      <c r="F534" s="207"/>
      <c r="G534" s="207"/>
      <c r="H534" s="368">
        <f>(SUM(G529:G532))</f>
        <v>0</v>
      </c>
    </row>
    <row r="535" spans="1:8" ht="17.100000000000001" customHeight="1" x14ac:dyDescent="0.25">
      <c r="A535" s="205" t="s">
        <v>43</v>
      </c>
      <c r="B535" s="644" t="s">
        <v>44</v>
      </c>
      <c r="C535" s="645"/>
      <c r="D535" s="645"/>
      <c r="E535" s="645"/>
      <c r="F535" s="645"/>
      <c r="G535" s="646"/>
      <c r="H535" s="227"/>
    </row>
    <row r="536" spans="1:8" ht="17.100000000000001" customHeight="1" x14ac:dyDescent="0.25">
      <c r="A536" s="198" t="s">
        <v>45</v>
      </c>
      <c r="B536" s="224" t="s">
        <v>31</v>
      </c>
      <c r="C536" s="224" t="s">
        <v>46</v>
      </c>
      <c r="D536" s="224" t="s">
        <v>47</v>
      </c>
      <c r="E536" s="208" t="s">
        <v>48</v>
      </c>
      <c r="F536" s="206" t="s">
        <v>34</v>
      </c>
      <c r="G536" s="206" t="s">
        <v>35</v>
      </c>
      <c r="H536" s="227"/>
    </row>
    <row r="537" spans="1:8" ht="17.100000000000001" customHeight="1" x14ac:dyDescent="0.25">
      <c r="A537" s="198">
        <v>2</v>
      </c>
      <c r="B537" s="198" t="s">
        <v>189</v>
      </c>
      <c r="C537" s="210">
        <v>60000</v>
      </c>
      <c r="D537" s="211">
        <v>0.75</v>
      </c>
      <c r="E537" s="209">
        <f>+(A537*C537)+(A537*C537*D537)</f>
        <v>210000</v>
      </c>
      <c r="F537" s="212">
        <v>0.8</v>
      </c>
      <c r="G537" s="217">
        <f>(E537)/(F537)</f>
        <v>262500</v>
      </c>
      <c r="H537" s="227"/>
    </row>
    <row r="538" spans="1:8" ht="17.100000000000001" customHeight="1" x14ac:dyDescent="0.25">
      <c r="A538" s="198">
        <v>1</v>
      </c>
      <c r="B538" s="198" t="s">
        <v>239</v>
      </c>
      <c r="C538" s="210">
        <v>110000</v>
      </c>
      <c r="D538" s="211">
        <v>0.75</v>
      </c>
      <c r="E538" s="209">
        <f>+(A538*C538)+(A538*C538*D538)</f>
        <v>192500</v>
      </c>
      <c r="F538" s="212">
        <v>0.8</v>
      </c>
      <c r="G538" s="217">
        <f>(E538)/(F538)</f>
        <v>240625</v>
      </c>
      <c r="H538" s="227"/>
    </row>
    <row r="539" spans="1:8" ht="17.100000000000001" customHeight="1" x14ac:dyDescent="0.25">
      <c r="A539" s="198"/>
      <c r="B539" s="198"/>
      <c r="C539" s="198"/>
      <c r="D539" s="198"/>
      <c r="E539" s="206"/>
      <c r="F539" s="206"/>
      <c r="G539" s="206"/>
      <c r="H539" s="227"/>
    </row>
    <row r="540" spans="1:8" ht="17.100000000000001" customHeight="1" x14ac:dyDescent="0.25">
      <c r="A540" s="247"/>
      <c r="E540" s="207" t="s">
        <v>50</v>
      </c>
      <c r="F540" s="207"/>
      <c r="G540" s="207"/>
      <c r="H540" s="458">
        <f>SUM(G537)+(G538)</f>
        <v>503125</v>
      </c>
    </row>
    <row r="541" spans="1:8" ht="17.100000000000001" customHeight="1" x14ac:dyDescent="0.25">
      <c r="A541" s="205" t="s">
        <v>51</v>
      </c>
      <c r="B541" s="644" t="s">
        <v>18</v>
      </c>
      <c r="C541" s="645"/>
      <c r="D541" s="645"/>
      <c r="E541" s="645"/>
      <c r="F541" s="645"/>
      <c r="G541" s="646"/>
      <c r="H541" s="227"/>
    </row>
    <row r="542" spans="1:8" ht="17.100000000000001" customHeight="1" x14ac:dyDescent="0.25">
      <c r="A542" s="198"/>
      <c r="B542" s="198" t="s">
        <v>31</v>
      </c>
      <c r="C542" s="224" t="s">
        <v>12</v>
      </c>
      <c r="D542" s="224" t="s">
        <v>13</v>
      </c>
      <c r="E542" s="224" t="s">
        <v>52</v>
      </c>
      <c r="F542" s="224"/>
      <c r="G542" s="206" t="s">
        <v>53</v>
      </c>
      <c r="H542" s="227"/>
    </row>
    <row r="543" spans="1:8" ht="17.100000000000001" customHeight="1" x14ac:dyDescent="0.25">
      <c r="A543" s="198"/>
      <c r="B543" s="198"/>
      <c r="C543" s="213"/>
      <c r="D543" s="198"/>
      <c r="E543" s="206"/>
      <c r="F543" s="206"/>
      <c r="G543" s="206"/>
      <c r="H543" s="227"/>
    </row>
    <row r="544" spans="1:8" ht="17.100000000000001" customHeight="1" x14ac:dyDescent="0.25">
      <c r="A544" s="198"/>
      <c r="B544" s="198"/>
      <c r="C544" s="209"/>
      <c r="D544" s="198"/>
      <c r="E544" s="206"/>
      <c r="F544" s="206"/>
      <c r="G544" s="206"/>
      <c r="H544" s="227"/>
    </row>
    <row r="545" spans="1:8" ht="17.100000000000001" customHeight="1" x14ac:dyDescent="0.25">
      <c r="A545" s="198"/>
      <c r="B545" s="198"/>
      <c r="C545" s="198"/>
      <c r="D545" s="198"/>
      <c r="E545" s="206"/>
      <c r="F545" s="206"/>
      <c r="G545" s="206"/>
      <c r="H545" s="227"/>
    </row>
    <row r="546" spans="1:8" ht="17.100000000000001" customHeight="1" x14ac:dyDescent="0.25">
      <c r="A546" s="247"/>
      <c r="E546" s="207" t="s">
        <v>50</v>
      </c>
      <c r="F546" s="207"/>
      <c r="G546" s="207"/>
      <c r="H546" s="227">
        <f>ROUND(SUM(G543)+(G544),0)</f>
        <v>0</v>
      </c>
    </row>
    <row r="547" spans="1:8" ht="17.100000000000001" customHeight="1" x14ac:dyDescent="0.25">
      <c r="A547" s="246"/>
      <c r="E547" s="207"/>
      <c r="F547" s="207"/>
      <c r="G547" s="207"/>
      <c r="H547" s="227"/>
    </row>
    <row r="548" spans="1:8" ht="17.100000000000001" customHeight="1" x14ac:dyDescent="0.25">
      <c r="A548" s="246"/>
      <c r="D548" s="214" t="s">
        <v>54</v>
      </c>
      <c r="E548" s="215"/>
      <c r="F548" s="215"/>
      <c r="G548" s="215"/>
      <c r="H548" s="458">
        <f>ROUND(SUM(H526:H547),2)</f>
        <v>673437.5</v>
      </c>
    </row>
    <row r="549" spans="1:8" ht="17.100000000000001" customHeight="1" x14ac:dyDescent="0.25">
      <c r="A549" s="246"/>
      <c r="E549" s="207"/>
      <c r="F549" s="207"/>
      <c r="G549" s="207"/>
      <c r="H549" s="227"/>
    </row>
    <row r="550" spans="1:8" ht="17.100000000000001" customHeight="1" x14ac:dyDescent="0.25">
      <c r="A550" s="205" t="s">
        <v>55</v>
      </c>
      <c r="B550" s="644" t="s">
        <v>56</v>
      </c>
      <c r="C550" s="645"/>
      <c r="D550" s="645"/>
      <c r="E550" s="645"/>
      <c r="F550" s="645"/>
      <c r="G550" s="646"/>
      <c r="H550" s="227"/>
    </row>
    <row r="551" spans="1:8" ht="17.100000000000001" customHeight="1" x14ac:dyDescent="0.25">
      <c r="A551" s="224"/>
      <c r="B551" s="224" t="s">
        <v>31</v>
      </c>
      <c r="C551" s="224" t="s">
        <v>57</v>
      </c>
      <c r="D551" s="198" t="s">
        <v>58</v>
      </c>
      <c r="E551" s="206"/>
      <c r="F551" s="206" t="s">
        <v>59</v>
      </c>
      <c r="G551" s="206"/>
      <c r="H551" s="227"/>
    </row>
    <row r="552" spans="1:8" ht="17.100000000000001" customHeight="1" x14ac:dyDescent="0.25">
      <c r="A552" s="198"/>
      <c r="B552" s="224" t="s">
        <v>60</v>
      </c>
      <c r="C552" s="211">
        <v>0.27</v>
      </c>
      <c r="D552" s="198"/>
      <c r="E552" s="209"/>
      <c r="F552" s="198"/>
      <c r="G552" s="217">
        <f>+H548*C552</f>
        <v>181828.125</v>
      </c>
      <c r="H552" s="227"/>
    </row>
    <row r="553" spans="1:8" ht="17.100000000000001" customHeight="1" x14ac:dyDescent="0.25">
      <c r="A553" s="198"/>
      <c r="B553" s="224" t="s">
        <v>61</v>
      </c>
      <c r="C553" s="211">
        <v>0.02</v>
      </c>
      <c r="D553" s="198"/>
      <c r="E553" s="209"/>
      <c r="F553" s="198"/>
      <c r="G553" s="217">
        <f>+H548*C553</f>
        <v>13468.75</v>
      </c>
      <c r="H553" s="227"/>
    </row>
    <row r="554" spans="1:8" ht="17.100000000000001" customHeight="1" x14ac:dyDescent="0.25">
      <c r="A554" s="198"/>
      <c r="B554" s="224" t="s">
        <v>62</v>
      </c>
      <c r="C554" s="211">
        <v>0.03</v>
      </c>
      <c r="D554" s="198"/>
      <c r="E554" s="209"/>
      <c r="F554" s="198"/>
      <c r="G554" s="217">
        <f>+H548*C554</f>
        <v>20203.125</v>
      </c>
      <c r="H554" s="227"/>
    </row>
    <row r="555" spans="1:8" ht="17.100000000000001" customHeight="1" x14ac:dyDescent="0.25">
      <c r="A555" s="246"/>
      <c r="D555" s="214" t="s">
        <v>63</v>
      </c>
      <c r="E555" s="215"/>
      <c r="F555" s="215"/>
      <c r="G555" s="215"/>
      <c r="H555" s="458">
        <f>SUM(G551:G554)</f>
        <v>215500</v>
      </c>
    </row>
    <row r="556" spans="1:8" ht="17.100000000000001" customHeight="1" x14ac:dyDescent="0.25">
      <c r="A556" s="246"/>
      <c r="E556" s="207"/>
      <c r="F556" s="207"/>
      <c r="G556" s="207"/>
      <c r="H556" s="227"/>
    </row>
    <row r="557" spans="1:8" ht="17.100000000000001" customHeight="1" x14ac:dyDescent="0.25">
      <c r="A557" s="246"/>
      <c r="D557" s="214" t="s">
        <v>64</v>
      </c>
      <c r="E557" s="215"/>
      <c r="F557" s="215"/>
      <c r="G557" s="207"/>
      <c r="H557" s="458">
        <f>H548+H555</f>
        <v>888937.5</v>
      </c>
    </row>
    <row r="558" spans="1:8" ht="17.100000000000001" customHeight="1" x14ac:dyDescent="0.25">
      <c r="A558" s="246"/>
      <c r="D558" s="214"/>
      <c r="E558" s="215"/>
      <c r="F558" s="215"/>
      <c r="G558" s="207"/>
      <c r="H558" s="227"/>
    </row>
    <row r="559" spans="1:8" ht="17.100000000000001" customHeight="1" x14ac:dyDescent="0.25">
      <c r="A559" s="246"/>
      <c r="E559" s="215"/>
      <c r="F559" s="215"/>
      <c r="G559" s="207"/>
      <c r="H559" s="227"/>
    </row>
    <row r="560" spans="1:8" ht="17.100000000000001" customHeight="1" x14ac:dyDescent="0.25">
      <c r="A560" s="204"/>
      <c r="B560" s="203"/>
      <c r="E560" s="218"/>
      <c r="F560" s="219"/>
      <c r="G560" s="202"/>
      <c r="H560" s="227"/>
    </row>
    <row r="561" spans="1:8" ht="17.100000000000001" customHeight="1" x14ac:dyDescent="0.25">
      <c r="A561" s="248" t="s">
        <v>252</v>
      </c>
      <c r="B561" s="216"/>
      <c r="E561" s="222" t="str">
        <f>E339</f>
        <v>ARQ. GUILLERMO YAMID VALLEJOS BENAVIDES</v>
      </c>
      <c r="F561" s="216"/>
      <c r="G561" s="216"/>
      <c r="H561" s="460"/>
    </row>
    <row r="562" spans="1:8" ht="17.100000000000001" customHeight="1" x14ac:dyDescent="0.25">
      <c r="A562" s="201" t="s">
        <v>254</v>
      </c>
      <c r="B562" s="216"/>
      <c r="E562" s="222" t="str">
        <f>E340</f>
        <v>SECRETARIO DE PLANEACION Y OBRAS PUBLICAS</v>
      </c>
      <c r="F562" s="216"/>
      <c r="G562" s="216"/>
      <c r="H562" s="460"/>
    </row>
    <row r="563" spans="1:8" ht="17.100000000000001" customHeight="1" x14ac:dyDescent="0.25">
      <c r="A563" s="249" t="s">
        <v>253</v>
      </c>
      <c r="B563" s="250"/>
      <c r="C563" s="203"/>
      <c r="D563" s="203"/>
      <c r="E563" s="222" t="str">
        <f>E341</f>
        <v>SAN MIGUEL - PUTUMAYO</v>
      </c>
      <c r="F563" s="250"/>
      <c r="G563" s="250"/>
      <c r="H563" s="461"/>
    </row>
    <row r="565" spans="1:8" ht="17.100000000000001" customHeight="1" x14ac:dyDescent="0.3">
      <c r="A565" s="635"/>
      <c r="B565" s="636"/>
      <c r="C565" s="557" t="s">
        <v>230</v>
      </c>
      <c r="D565" s="559" t="s">
        <v>231</v>
      </c>
      <c r="E565" s="628"/>
      <c r="F565" s="277">
        <v>103</v>
      </c>
      <c r="G565" s="651"/>
      <c r="H565" s="652"/>
    </row>
    <row r="566" spans="1:8" ht="17.100000000000001" customHeight="1" x14ac:dyDescent="0.25">
      <c r="A566" s="637"/>
      <c r="B566" s="638"/>
      <c r="C566" s="558"/>
      <c r="D566" s="570" t="s">
        <v>195</v>
      </c>
      <c r="E566" s="630"/>
      <c r="F566" s="641">
        <v>51</v>
      </c>
      <c r="G566" s="653"/>
      <c r="H566" s="654"/>
    </row>
    <row r="567" spans="1:8" ht="17.100000000000001" customHeight="1" x14ac:dyDescent="0.25">
      <c r="A567" s="637"/>
      <c r="B567" s="638"/>
      <c r="C567" s="302" t="s">
        <v>196</v>
      </c>
      <c r="D567" s="572"/>
      <c r="E567" s="631"/>
      <c r="F567" s="642"/>
      <c r="G567" s="653"/>
      <c r="H567" s="654"/>
    </row>
    <row r="568" spans="1:8" ht="17.100000000000001" customHeight="1" x14ac:dyDescent="0.25">
      <c r="A568" s="637"/>
      <c r="B568" s="638"/>
      <c r="C568" s="303" t="s">
        <v>197</v>
      </c>
      <c r="D568" s="577" t="s">
        <v>198</v>
      </c>
      <c r="E568" s="643"/>
      <c r="F568" s="304">
        <v>1</v>
      </c>
      <c r="G568" s="653"/>
      <c r="H568" s="654"/>
    </row>
    <row r="569" spans="1:8" ht="27.6" customHeight="1" x14ac:dyDescent="0.25">
      <c r="A569" s="637"/>
      <c r="B569" s="638"/>
      <c r="C569" s="607" t="s">
        <v>199</v>
      </c>
      <c r="D569" s="609" t="s">
        <v>200</v>
      </c>
      <c r="E569" s="610"/>
      <c r="F569" s="302" t="s">
        <v>201</v>
      </c>
      <c r="G569" s="653"/>
      <c r="H569" s="654"/>
    </row>
    <row r="570" spans="1:8" ht="17.100000000000001" customHeight="1" x14ac:dyDescent="0.25">
      <c r="A570" s="639"/>
      <c r="B570" s="640"/>
      <c r="C570" s="608"/>
      <c r="D570" s="611"/>
      <c r="E570" s="612"/>
      <c r="F570" s="305">
        <v>44216</v>
      </c>
      <c r="G570" s="655"/>
      <c r="H570" s="656"/>
    </row>
    <row r="571" spans="1:8" ht="17.100000000000001" customHeight="1" x14ac:dyDescent="0.25">
      <c r="A571" s="632"/>
      <c r="B571" s="633"/>
      <c r="C571" s="633"/>
      <c r="D571" s="633"/>
      <c r="E571" s="633"/>
      <c r="F571" s="633"/>
      <c r="G571" s="633"/>
      <c r="H571" s="634"/>
    </row>
    <row r="572" spans="1:8" ht="24.75" customHeight="1" x14ac:dyDescent="0.25">
      <c r="A572" s="613" t="str">
        <f>A517</f>
        <v>ADECUACION Y MEJORAMIENTO DE CANCHA DE FUTBOL MUNICIPAL DE LA DORADA PUTUMAYO</v>
      </c>
      <c r="B572" s="614"/>
      <c r="C572" s="614"/>
      <c r="D572" s="614"/>
      <c r="E572" s="614"/>
      <c r="F572" s="614"/>
      <c r="G572" s="614"/>
      <c r="H572" s="615"/>
    </row>
    <row r="573" spans="1:8" ht="43.5" customHeight="1" thickBot="1" x14ac:dyDescent="0.3">
      <c r="A573" s="613"/>
      <c r="B573" s="614"/>
      <c r="C573" s="614"/>
      <c r="D573" s="614"/>
      <c r="E573" s="614"/>
      <c r="F573" s="614"/>
      <c r="G573" s="614"/>
      <c r="H573" s="615"/>
    </row>
    <row r="574" spans="1:8" ht="17.100000000000001" customHeight="1" thickBot="1" x14ac:dyDescent="0.3">
      <c r="A574" s="347">
        <f>+Presupuesto!A28</f>
        <v>3.2</v>
      </c>
      <c r="B574" s="647" t="str">
        <f>+Presupuesto!B28</f>
        <v xml:space="preserve">SUMINISTRO E INSTALACION DE TUBERIA PVC 3/4 </v>
      </c>
      <c r="C574" s="648"/>
      <c r="D574" s="648"/>
      <c r="E574" s="648"/>
      <c r="F574" s="649"/>
      <c r="G574" s="348" t="s">
        <v>28</v>
      </c>
      <c r="H574" s="457" t="s">
        <v>76</v>
      </c>
    </row>
    <row r="575" spans="1:8" ht="17.100000000000001" customHeight="1" x14ac:dyDescent="0.25">
      <c r="A575" s="246"/>
      <c r="H575" s="243"/>
    </row>
    <row r="576" spans="1:8" ht="17.100000000000001" customHeight="1" x14ac:dyDescent="0.25">
      <c r="A576" s="205" t="s">
        <v>29</v>
      </c>
      <c r="B576" s="644" t="s">
        <v>30</v>
      </c>
      <c r="C576" s="645"/>
      <c r="D576" s="645"/>
      <c r="E576" s="645"/>
      <c r="F576" s="645"/>
      <c r="G576" s="646"/>
      <c r="H576" s="243"/>
    </row>
    <row r="577" spans="1:8" ht="17.100000000000001" customHeight="1" x14ac:dyDescent="0.25">
      <c r="A577" s="224"/>
      <c r="B577" s="593" t="s">
        <v>31</v>
      </c>
      <c r="C577" s="594"/>
      <c r="D577" s="224" t="s">
        <v>32</v>
      </c>
      <c r="E577" s="224" t="s">
        <v>33</v>
      </c>
      <c r="F577" s="224" t="s">
        <v>34</v>
      </c>
      <c r="G577" s="224" t="s">
        <v>35</v>
      </c>
      <c r="H577" s="243"/>
    </row>
    <row r="578" spans="1:8" ht="17.100000000000001" customHeight="1" x14ac:dyDescent="0.25">
      <c r="A578" s="198"/>
      <c r="B578" s="595" t="s">
        <v>67</v>
      </c>
      <c r="C578" s="596"/>
      <c r="D578" s="198"/>
      <c r="E578" s="206"/>
      <c r="F578" s="206">
        <v>0.1</v>
      </c>
      <c r="G578" s="217">
        <f>H601*F578</f>
        <v>14875</v>
      </c>
      <c r="H578" s="244"/>
    </row>
    <row r="579" spans="1:8" ht="17.100000000000001" customHeight="1" x14ac:dyDescent="0.25">
      <c r="A579" s="198"/>
      <c r="B579" s="593"/>
      <c r="C579" s="594"/>
      <c r="D579" s="198"/>
      <c r="E579" s="206"/>
      <c r="F579" s="206"/>
      <c r="G579" s="206"/>
      <c r="H579" s="244"/>
    </row>
    <row r="580" spans="1:8" ht="17.100000000000001" customHeight="1" x14ac:dyDescent="0.25">
      <c r="A580" s="198"/>
      <c r="B580" s="593"/>
      <c r="C580" s="594"/>
      <c r="D580" s="198"/>
      <c r="E580" s="206"/>
      <c r="F580" s="206"/>
      <c r="G580" s="206"/>
      <c r="H580" s="227"/>
    </row>
    <row r="581" spans="1:8" ht="17.100000000000001" customHeight="1" x14ac:dyDescent="0.25">
      <c r="A581" s="247"/>
      <c r="E581" s="207" t="s">
        <v>36</v>
      </c>
      <c r="F581" s="207"/>
      <c r="G581" s="207"/>
      <c r="H581" s="458">
        <f>SUM(G578:G580)</f>
        <v>14875</v>
      </c>
    </row>
    <row r="582" spans="1:8" ht="17.100000000000001" customHeight="1" x14ac:dyDescent="0.25">
      <c r="A582" s="205" t="s">
        <v>37</v>
      </c>
      <c r="B582" s="644" t="s">
        <v>38</v>
      </c>
      <c r="C582" s="645"/>
      <c r="D582" s="645"/>
      <c r="E582" s="645"/>
      <c r="F582" s="645"/>
      <c r="G582" s="646"/>
      <c r="H582" s="227"/>
    </row>
    <row r="583" spans="1:8" ht="17.100000000000001" customHeight="1" x14ac:dyDescent="0.25">
      <c r="A583" s="224"/>
      <c r="B583" s="593" t="s">
        <v>31</v>
      </c>
      <c r="C583" s="594"/>
      <c r="D583" s="198" t="s">
        <v>12</v>
      </c>
      <c r="E583" s="208" t="s">
        <v>39</v>
      </c>
      <c r="F583" s="208" t="s">
        <v>40</v>
      </c>
      <c r="G583" s="208" t="s">
        <v>35</v>
      </c>
      <c r="H583" s="227"/>
    </row>
    <row r="584" spans="1:8" ht="17.100000000000001" customHeight="1" x14ac:dyDescent="0.25">
      <c r="A584" s="198"/>
      <c r="B584" s="603" t="s">
        <v>319</v>
      </c>
      <c r="C584" s="604"/>
      <c r="D584" s="220" t="s">
        <v>76</v>
      </c>
      <c r="E584" s="365">
        <v>8</v>
      </c>
      <c r="F584" s="366">
        <v>7500</v>
      </c>
      <c r="G584" s="206">
        <f>E584*F584</f>
        <v>60000</v>
      </c>
      <c r="H584" s="227"/>
    </row>
    <row r="585" spans="1:8" ht="17.100000000000001" customHeight="1" x14ac:dyDescent="0.25">
      <c r="A585" s="198"/>
      <c r="B585" s="603" t="s">
        <v>320</v>
      </c>
      <c r="C585" s="604"/>
      <c r="D585" s="220" t="s">
        <v>76</v>
      </c>
      <c r="E585" s="365">
        <v>11</v>
      </c>
      <c r="F585" s="366">
        <v>2900</v>
      </c>
      <c r="G585" s="206">
        <f t="shared" ref="G585:G590" si="10">E585*F585</f>
        <v>31900</v>
      </c>
      <c r="H585" s="227"/>
    </row>
    <row r="586" spans="1:8" ht="17.100000000000001" customHeight="1" x14ac:dyDescent="0.25">
      <c r="A586" s="198"/>
      <c r="B586" s="603" t="s">
        <v>321</v>
      </c>
      <c r="C586" s="604"/>
      <c r="D586" s="220" t="s">
        <v>76</v>
      </c>
      <c r="E586" s="365">
        <v>2</v>
      </c>
      <c r="F586" s="366">
        <v>2900</v>
      </c>
      <c r="G586" s="206">
        <f t="shared" si="10"/>
        <v>5800</v>
      </c>
      <c r="H586" s="227"/>
    </row>
    <row r="587" spans="1:8" ht="17.100000000000001" customHeight="1" x14ac:dyDescent="0.25">
      <c r="A587" s="198"/>
      <c r="B587" s="603" t="s">
        <v>322</v>
      </c>
      <c r="C587" s="604"/>
      <c r="D587" s="220" t="s">
        <v>76</v>
      </c>
      <c r="E587" s="208">
        <v>2</v>
      </c>
      <c r="F587" s="367">
        <v>2900</v>
      </c>
      <c r="G587" s="206">
        <f t="shared" si="10"/>
        <v>5800</v>
      </c>
      <c r="H587" s="227"/>
    </row>
    <row r="588" spans="1:8" ht="17.100000000000001" customHeight="1" x14ac:dyDescent="0.25">
      <c r="A588" s="198"/>
      <c r="B588" s="603" t="s">
        <v>318</v>
      </c>
      <c r="C588" s="604"/>
      <c r="D588" s="220" t="s">
        <v>76</v>
      </c>
      <c r="E588" s="208">
        <v>2</v>
      </c>
      <c r="F588" s="367">
        <v>24900</v>
      </c>
      <c r="G588" s="206">
        <f t="shared" si="10"/>
        <v>49800</v>
      </c>
      <c r="H588" s="227"/>
    </row>
    <row r="589" spans="1:8" ht="17.100000000000001" customHeight="1" x14ac:dyDescent="0.25">
      <c r="A589" s="198"/>
      <c r="B589" s="603" t="s">
        <v>323</v>
      </c>
      <c r="C589" s="604"/>
      <c r="D589" s="220" t="s">
        <v>76</v>
      </c>
      <c r="E589" s="208">
        <v>3</v>
      </c>
      <c r="F589" s="367">
        <v>2900</v>
      </c>
      <c r="G589" s="206">
        <f t="shared" si="10"/>
        <v>8700</v>
      </c>
      <c r="H589" s="227"/>
    </row>
    <row r="590" spans="1:8" ht="17.100000000000001" customHeight="1" x14ac:dyDescent="0.25">
      <c r="A590" s="198"/>
      <c r="B590" s="603" t="s">
        <v>324</v>
      </c>
      <c r="C590" s="604"/>
      <c r="D590" s="198" t="s">
        <v>76</v>
      </c>
      <c r="E590" s="208">
        <v>1</v>
      </c>
      <c r="F590" s="206">
        <v>12600</v>
      </c>
      <c r="G590" s="206">
        <f t="shared" si="10"/>
        <v>12600</v>
      </c>
      <c r="H590" s="227"/>
    </row>
    <row r="591" spans="1:8" ht="17.100000000000001" customHeight="1" x14ac:dyDescent="0.25">
      <c r="A591" s="198"/>
      <c r="B591" s="492"/>
      <c r="C591" s="493"/>
      <c r="D591" s="198"/>
      <c r="E591" s="206"/>
      <c r="F591" s="206"/>
      <c r="G591" s="206"/>
      <c r="H591" s="227"/>
    </row>
    <row r="592" spans="1:8" ht="17.100000000000001" customHeight="1" x14ac:dyDescent="0.25">
      <c r="A592" s="198"/>
      <c r="B592" s="492"/>
      <c r="C592" s="493"/>
      <c r="D592" s="198"/>
      <c r="E592" s="206"/>
      <c r="F592" s="206"/>
      <c r="G592" s="206"/>
      <c r="H592" s="227"/>
    </row>
    <row r="593" spans="1:8" ht="17.100000000000001" customHeight="1" x14ac:dyDescent="0.25">
      <c r="A593" s="198"/>
      <c r="B593" s="492"/>
      <c r="C593" s="493"/>
      <c r="D593" s="198"/>
      <c r="E593" s="206"/>
      <c r="F593" s="206"/>
      <c r="G593" s="206"/>
      <c r="H593" s="227"/>
    </row>
    <row r="594" spans="1:8" ht="17.100000000000001" customHeight="1" x14ac:dyDescent="0.25">
      <c r="A594" s="198"/>
      <c r="B594" s="605"/>
      <c r="C594" s="606"/>
      <c r="D594" s="198"/>
      <c r="E594" s="206"/>
      <c r="F594" s="206"/>
      <c r="G594" s="206"/>
      <c r="H594" s="227"/>
    </row>
    <row r="595" spans="1:8" ht="17.100000000000001" customHeight="1" x14ac:dyDescent="0.25">
      <c r="A595" s="247" t="s">
        <v>41</v>
      </c>
      <c r="E595" s="207" t="s">
        <v>42</v>
      </c>
      <c r="F595" s="207"/>
      <c r="G595" s="207"/>
      <c r="H595" s="368">
        <f>(SUM(G584:G586))</f>
        <v>97700</v>
      </c>
    </row>
    <row r="596" spans="1:8" ht="17.100000000000001" customHeight="1" x14ac:dyDescent="0.25">
      <c r="A596" s="205" t="s">
        <v>43</v>
      </c>
      <c r="B596" s="644" t="s">
        <v>44</v>
      </c>
      <c r="C596" s="645"/>
      <c r="D596" s="645"/>
      <c r="E596" s="645"/>
      <c r="F596" s="645"/>
      <c r="G596" s="646"/>
      <c r="H596" s="227"/>
    </row>
    <row r="597" spans="1:8" ht="17.100000000000001" customHeight="1" x14ac:dyDescent="0.25">
      <c r="A597" s="198" t="s">
        <v>45</v>
      </c>
      <c r="B597" s="224" t="s">
        <v>31</v>
      </c>
      <c r="C597" s="224" t="s">
        <v>46</v>
      </c>
      <c r="D597" s="224" t="s">
        <v>47</v>
      </c>
      <c r="E597" s="208" t="s">
        <v>48</v>
      </c>
      <c r="F597" s="206" t="s">
        <v>34</v>
      </c>
      <c r="G597" s="206" t="s">
        <v>35</v>
      </c>
      <c r="H597" s="227"/>
    </row>
    <row r="598" spans="1:8" ht="17.100000000000001" customHeight="1" x14ac:dyDescent="0.25">
      <c r="A598" s="198">
        <v>1</v>
      </c>
      <c r="B598" s="198" t="s">
        <v>189</v>
      </c>
      <c r="C598" s="210">
        <v>60000</v>
      </c>
      <c r="D598" s="211">
        <v>0.75</v>
      </c>
      <c r="E598" s="209">
        <f>+(A598*C598)+(A598*C598*D598)</f>
        <v>105000</v>
      </c>
      <c r="F598" s="212">
        <v>2</v>
      </c>
      <c r="G598" s="217">
        <f>(E598)/(F598)</f>
        <v>52500</v>
      </c>
      <c r="H598" s="227"/>
    </row>
    <row r="599" spans="1:8" ht="17.100000000000001" customHeight="1" x14ac:dyDescent="0.25">
      <c r="A599" s="198">
        <v>1</v>
      </c>
      <c r="B599" s="198" t="s">
        <v>239</v>
      </c>
      <c r="C599" s="210">
        <v>110000</v>
      </c>
      <c r="D599" s="211">
        <v>0.75</v>
      </c>
      <c r="E599" s="209">
        <f>+(A599*C599)+(A599*C599*D599)</f>
        <v>192500</v>
      </c>
      <c r="F599" s="212">
        <v>2</v>
      </c>
      <c r="G599" s="217">
        <f>(E599)/(F599)</f>
        <v>96250</v>
      </c>
      <c r="H599" s="227"/>
    </row>
    <row r="600" spans="1:8" ht="17.100000000000001" customHeight="1" x14ac:dyDescent="0.25">
      <c r="A600" s="198"/>
      <c r="B600" s="198"/>
      <c r="C600" s="198"/>
      <c r="D600" s="198"/>
      <c r="E600" s="206"/>
      <c r="F600" s="206"/>
      <c r="G600" s="206"/>
      <c r="H600" s="227"/>
    </row>
    <row r="601" spans="1:8" ht="17.100000000000001" customHeight="1" x14ac:dyDescent="0.25">
      <c r="A601" s="247"/>
      <c r="E601" s="207" t="s">
        <v>50</v>
      </c>
      <c r="F601" s="207"/>
      <c r="G601" s="207"/>
      <c r="H601" s="458">
        <f>SUM(G598)+(G599)</f>
        <v>148750</v>
      </c>
    </row>
    <row r="602" spans="1:8" ht="17.100000000000001" customHeight="1" x14ac:dyDescent="0.25">
      <c r="A602" s="205" t="s">
        <v>51</v>
      </c>
      <c r="B602" s="644" t="s">
        <v>18</v>
      </c>
      <c r="C602" s="645"/>
      <c r="D602" s="645"/>
      <c r="E602" s="645"/>
      <c r="F602" s="645"/>
      <c r="G602" s="646"/>
      <c r="H602" s="227"/>
    </row>
    <row r="603" spans="1:8" ht="17.100000000000001" customHeight="1" x14ac:dyDescent="0.25">
      <c r="A603" s="198"/>
      <c r="B603" s="198" t="s">
        <v>31</v>
      </c>
      <c r="C603" s="224" t="s">
        <v>12</v>
      </c>
      <c r="D603" s="224" t="s">
        <v>13</v>
      </c>
      <c r="E603" s="224" t="s">
        <v>52</v>
      </c>
      <c r="F603" s="224"/>
      <c r="G603" s="206" t="s">
        <v>53</v>
      </c>
      <c r="H603" s="227"/>
    </row>
    <row r="604" spans="1:8" ht="17.100000000000001" customHeight="1" x14ac:dyDescent="0.25">
      <c r="A604" s="198"/>
      <c r="B604" s="198"/>
      <c r="C604" s="213"/>
      <c r="D604" s="198"/>
      <c r="E604" s="206"/>
      <c r="F604" s="206"/>
      <c r="G604" s="206"/>
      <c r="H604" s="227"/>
    </row>
    <row r="605" spans="1:8" ht="17.100000000000001" customHeight="1" x14ac:dyDescent="0.25">
      <c r="A605" s="198"/>
      <c r="B605" s="198"/>
      <c r="C605" s="209"/>
      <c r="D605" s="198"/>
      <c r="E605" s="206"/>
      <c r="F605" s="206"/>
      <c r="G605" s="206"/>
      <c r="H605" s="227"/>
    </row>
    <row r="606" spans="1:8" ht="17.100000000000001" customHeight="1" x14ac:dyDescent="0.25">
      <c r="A606" s="198"/>
      <c r="B606" s="198"/>
      <c r="C606" s="198"/>
      <c r="D606" s="198"/>
      <c r="E606" s="206"/>
      <c r="F606" s="206"/>
      <c r="G606" s="206"/>
      <c r="H606" s="227"/>
    </row>
    <row r="607" spans="1:8" ht="17.100000000000001" customHeight="1" x14ac:dyDescent="0.25">
      <c r="A607" s="247"/>
      <c r="E607" s="207" t="s">
        <v>50</v>
      </c>
      <c r="F607" s="207"/>
      <c r="G607" s="207"/>
      <c r="H607" s="227">
        <f>ROUND(SUM(G604)+(G605),0)</f>
        <v>0</v>
      </c>
    </row>
    <row r="608" spans="1:8" ht="17.100000000000001" customHeight="1" x14ac:dyDescent="0.25">
      <c r="A608" s="246"/>
      <c r="E608" s="207"/>
      <c r="F608" s="207"/>
      <c r="G608" s="207"/>
      <c r="H608" s="227"/>
    </row>
    <row r="609" spans="1:8" ht="17.100000000000001" customHeight="1" x14ac:dyDescent="0.25">
      <c r="A609" s="246"/>
      <c r="D609" s="214" t="s">
        <v>54</v>
      </c>
      <c r="E609" s="215"/>
      <c r="F609" s="215"/>
      <c r="G609" s="215"/>
      <c r="H609" s="458">
        <f>ROUND(SUM(H581:H608),2)</f>
        <v>261325</v>
      </c>
    </row>
    <row r="610" spans="1:8" ht="17.100000000000001" customHeight="1" x14ac:dyDescent="0.25">
      <c r="A610" s="246"/>
      <c r="E610" s="207"/>
      <c r="F610" s="207"/>
      <c r="G610" s="207"/>
      <c r="H610" s="227"/>
    </row>
    <row r="611" spans="1:8" ht="17.100000000000001" customHeight="1" x14ac:dyDescent="0.25">
      <c r="A611" s="205" t="s">
        <v>55</v>
      </c>
      <c r="B611" s="644" t="s">
        <v>56</v>
      </c>
      <c r="C611" s="645"/>
      <c r="D611" s="645"/>
      <c r="E611" s="645"/>
      <c r="F611" s="645"/>
      <c r="G611" s="646"/>
      <c r="H611" s="227"/>
    </row>
    <row r="612" spans="1:8" ht="17.100000000000001" customHeight="1" x14ac:dyDescent="0.25">
      <c r="A612" s="224"/>
      <c r="B612" s="224" t="s">
        <v>31</v>
      </c>
      <c r="C612" s="224" t="s">
        <v>57</v>
      </c>
      <c r="D612" s="198" t="s">
        <v>58</v>
      </c>
      <c r="E612" s="206"/>
      <c r="F612" s="206" t="s">
        <v>59</v>
      </c>
      <c r="G612" s="206"/>
      <c r="H612" s="227"/>
    </row>
    <row r="613" spans="1:8" ht="17.100000000000001" customHeight="1" x14ac:dyDescent="0.25">
      <c r="A613" s="198"/>
      <c r="B613" s="224" t="s">
        <v>60</v>
      </c>
      <c r="C613" s="211">
        <v>0.27</v>
      </c>
      <c r="D613" s="198"/>
      <c r="E613" s="209"/>
      <c r="F613" s="198"/>
      <c r="G613" s="217">
        <f>+H609*C613</f>
        <v>70557.75</v>
      </c>
      <c r="H613" s="227"/>
    </row>
    <row r="614" spans="1:8" ht="17.100000000000001" customHeight="1" x14ac:dyDescent="0.25">
      <c r="A614" s="198"/>
      <c r="B614" s="224" t="s">
        <v>61</v>
      </c>
      <c r="C614" s="211">
        <v>0.02</v>
      </c>
      <c r="D614" s="198"/>
      <c r="E614" s="209"/>
      <c r="F614" s="198"/>
      <c r="G614" s="217">
        <f>+H609*C614</f>
        <v>5226.5</v>
      </c>
      <c r="H614" s="227"/>
    </row>
    <row r="615" spans="1:8" ht="17.100000000000001" customHeight="1" x14ac:dyDescent="0.25">
      <c r="A615" s="198"/>
      <c r="B615" s="224" t="s">
        <v>62</v>
      </c>
      <c r="C615" s="211">
        <v>0.03</v>
      </c>
      <c r="D615" s="198"/>
      <c r="E615" s="209"/>
      <c r="F615" s="198"/>
      <c r="G615" s="217">
        <f>+H609*C615</f>
        <v>7839.75</v>
      </c>
      <c r="H615" s="227"/>
    </row>
    <row r="616" spans="1:8" ht="17.100000000000001" customHeight="1" x14ac:dyDescent="0.25">
      <c r="A616" s="246"/>
      <c r="D616" s="214" t="s">
        <v>63</v>
      </c>
      <c r="E616" s="215"/>
      <c r="F616" s="215"/>
      <c r="G616" s="215"/>
      <c r="H616" s="458">
        <f>SUM(G612:G615)</f>
        <v>83624</v>
      </c>
    </row>
    <row r="617" spans="1:8" ht="17.100000000000001" customHeight="1" x14ac:dyDescent="0.25">
      <c r="A617" s="246"/>
      <c r="E617" s="207"/>
      <c r="F617" s="207"/>
      <c r="G617" s="207"/>
      <c r="H617" s="227"/>
    </row>
    <row r="618" spans="1:8" ht="17.100000000000001" customHeight="1" x14ac:dyDescent="0.25">
      <c r="A618" s="246"/>
      <c r="D618" s="214" t="s">
        <v>64</v>
      </c>
      <c r="E618" s="215"/>
      <c r="F618" s="215"/>
      <c r="G618" s="207"/>
      <c r="H618" s="458">
        <f>H609+H616</f>
        <v>344949</v>
      </c>
    </row>
    <row r="619" spans="1:8" ht="17.100000000000001" customHeight="1" x14ac:dyDescent="0.25">
      <c r="A619" s="246"/>
      <c r="D619" s="214"/>
      <c r="E619" s="215"/>
      <c r="F619" s="215"/>
      <c r="G619" s="207"/>
      <c r="H619" s="227"/>
    </row>
    <row r="620" spans="1:8" ht="17.100000000000001" customHeight="1" x14ac:dyDescent="0.25">
      <c r="A620" s="246"/>
      <c r="E620" s="215"/>
      <c r="F620" s="215"/>
      <c r="G620" s="207"/>
      <c r="H620" s="227"/>
    </row>
    <row r="621" spans="1:8" ht="17.100000000000001" customHeight="1" x14ac:dyDescent="0.25">
      <c r="A621" s="204"/>
      <c r="B621" s="203"/>
      <c r="E621" s="218"/>
      <c r="F621" s="219"/>
      <c r="G621" s="202"/>
      <c r="H621" s="227"/>
    </row>
    <row r="622" spans="1:8" ht="17.100000000000001" customHeight="1" x14ac:dyDescent="0.25">
      <c r="A622" s="248" t="s">
        <v>252</v>
      </c>
      <c r="B622" s="216"/>
      <c r="E622" s="222" t="str">
        <f>E561</f>
        <v>ARQ. GUILLERMO YAMID VALLEJOS BENAVIDES</v>
      </c>
      <c r="F622" s="216"/>
      <c r="G622" s="216"/>
      <c r="H622" s="460"/>
    </row>
    <row r="623" spans="1:8" ht="17.100000000000001" customHeight="1" x14ac:dyDescent="0.25">
      <c r="A623" s="201" t="s">
        <v>254</v>
      </c>
      <c r="B623" s="216"/>
      <c r="E623" s="222" t="str">
        <f>E562</f>
        <v>SECRETARIO DE PLANEACION Y OBRAS PUBLICAS</v>
      </c>
      <c r="F623" s="216"/>
      <c r="G623" s="216"/>
      <c r="H623" s="460"/>
    </row>
    <row r="624" spans="1:8" ht="17.100000000000001" customHeight="1" x14ac:dyDescent="0.25">
      <c r="A624" s="249" t="s">
        <v>253</v>
      </c>
      <c r="B624" s="250"/>
      <c r="C624" s="203"/>
      <c r="D624" s="203"/>
      <c r="E624" s="222" t="str">
        <f>E563</f>
        <v>SAN MIGUEL - PUTUMAYO</v>
      </c>
      <c r="F624" s="250"/>
      <c r="G624" s="250"/>
      <c r="H624" s="461"/>
    </row>
    <row r="628" spans="1:8" ht="17.100000000000001" customHeight="1" x14ac:dyDescent="0.3">
      <c r="A628" s="635"/>
      <c r="B628" s="636"/>
      <c r="C628" s="557" t="s">
        <v>230</v>
      </c>
      <c r="D628" s="559" t="s">
        <v>231</v>
      </c>
      <c r="E628" s="628"/>
      <c r="F628" s="277">
        <v>103</v>
      </c>
      <c r="G628" s="651"/>
      <c r="H628" s="652"/>
    </row>
    <row r="629" spans="1:8" ht="24.6" customHeight="1" x14ac:dyDescent="0.25">
      <c r="A629" s="637"/>
      <c r="B629" s="638"/>
      <c r="C629" s="558"/>
      <c r="D629" s="570" t="s">
        <v>195</v>
      </c>
      <c r="E629" s="630"/>
      <c r="F629" s="641">
        <v>51</v>
      </c>
      <c r="G629" s="653"/>
      <c r="H629" s="654"/>
    </row>
    <row r="630" spans="1:8" ht="17.100000000000001" customHeight="1" x14ac:dyDescent="0.25">
      <c r="A630" s="637"/>
      <c r="B630" s="638"/>
      <c r="C630" s="302" t="s">
        <v>196</v>
      </c>
      <c r="D630" s="572"/>
      <c r="E630" s="631"/>
      <c r="F630" s="642"/>
      <c r="G630" s="653"/>
      <c r="H630" s="654"/>
    </row>
    <row r="631" spans="1:8" ht="17.100000000000001" customHeight="1" x14ac:dyDescent="0.25">
      <c r="A631" s="637"/>
      <c r="B631" s="638"/>
      <c r="C631" s="303" t="s">
        <v>197</v>
      </c>
      <c r="D631" s="577" t="s">
        <v>198</v>
      </c>
      <c r="E631" s="643"/>
      <c r="F631" s="304">
        <v>1</v>
      </c>
      <c r="G631" s="653"/>
      <c r="H631" s="654"/>
    </row>
    <row r="632" spans="1:8" ht="24.75" customHeight="1" x14ac:dyDescent="0.25">
      <c r="A632" s="637"/>
      <c r="B632" s="638"/>
      <c r="C632" s="607" t="s">
        <v>199</v>
      </c>
      <c r="D632" s="609" t="s">
        <v>200</v>
      </c>
      <c r="E632" s="610"/>
      <c r="F632" s="302" t="s">
        <v>201</v>
      </c>
      <c r="G632" s="653"/>
      <c r="H632" s="654"/>
    </row>
    <row r="633" spans="1:8" ht="43.5" customHeight="1" x14ac:dyDescent="0.25">
      <c r="A633" s="639"/>
      <c r="B633" s="640"/>
      <c r="C633" s="608"/>
      <c r="D633" s="611"/>
      <c r="E633" s="612"/>
      <c r="F633" s="305">
        <v>44216</v>
      </c>
      <c r="G633" s="655"/>
      <c r="H633" s="656"/>
    </row>
    <row r="634" spans="1:8" ht="17.100000000000001" customHeight="1" x14ac:dyDescent="0.25">
      <c r="A634" s="632"/>
      <c r="B634" s="633"/>
      <c r="C634" s="633"/>
      <c r="D634" s="633"/>
      <c r="E634" s="633"/>
      <c r="F634" s="633"/>
      <c r="G634" s="633"/>
      <c r="H634" s="634"/>
    </row>
    <row r="635" spans="1:8" ht="17.100000000000001" customHeight="1" x14ac:dyDescent="0.25">
      <c r="A635" s="613" t="str">
        <f>A294</f>
        <v>ADECUACION Y MEJORAMIENTO DE CANCHA DE FUTBOL MUNICIPAL DE LA DORADA PUTUMAYO</v>
      </c>
      <c r="B635" s="614"/>
      <c r="C635" s="614"/>
      <c r="D635" s="614"/>
      <c r="E635" s="614"/>
      <c r="F635" s="614"/>
      <c r="G635" s="614"/>
      <c r="H635" s="615"/>
    </row>
    <row r="636" spans="1:8" ht="17.100000000000001" customHeight="1" thickBot="1" x14ac:dyDescent="0.3">
      <c r="A636" s="657"/>
      <c r="B636" s="620"/>
      <c r="C636" s="620"/>
      <c r="D636" s="620"/>
      <c r="E636" s="620"/>
      <c r="F636" s="620"/>
      <c r="G636" s="620"/>
      <c r="H636" s="658"/>
    </row>
    <row r="637" spans="1:8" ht="17.100000000000001" customHeight="1" thickBot="1" x14ac:dyDescent="0.3">
      <c r="A637" s="347">
        <f>+Presupuesto!A29</f>
        <v>3.3</v>
      </c>
      <c r="B637" s="647" t="str">
        <f>+Presupuesto!B29</f>
        <v>SUMINISTRO E INSTALACION DE TANQUE PLASTICO 1000 LT</v>
      </c>
      <c r="C637" s="648"/>
      <c r="D637" s="648"/>
      <c r="E637" s="648"/>
      <c r="F637" s="649"/>
      <c r="G637" s="348" t="s">
        <v>28</v>
      </c>
      <c r="H637" s="457" t="str">
        <f>Presupuesto!D27</f>
        <v>UND</v>
      </c>
    </row>
    <row r="638" spans="1:8" ht="17.100000000000001" customHeight="1" x14ac:dyDescent="0.25">
      <c r="A638" s="246"/>
      <c r="H638" s="243"/>
    </row>
    <row r="639" spans="1:8" ht="17.100000000000001" customHeight="1" x14ac:dyDescent="0.25">
      <c r="A639" s="205" t="s">
        <v>29</v>
      </c>
      <c r="B639" s="644" t="s">
        <v>30</v>
      </c>
      <c r="C639" s="645"/>
      <c r="D639" s="645"/>
      <c r="E639" s="645"/>
      <c r="F639" s="645"/>
      <c r="G639" s="646"/>
      <c r="H639" s="243"/>
    </row>
    <row r="640" spans="1:8" ht="17.100000000000001" customHeight="1" x14ac:dyDescent="0.25">
      <c r="A640" s="224"/>
      <c r="B640" s="593" t="s">
        <v>31</v>
      </c>
      <c r="C640" s="594"/>
      <c r="D640" s="224" t="s">
        <v>32</v>
      </c>
      <c r="E640" s="224" t="s">
        <v>33</v>
      </c>
      <c r="F640" s="224" t="s">
        <v>34</v>
      </c>
      <c r="G640" s="224" t="s">
        <v>35</v>
      </c>
      <c r="H640" s="243"/>
    </row>
    <row r="641" spans="1:12" ht="17.100000000000001" customHeight="1" x14ac:dyDescent="0.25">
      <c r="A641" s="198"/>
      <c r="B641" s="595" t="s">
        <v>67</v>
      </c>
      <c r="C641" s="596"/>
      <c r="D641" s="198"/>
      <c r="E641" s="206"/>
      <c r="F641" s="206">
        <v>0.1</v>
      </c>
      <c r="G641" s="217">
        <f>H656*F641</f>
        <v>9916.6666666666661</v>
      </c>
      <c r="H641" s="244"/>
    </row>
    <row r="642" spans="1:12" ht="17.100000000000001" customHeight="1" x14ac:dyDescent="0.25">
      <c r="A642" s="198"/>
      <c r="B642" s="595"/>
      <c r="C642" s="596"/>
      <c r="D642" s="198"/>
      <c r="E642" s="206"/>
      <c r="F642" s="206"/>
      <c r="G642" s="206"/>
      <c r="H642" s="244"/>
    </row>
    <row r="643" spans="1:12" ht="17.100000000000001" customHeight="1" x14ac:dyDescent="0.25">
      <c r="A643" s="198"/>
      <c r="B643" s="593"/>
      <c r="C643" s="594"/>
      <c r="D643" s="198"/>
      <c r="E643" s="206"/>
      <c r="F643" s="206"/>
      <c r="G643" s="206"/>
      <c r="H643" s="227"/>
    </row>
    <row r="644" spans="1:12" ht="17.100000000000001" customHeight="1" x14ac:dyDescent="0.25">
      <c r="A644" s="247"/>
      <c r="E644" s="207" t="s">
        <v>36</v>
      </c>
      <c r="F644" s="207"/>
      <c r="G644" s="207"/>
      <c r="H644" s="458">
        <f>SUM(G641:G643)</f>
        <v>9916.6666666666661</v>
      </c>
    </row>
    <row r="645" spans="1:12" ht="17.100000000000001" customHeight="1" x14ac:dyDescent="0.25">
      <c r="A645" s="205" t="s">
        <v>37</v>
      </c>
      <c r="B645" s="644" t="s">
        <v>38</v>
      </c>
      <c r="C645" s="645"/>
      <c r="D645" s="645"/>
      <c r="E645" s="645"/>
      <c r="F645" s="645"/>
      <c r="G645" s="646"/>
      <c r="H645" s="227"/>
    </row>
    <row r="646" spans="1:12" ht="17.100000000000001" customHeight="1" x14ac:dyDescent="0.25">
      <c r="A646" s="224"/>
      <c r="B646" s="593" t="s">
        <v>31</v>
      </c>
      <c r="C646" s="594"/>
      <c r="D646" s="198" t="s">
        <v>12</v>
      </c>
      <c r="E646" s="208" t="s">
        <v>39</v>
      </c>
      <c r="F646" s="208" t="s">
        <v>40</v>
      </c>
      <c r="G646" s="208" t="s">
        <v>35</v>
      </c>
      <c r="H646" s="227"/>
    </row>
    <row r="647" spans="1:12" ht="17.100000000000001" customHeight="1" x14ac:dyDescent="0.25">
      <c r="A647" s="198"/>
      <c r="B647" s="603" t="s">
        <v>395</v>
      </c>
      <c r="C647" s="604"/>
      <c r="D647" s="220" t="s">
        <v>76</v>
      </c>
      <c r="E647" s="206">
        <v>1</v>
      </c>
      <c r="F647" s="206">
        <v>750000</v>
      </c>
      <c r="G647" s="206">
        <f>E647*F647</f>
        <v>750000</v>
      </c>
      <c r="H647" s="227"/>
    </row>
    <row r="648" spans="1:12" ht="17.100000000000001" customHeight="1" x14ac:dyDescent="0.25">
      <c r="A648" s="198"/>
      <c r="B648" s="603"/>
      <c r="C648" s="604"/>
      <c r="D648" s="494"/>
      <c r="E648" s="495"/>
      <c r="F648" s="366"/>
      <c r="G648" s="206"/>
      <c r="H648" s="227"/>
    </row>
    <row r="649" spans="1:12" ht="17.100000000000001" customHeight="1" x14ac:dyDescent="0.25">
      <c r="A649" s="198"/>
      <c r="B649" s="605"/>
      <c r="C649" s="606"/>
      <c r="D649" s="198"/>
      <c r="E649" s="209"/>
      <c r="F649" s="206"/>
      <c r="G649" s="206"/>
      <c r="H649" s="227"/>
    </row>
    <row r="650" spans="1:12" ht="17.100000000000001" customHeight="1" x14ac:dyDescent="0.25">
      <c r="A650" s="247" t="s">
        <v>41</v>
      </c>
      <c r="E650" s="207" t="s">
        <v>42</v>
      </c>
      <c r="F650" s="207"/>
      <c r="G650" s="207"/>
      <c r="H650" s="368">
        <f>(SUM(G647:G649))</f>
        <v>750000</v>
      </c>
    </row>
    <row r="651" spans="1:12" ht="17.100000000000001" customHeight="1" x14ac:dyDescent="0.25">
      <c r="A651" s="205" t="s">
        <v>43</v>
      </c>
      <c r="B651" s="644" t="s">
        <v>44</v>
      </c>
      <c r="C651" s="645"/>
      <c r="D651" s="645"/>
      <c r="E651" s="645"/>
      <c r="F651" s="645"/>
      <c r="G651" s="646"/>
      <c r="H651" s="227"/>
    </row>
    <row r="652" spans="1:12" ht="17.100000000000001" customHeight="1" x14ac:dyDescent="0.25">
      <c r="A652" s="198" t="s">
        <v>45</v>
      </c>
      <c r="B652" s="224" t="s">
        <v>31</v>
      </c>
      <c r="C652" s="224" t="s">
        <v>46</v>
      </c>
      <c r="D652" s="224" t="s">
        <v>47</v>
      </c>
      <c r="E652" s="208" t="s">
        <v>48</v>
      </c>
      <c r="F652" s="206" t="s">
        <v>34</v>
      </c>
      <c r="G652" s="206" t="s">
        <v>35</v>
      </c>
      <c r="H652" s="227"/>
    </row>
    <row r="653" spans="1:12" ht="17.100000000000001" customHeight="1" x14ac:dyDescent="0.25">
      <c r="A653" s="198">
        <v>1</v>
      </c>
      <c r="B653" s="198" t="s">
        <v>189</v>
      </c>
      <c r="C653" s="210">
        <v>60000</v>
      </c>
      <c r="D653" s="211">
        <v>0.75</v>
      </c>
      <c r="E653" s="209">
        <f>+(A653*C653)+(A653*C653*D653)</f>
        <v>105000</v>
      </c>
      <c r="F653" s="212">
        <v>3</v>
      </c>
      <c r="G653" s="217">
        <f>(E653)/(F653)</f>
        <v>35000</v>
      </c>
      <c r="H653" s="227"/>
    </row>
    <row r="654" spans="1:12" ht="17.100000000000001" customHeight="1" x14ac:dyDescent="0.25">
      <c r="A654" s="198">
        <v>1</v>
      </c>
      <c r="B654" s="198" t="s">
        <v>239</v>
      </c>
      <c r="C654" s="210">
        <v>110000</v>
      </c>
      <c r="D654" s="211">
        <v>0.75</v>
      </c>
      <c r="E654" s="209">
        <f>+(A654*C654)+(A654*C654*D654)</f>
        <v>192500</v>
      </c>
      <c r="F654" s="212">
        <v>3</v>
      </c>
      <c r="G654" s="217">
        <f>(E654)/(F654)</f>
        <v>64166.666666666664</v>
      </c>
      <c r="H654" s="227"/>
      <c r="L654" s="199">
        <f>60000/8</f>
        <v>7500</v>
      </c>
    </row>
    <row r="655" spans="1:12" ht="17.100000000000001" customHeight="1" x14ac:dyDescent="0.25">
      <c r="A655" s="198"/>
      <c r="B655" s="198"/>
      <c r="C655" s="198"/>
      <c r="D655" s="198"/>
      <c r="E655" s="206"/>
      <c r="F655" s="206"/>
      <c r="G655" s="206"/>
      <c r="H655" s="227"/>
    </row>
    <row r="656" spans="1:12" ht="17.100000000000001" customHeight="1" x14ac:dyDescent="0.25">
      <c r="A656" s="247"/>
      <c r="E656" s="207" t="s">
        <v>50</v>
      </c>
      <c r="F656" s="207"/>
      <c r="G656" s="207"/>
      <c r="H656" s="458">
        <f>SUM(G653)+(G654)</f>
        <v>99166.666666666657</v>
      </c>
    </row>
    <row r="657" spans="1:8" ht="17.100000000000001" customHeight="1" x14ac:dyDescent="0.25">
      <c r="A657" s="205" t="s">
        <v>51</v>
      </c>
      <c r="B657" s="644" t="s">
        <v>18</v>
      </c>
      <c r="C657" s="645"/>
      <c r="D657" s="645"/>
      <c r="E657" s="645"/>
      <c r="F657" s="645"/>
      <c r="G657" s="646"/>
      <c r="H657" s="227"/>
    </row>
    <row r="658" spans="1:8" ht="17.100000000000001" customHeight="1" x14ac:dyDescent="0.25">
      <c r="A658" s="198"/>
      <c r="B658" s="198" t="s">
        <v>31</v>
      </c>
      <c r="C658" s="224" t="s">
        <v>12</v>
      </c>
      <c r="D658" s="224" t="s">
        <v>13</v>
      </c>
      <c r="E658" s="224" t="s">
        <v>52</v>
      </c>
      <c r="F658" s="224"/>
      <c r="G658" s="206" t="s">
        <v>53</v>
      </c>
      <c r="H658" s="227"/>
    </row>
    <row r="659" spans="1:8" ht="17.100000000000001" customHeight="1" x14ac:dyDescent="0.25">
      <c r="A659" s="198"/>
      <c r="B659" s="198"/>
      <c r="C659" s="213"/>
      <c r="D659" s="198"/>
      <c r="E659" s="206"/>
      <c r="F659" s="206"/>
      <c r="G659" s="206"/>
      <c r="H659" s="227"/>
    </row>
    <row r="660" spans="1:8" ht="17.100000000000001" customHeight="1" x14ac:dyDescent="0.25">
      <c r="A660" s="198"/>
      <c r="B660" s="198"/>
      <c r="C660" s="209"/>
      <c r="D660" s="198"/>
      <c r="E660" s="206"/>
      <c r="F660" s="206"/>
      <c r="G660" s="206"/>
      <c r="H660" s="227"/>
    </row>
    <row r="661" spans="1:8" ht="17.100000000000001" customHeight="1" x14ac:dyDescent="0.25">
      <c r="A661" s="198"/>
      <c r="B661" s="198"/>
      <c r="C661" s="198"/>
      <c r="D661" s="198"/>
      <c r="E661" s="206"/>
      <c r="F661" s="206"/>
      <c r="G661" s="206"/>
      <c r="H661" s="227"/>
    </row>
    <row r="662" spans="1:8" ht="17.100000000000001" customHeight="1" x14ac:dyDescent="0.25">
      <c r="A662" s="247"/>
      <c r="E662" s="207" t="s">
        <v>50</v>
      </c>
      <c r="F662" s="207"/>
      <c r="G662" s="207"/>
      <c r="H662" s="227">
        <f>ROUND(SUM(G659)+(G660),0)</f>
        <v>0</v>
      </c>
    </row>
    <row r="663" spans="1:8" ht="17.100000000000001" customHeight="1" x14ac:dyDescent="0.25">
      <c r="A663" s="246"/>
      <c r="E663" s="207"/>
      <c r="F663" s="207"/>
      <c r="G663" s="207"/>
      <c r="H663" s="227"/>
    </row>
    <row r="664" spans="1:8" ht="17.100000000000001" customHeight="1" x14ac:dyDescent="0.25">
      <c r="A664" s="246"/>
      <c r="D664" s="214" t="s">
        <v>54</v>
      </c>
      <c r="E664" s="215"/>
      <c r="F664" s="215"/>
      <c r="G664" s="215"/>
      <c r="H664" s="458">
        <f>ROUND(SUM(H644:H663),2)</f>
        <v>859083.33</v>
      </c>
    </row>
    <row r="665" spans="1:8" ht="17.100000000000001" customHeight="1" x14ac:dyDescent="0.25">
      <c r="A665" s="246"/>
      <c r="E665" s="207"/>
      <c r="F665" s="207"/>
      <c r="G665" s="207"/>
      <c r="H665" s="227"/>
    </row>
    <row r="666" spans="1:8" ht="17.100000000000001" customHeight="1" x14ac:dyDescent="0.25">
      <c r="A666" s="205" t="s">
        <v>55</v>
      </c>
      <c r="B666" s="644" t="s">
        <v>56</v>
      </c>
      <c r="C666" s="645"/>
      <c r="D666" s="645"/>
      <c r="E666" s="645"/>
      <c r="F666" s="645"/>
      <c r="G666" s="646"/>
      <c r="H666" s="227"/>
    </row>
    <row r="667" spans="1:8" ht="17.100000000000001" customHeight="1" x14ac:dyDescent="0.25">
      <c r="A667" s="224"/>
      <c r="B667" s="224" t="s">
        <v>31</v>
      </c>
      <c r="C667" s="224" t="s">
        <v>57</v>
      </c>
      <c r="D667" s="198" t="s">
        <v>58</v>
      </c>
      <c r="E667" s="206"/>
      <c r="F667" s="206" t="s">
        <v>59</v>
      </c>
      <c r="G667" s="206"/>
      <c r="H667" s="227"/>
    </row>
    <row r="668" spans="1:8" ht="17.100000000000001" customHeight="1" x14ac:dyDescent="0.25">
      <c r="A668" s="198"/>
      <c r="B668" s="224" t="s">
        <v>60</v>
      </c>
      <c r="C668" s="211">
        <v>0.27</v>
      </c>
      <c r="D668" s="198"/>
      <c r="E668" s="209"/>
      <c r="F668" s="198"/>
      <c r="G668" s="217">
        <f>+H664*C668</f>
        <v>231952.49910000002</v>
      </c>
      <c r="H668" s="227"/>
    </row>
    <row r="669" spans="1:8" ht="17.100000000000001" customHeight="1" x14ac:dyDescent="0.25">
      <c r="A669" s="198"/>
      <c r="B669" s="224" t="s">
        <v>61</v>
      </c>
      <c r="C669" s="211">
        <v>0.02</v>
      </c>
      <c r="D669" s="198"/>
      <c r="E669" s="209"/>
      <c r="F669" s="198"/>
      <c r="G669" s="217">
        <f>+H664*C669</f>
        <v>17181.6666</v>
      </c>
      <c r="H669" s="227"/>
    </row>
    <row r="670" spans="1:8" ht="17.100000000000001" customHeight="1" x14ac:dyDescent="0.25">
      <c r="A670" s="198"/>
      <c r="B670" s="224" t="s">
        <v>62</v>
      </c>
      <c r="C670" s="211">
        <v>0.03</v>
      </c>
      <c r="D670" s="198"/>
      <c r="E670" s="209"/>
      <c r="F670" s="198"/>
      <c r="G670" s="217">
        <f>+H664*C670</f>
        <v>25772.499899999999</v>
      </c>
      <c r="H670" s="227"/>
    </row>
    <row r="671" spans="1:8" ht="17.100000000000001" customHeight="1" x14ac:dyDescent="0.25">
      <c r="A671" s="246"/>
      <c r="D671" s="214" t="s">
        <v>63</v>
      </c>
      <c r="E671" s="215"/>
      <c r="F671" s="215"/>
      <c r="G671" s="215"/>
      <c r="H671" s="458">
        <f>SUM(G667:G670)</f>
        <v>274906.66560000001</v>
      </c>
    </row>
    <row r="672" spans="1:8" ht="17.100000000000001" customHeight="1" x14ac:dyDescent="0.25">
      <c r="A672" s="246"/>
      <c r="E672" s="207"/>
      <c r="F672" s="207"/>
      <c r="G672" s="207"/>
      <c r="H672" s="227"/>
    </row>
    <row r="673" spans="1:8" ht="17.100000000000001" customHeight="1" x14ac:dyDescent="0.25">
      <c r="A673" s="246"/>
      <c r="D673" s="214" t="s">
        <v>64</v>
      </c>
      <c r="E673" s="215"/>
      <c r="F673" s="215"/>
      <c r="G673" s="207"/>
      <c r="H673" s="458">
        <f>H664+H671</f>
        <v>1133989.9956</v>
      </c>
    </row>
    <row r="674" spans="1:8" ht="17.100000000000001" customHeight="1" x14ac:dyDescent="0.25">
      <c r="A674" s="246"/>
      <c r="D674" s="214"/>
      <c r="E674" s="215"/>
      <c r="F674" s="215"/>
      <c r="G674" s="207"/>
      <c r="H674" s="227"/>
    </row>
    <row r="675" spans="1:8" ht="17.100000000000001" customHeight="1" x14ac:dyDescent="0.25">
      <c r="A675" s="246"/>
      <c r="E675" s="215"/>
      <c r="F675" s="215"/>
      <c r="G675" s="207"/>
      <c r="H675" s="227"/>
    </row>
    <row r="676" spans="1:8" ht="17.100000000000001" customHeight="1" x14ac:dyDescent="0.25">
      <c r="A676" s="204"/>
      <c r="B676" s="203"/>
      <c r="E676" s="218"/>
      <c r="F676" s="219"/>
      <c r="G676" s="202"/>
      <c r="H676" s="227"/>
    </row>
    <row r="677" spans="1:8" ht="17.100000000000001" customHeight="1" x14ac:dyDescent="0.25">
      <c r="A677" s="248" t="s">
        <v>252</v>
      </c>
      <c r="B677" s="216"/>
      <c r="E677" s="222" t="str">
        <f>E339</f>
        <v>ARQ. GUILLERMO YAMID VALLEJOS BENAVIDES</v>
      </c>
      <c r="F677" s="216"/>
      <c r="G677" s="216"/>
      <c r="H677" s="460"/>
    </row>
    <row r="678" spans="1:8" ht="17.100000000000001" customHeight="1" x14ac:dyDescent="0.25">
      <c r="A678" s="201" t="s">
        <v>254</v>
      </c>
      <c r="B678" s="216"/>
      <c r="E678" s="222" t="str">
        <f>E340</f>
        <v>SECRETARIO DE PLANEACION Y OBRAS PUBLICAS</v>
      </c>
      <c r="F678" s="216"/>
      <c r="G678" s="216"/>
      <c r="H678" s="460"/>
    </row>
    <row r="679" spans="1:8" ht="17.100000000000001" customHeight="1" x14ac:dyDescent="0.25">
      <c r="A679" s="249" t="s">
        <v>253</v>
      </c>
      <c r="B679" s="250"/>
      <c r="C679" s="203"/>
      <c r="D679" s="203"/>
      <c r="E679" s="222" t="str">
        <f>E341</f>
        <v>SAN MIGUEL - PUTUMAYO</v>
      </c>
      <c r="F679" s="250"/>
      <c r="G679" s="250"/>
      <c r="H679" s="461"/>
    </row>
    <row r="681" spans="1:8" ht="27.6" customHeight="1" x14ac:dyDescent="0.3">
      <c r="A681" s="635"/>
      <c r="B681" s="636"/>
      <c r="C681" s="557" t="s">
        <v>230</v>
      </c>
      <c r="D681" s="559" t="s">
        <v>231</v>
      </c>
      <c r="E681" s="628"/>
      <c r="F681" s="277">
        <v>103</v>
      </c>
      <c r="G681" s="651"/>
      <c r="H681" s="652"/>
    </row>
    <row r="682" spans="1:8" ht="17.100000000000001" customHeight="1" x14ac:dyDescent="0.25">
      <c r="A682" s="637"/>
      <c r="B682" s="638"/>
      <c r="C682" s="558"/>
      <c r="D682" s="570" t="s">
        <v>195</v>
      </c>
      <c r="E682" s="630"/>
      <c r="F682" s="641">
        <v>51</v>
      </c>
      <c r="G682" s="653"/>
      <c r="H682" s="654"/>
    </row>
    <row r="683" spans="1:8" ht="17.100000000000001" customHeight="1" x14ac:dyDescent="0.25">
      <c r="A683" s="637"/>
      <c r="B683" s="638"/>
      <c r="C683" s="302" t="s">
        <v>196</v>
      </c>
      <c r="D683" s="572"/>
      <c r="E683" s="631"/>
      <c r="F683" s="642"/>
      <c r="G683" s="653"/>
      <c r="H683" s="654"/>
    </row>
    <row r="684" spans="1:8" ht="24.75" customHeight="1" x14ac:dyDescent="0.25">
      <c r="A684" s="637"/>
      <c r="B684" s="638"/>
      <c r="C684" s="303" t="s">
        <v>197</v>
      </c>
      <c r="D684" s="577" t="s">
        <v>198</v>
      </c>
      <c r="E684" s="643"/>
      <c r="F684" s="304">
        <v>1</v>
      </c>
      <c r="G684" s="653"/>
      <c r="H684" s="654"/>
    </row>
    <row r="685" spans="1:8" ht="43.5" customHeight="1" x14ac:dyDescent="0.25">
      <c r="A685" s="637"/>
      <c r="B685" s="638"/>
      <c r="C685" s="607" t="s">
        <v>199</v>
      </c>
      <c r="D685" s="609" t="s">
        <v>200</v>
      </c>
      <c r="E685" s="610"/>
      <c r="F685" s="302" t="s">
        <v>201</v>
      </c>
      <c r="G685" s="653"/>
      <c r="H685" s="654"/>
    </row>
    <row r="686" spans="1:8" ht="17.100000000000001" customHeight="1" x14ac:dyDescent="0.25">
      <c r="A686" s="639"/>
      <c r="B686" s="640"/>
      <c r="C686" s="608"/>
      <c r="D686" s="611"/>
      <c r="E686" s="612"/>
      <c r="F686" s="305">
        <v>44216</v>
      </c>
      <c r="G686" s="655"/>
      <c r="H686" s="656"/>
    </row>
    <row r="687" spans="1:8" ht="17.100000000000001" customHeight="1" x14ac:dyDescent="0.25">
      <c r="A687" s="632"/>
      <c r="B687" s="633"/>
      <c r="C687" s="633"/>
      <c r="D687" s="633"/>
      <c r="E687" s="633"/>
      <c r="F687" s="633"/>
      <c r="G687" s="633"/>
      <c r="H687" s="634"/>
    </row>
    <row r="688" spans="1:8" ht="17.100000000000001" customHeight="1" x14ac:dyDescent="0.25">
      <c r="A688" s="613" t="str">
        <f>A635</f>
        <v>ADECUACION Y MEJORAMIENTO DE CANCHA DE FUTBOL MUNICIPAL DE LA DORADA PUTUMAYO</v>
      </c>
      <c r="B688" s="614"/>
      <c r="C688" s="614"/>
      <c r="D688" s="614"/>
      <c r="E688" s="614"/>
      <c r="F688" s="614"/>
      <c r="G688" s="614"/>
      <c r="H688" s="615"/>
    </row>
    <row r="689" spans="1:8" ht="17.100000000000001" customHeight="1" thickBot="1" x14ac:dyDescent="0.3">
      <c r="A689" s="657"/>
      <c r="B689" s="620"/>
      <c r="C689" s="620"/>
      <c r="D689" s="620"/>
      <c r="E689" s="620"/>
      <c r="F689" s="620"/>
      <c r="G689" s="620"/>
      <c r="H689" s="658"/>
    </row>
    <row r="690" spans="1:8" ht="17.100000000000001" customHeight="1" thickBot="1" x14ac:dyDescent="0.3">
      <c r="A690" s="347">
        <f>+Presupuesto!A30</f>
        <v>3.4</v>
      </c>
      <c r="B690" s="647" t="str">
        <f>+Presupuesto!B30</f>
        <v>SUMINISTRO E INSTALACION DE ACCESORIOS DE SANITARIOS</v>
      </c>
      <c r="C690" s="648"/>
      <c r="D690" s="648"/>
      <c r="E690" s="648"/>
      <c r="F690" s="649"/>
      <c r="G690" s="348" t="s">
        <v>28</v>
      </c>
      <c r="H690" s="457" t="str">
        <f>Presupuesto!D28</f>
        <v>UND</v>
      </c>
    </row>
    <row r="691" spans="1:8" ht="17.100000000000001" customHeight="1" x14ac:dyDescent="0.25">
      <c r="A691" s="246"/>
      <c r="H691" s="243"/>
    </row>
    <row r="692" spans="1:8" ht="17.100000000000001" customHeight="1" x14ac:dyDescent="0.25">
      <c r="A692" s="205" t="s">
        <v>29</v>
      </c>
      <c r="B692" s="644" t="s">
        <v>30</v>
      </c>
      <c r="C692" s="645"/>
      <c r="D692" s="645"/>
      <c r="E692" s="645"/>
      <c r="F692" s="645"/>
      <c r="G692" s="646"/>
      <c r="H692" s="243"/>
    </row>
    <row r="693" spans="1:8" ht="17.100000000000001" customHeight="1" x14ac:dyDescent="0.25">
      <c r="A693" s="224"/>
      <c r="B693" s="593" t="s">
        <v>31</v>
      </c>
      <c r="C693" s="594"/>
      <c r="D693" s="224" t="s">
        <v>32</v>
      </c>
      <c r="E693" s="224" t="s">
        <v>33</v>
      </c>
      <c r="F693" s="224" t="s">
        <v>34</v>
      </c>
      <c r="G693" s="224" t="s">
        <v>35</v>
      </c>
      <c r="H693" s="243"/>
    </row>
    <row r="694" spans="1:8" ht="17.100000000000001" customHeight="1" x14ac:dyDescent="0.25">
      <c r="A694" s="198"/>
      <c r="B694" s="593" t="s">
        <v>67</v>
      </c>
      <c r="C694" s="594"/>
      <c r="D694" s="198"/>
      <c r="E694" s="206"/>
      <c r="F694" s="206">
        <v>0.1</v>
      </c>
      <c r="G694" s="217">
        <f>H712*F694</f>
        <v>1983.3333333333337</v>
      </c>
      <c r="H694" s="244"/>
    </row>
    <row r="695" spans="1:8" ht="17.100000000000001" customHeight="1" x14ac:dyDescent="0.25">
      <c r="A695" s="198"/>
      <c r="B695" s="595"/>
      <c r="C695" s="596"/>
      <c r="D695" s="198"/>
      <c r="E695" s="206"/>
      <c r="F695" s="206"/>
      <c r="G695" s="206"/>
      <c r="H695" s="244"/>
    </row>
    <row r="696" spans="1:8" ht="17.100000000000001" customHeight="1" x14ac:dyDescent="0.25">
      <c r="A696" s="198"/>
      <c r="B696" s="593"/>
      <c r="C696" s="594"/>
      <c r="D696" s="198"/>
      <c r="E696" s="206"/>
      <c r="F696" s="206"/>
      <c r="G696" s="206"/>
      <c r="H696" s="227"/>
    </row>
    <row r="697" spans="1:8" ht="17.100000000000001" customHeight="1" x14ac:dyDescent="0.25">
      <c r="A697" s="247"/>
      <c r="E697" s="207" t="s">
        <v>36</v>
      </c>
      <c r="F697" s="207"/>
      <c r="G697" s="207"/>
      <c r="H697" s="458">
        <f>SUM(G694:G696)</f>
        <v>1983.3333333333337</v>
      </c>
    </row>
    <row r="698" spans="1:8" ht="17.100000000000001" customHeight="1" x14ac:dyDescent="0.25">
      <c r="A698" s="205" t="s">
        <v>37</v>
      </c>
      <c r="B698" s="644" t="s">
        <v>38</v>
      </c>
      <c r="C698" s="645"/>
      <c r="D698" s="645"/>
      <c r="E698" s="645"/>
      <c r="F698" s="645"/>
      <c r="G698" s="646"/>
      <c r="H698" s="227"/>
    </row>
    <row r="699" spans="1:8" ht="17.100000000000001" customHeight="1" x14ac:dyDescent="0.25">
      <c r="A699" s="224"/>
      <c r="B699" s="593" t="s">
        <v>31</v>
      </c>
      <c r="C699" s="594"/>
      <c r="D699" s="198" t="s">
        <v>12</v>
      </c>
      <c r="E699" s="208" t="s">
        <v>39</v>
      </c>
      <c r="F699" s="208" t="s">
        <v>40</v>
      </c>
      <c r="G699" s="208" t="s">
        <v>35</v>
      </c>
      <c r="H699" s="227"/>
    </row>
    <row r="700" spans="1:8" ht="17.100000000000001" customHeight="1" x14ac:dyDescent="0.25">
      <c r="A700" s="198"/>
      <c r="B700" s="603" t="s">
        <v>325</v>
      </c>
      <c r="C700" s="604"/>
      <c r="D700" s="220"/>
      <c r="E700" s="206">
        <v>1</v>
      </c>
      <c r="F700" s="206">
        <v>68000</v>
      </c>
      <c r="G700" s="206">
        <f>E700*F700</f>
        <v>68000</v>
      </c>
      <c r="H700" s="227"/>
    </row>
    <row r="701" spans="1:8" ht="17.100000000000001" customHeight="1" x14ac:dyDescent="0.25">
      <c r="A701" s="198"/>
      <c r="B701" s="603"/>
      <c r="C701" s="604"/>
      <c r="D701" s="363"/>
      <c r="E701" s="363"/>
      <c r="F701" s="366"/>
      <c r="G701" s="206"/>
      <c r="H701" s="227"/>
    </row>
    <row r="702" spans="1:8" ht="17.100000000000001" customHeight="1" x14ac:dyDescent="0.25">
      <c r="A702" s="198"/>
      <c r="B702" s="603"/>
      <c r="C702" s="604"/>
      <c r="D702" s="363"/>
      <c r="E702" s="363"/>
      <c r="F702" s="366"/>
      <c r="G702" s="206">
        <f t="shared" ref="G702" si="11">E702*F702</f>
        <v>0</v>
      </c>
      <c r="H702" s="227"/>
    </row>
    <row r="703" spans="1:8" ht="17.100000000000001" customHeight="1" x14ac:dyDescent="0.25">
      <c r="A703" s="198"/>
      <c r="B703" s="603"/>
      <c r="C703" s="604"/>
      <c r="D703" s="363"/>
      <c r="E703" s="363"/>
      <c r="F703" s="366"/>
      <c r="G703" s="206"/>
      <c r="H703" s="227"/>
    </row>
    <row r="704" spans="1:8" ht="17.100000000000001" customHeight="1" x14ac:dyDescent="0.25">
      <c r="A704" s="198"/>
      <c r="B704" s="603"/>
      <c r="C704" s="604"/>
      <c r="D704" s="363"/>
      <c r="E704" s="224"/>
      <c r="F704" s="462"/>
      <c r="G704" s="206"/>
      <c r="H704" s="227"/>
    </row>
    <row r="705" spans="1:8" ht="17.100000000000001" customHeight="1" x14ac:dyDescent="0.25">
      <c r="A705" s="198"/>
      <c r="B705" s="605"/>
      <c r="C705" s="606"/>
      <c r="D705" s="198"/>
      <c r="E705" s="209"/>
      <c r="F705" s="206"/>
      <c r="G705" s="206"/>
      <c r="H705" s="227"/>
    </row>
    <row r="706" spans="1:8" ht="17.100000000000001" customHeight="1" x14ac:dyDescent="0.25">
      <c r="A706" s="247" t="s">
        <v>41</v>
      </c>
      <c r="E706" s="207" t="s">
        <v>42</v>
      </c>
      <c r="F706" s="207"/>
      <c r="G706" s="207"/>
      <c r="H706" s="368">
        <f>(SUM(G700:G705))</f>
        <v>68000</v>
      </c>
    </row>
    <row r="707" spans="1:8" ht="17.100000000000001" customHeight="1" x14ac:dyDescent="0.25">
      <c r="A707" s="205" t="s">
        <v>43</v>
      </c>
      <c r="B707" s="644" t="s">
        <v>44</v>
      </c>
      <c r="C707" s="645"/>
      <c r="D707" s="645"/>
      <c r="E707" s="645"/>
      <c r="F707" s="645"/>
      <c r="G707" s="646"/>
      <c r="H707" s="227"/>
    </row>
    <row r="708" spans="1:8" ht="17.100000000000001" customHeight="1" x14ac:dyDescent="0.25">
      <c r="A708" s="198" t="s">
        <v>45</v>
      </c>
      <c r="B708" s="224" t="s">
        <v>31</v>
      </c>
      <c r="C708" s="224" t="s">
        <v>46</v>
      </c>
      <c r="D708" s="224" t="s">
        <v>47</v>
      </c>
      <c r="E708" s="208" t="s">
        <v>48</v>
      </c>
      <c r="F708" s="206" t="s">
        <v>34</v>
      </c>
      <c r="G708" s="206" t="s">
        <v>35</v>
      </c>
      <c r="H708" s="227"/>
    </row>
    <row r="709" spans="1:8" ht="17.100000000000001" customHeight="1" x14ac:dyDescent="0.25">
      <c r="A709" s="198">
        <v>1</v>
      </c>
      <c r="B709" s="198" t="s">
        <v>189</v>
      </c>
      <c r="C709" s="210">
        <v>60000</v>
      </c>
      <c r="D709" s="211">
        <v>0.75</v>
      </c>
      <c r="E709" s="209">
        <f>+(A709*C709)+(A709*C709*D709)</f>
        <v>105000</v>
      </c>
      <c r="F709" s="212">
        <v>15</v>
      </c>
      <c r="G709" s="217">
        <f>(E709)/(F709)</f>
        <v>7000</v>
      </c>
      <c r="H709" s="227"/>
    </row>
    <row r="710" spans="1:8" ht="17.100000000000001" customHeight="1" x14ac:dyDescent="0.25">
      <c r="A710" s="198">
        <v>1</v>
      </c>
      <c r="B710" s="198" t="s">
        <v>239</v>
      </c>
      <c r="C710" s="210">
        <v>110000</v>
      </c>
      <c r="D710" s="211">
        <v>0.75</v>
      </c>
      <c r="E710" s="209">
        <f>+(A710*C710)+(A710*C710*D710)</f>
        <v>192500</v>
      </c>
      <c r="F710" s="212">
        <v>15</v>
      </c>
      <c r="G710" s="217">
        <f>(E710)/(F710)</f>
        <v>12833.333333333334</v>
      </c>
      <c r="H710" s="227"/>
    </row>
    <row r="711" spans="1:8" ht="17.100000000000001" customHeight="1" x14ac:dyDescent="0.25">
      <c r="A711" s="198"/>
      <c r="B711" s="198"/>
      <c r="C711" s="198"/>
      <c r="D711" s="198"/>
      <c r="E711" s="206"/>
      <c r="F711" s="206"/>
      <c r="G711" s="206"/>
      <c r="H711" s="227"/>
    </row>
    <row r="712" spans="1:8" ht="17.100000000000001" customHeight="1" x14ac:dyDescent="0.25">
      <c r="A712" s="247"/>
      <c r="E712" s="207" t="s">
        <v>50</v>
      </c>
      <c r="F712" s="207"/>
      <c r="G712" s="207"/>
      <c r="H712" s="458">
        <f>SUM(G709)+(G710)</f>
        <v>19833.333333333336</v>
      </c>
    </row>
    <row r="713" spans="1:8" ht="17.100000000000001" customHeight="1" x14ac:dyDescent="0.25">
      <c r="A713" s="205" t="s">
        <v>51</v>
      </c>
      <c r="B713" s="644" t="s">
        <v>18</v>
      </c>
      <c r="C713" s="645"/>
      <c r="D713" s="645"/>
      <c r="E713" s="645"/>
      <c r="F713" s="645"/>
      <c r="G713" s="646"/>
      <c r="H713" s="227"/>
    </row>
    <row r="714" spans="1:8" ht="17.100000000000001" customHeight="1" x14ac:dyDescent="0.25">
      <c r="A714" s="198"/>
      <c r="B714" s="198" t="s">
        <v>31</v>
      </c>
      <c r="C714" s="224" t="s">
        <v>12</v>
      </c>
      <c r="D714" s="224" t="s">
        <v>13</v>
      </c>
      <c r="E714" s="224" t="s">
        <v>52</v>
      </c>
      <c r="F714" s="224"/>
      <c r="G714" s="206" t="s">
        <v>53</v>
      </c>
      <c r="H714" s="227"/>
    </row>
    <row r="715" spans="1:8" ht="17.100000000000001" customHeight="1" x14ac:dyDescent="0.25">
      <c r="A715" s="198"/>
      <c r="B715" s="198"/>
      <c r="C715" s="213"/>
      <c r="D715" s="198"/>
      <c r="E715" s="206"/>
      <c r="F715" s="206"/>
      <c r="G715" s="206"/>
      <c r="H715" s="227"/>
    </row>
    <row r="716" spans="1:8" ht="17.100000000000001" customHeight="1" x14ac:dyDescent="0.25">
      <c r="A716" s="198"/>
      <c r="B716" s="198"/>
      <c r="C716" s="209"/>
      <c r="D716" s="198"/>
      <c r="E716" s="206"/>
      <c r="F716" s="206"/>
      <c r="G716" s="206"/>
      <c r="H716" s="227"/>
    </row>
    <row r="717" spans="1:8" ht="17.100000000000001" customHeight="1" x14ac:dyDescent="0.25">
      <c r="A717" s="198"/>
      <c r="B717" s="198"/>
      <c r="C717" s="198"/>
      <c r="D717" s="198"/>
      <c r="E717" s="206"/>
      <c r="F717" s="206"/>
      <c r="G717" s="206"/>
      <c r="H717" s="227"/>
    </row>
    <row r="718" spans="1:8" ht="17.100000000000001" customHeight="1" x14ac:dyDescent="0.25">
      <c r="A718" s="247"/>
      <c r="E718" s="207" t="s">
        <v>50</v>
      </c>
      <c r="F718" s="207"/>
      <c r="G718" s="207"/>
      <c r="H718" s="227">
        <f>ROUND(SUM(G715)+(G716),0)</f>
        <v>0</v>
      </c>
    </row>
    <row r="719" spans="1:8" ht="17.100000000000001" customHeight="1" x14ac:dyDescent="0.25">
      <c r="A719" s="246"/>
      <c r="E719" s="207"/>
      <c r="F719" s="207"/>
      <c r="G719" s="207"/>
      <c r="H719" s="227"/>
    </row>
    <row r="720" spans="1:8" ht="17.100000000000001" customHeight="1" x14ac:dyDescent="0.25">
      <c r="A720" s="246"/>
      <c r="D720" s="214" t="s">
        <v>54</v>
      </c>
      <c r="E720" s="215"/>
      <c r="F720" s="215"/>
      <c r="G720" s="215"/>
      <c r="H720" s="458">
        <f>ROUND(SUM(H697:H719),2)</f>
        <v>89816.67</v>
      </c>
    </row>
    <row r="721" spans="1:8" ht="17.100000000000001" customHeight="1" x14ac:dyDescent="0.25">
      <c r="A721" s="246"/>
      <c r="E721" s="207"/>
      <c r="F721" s="207"/>
      <c r="G721" s="207"/>
      <c r="H721" s="227"/>
    </row>
    <row r="722" spans="1:8" ht="17.100000000000001" customHeight="1" x14ac:dyDescent="0.25">
      <c r="A722" s="205" t="s">
        <v>55</v>
      </c>
      <c r="B722" s="644" t="s">
        <v>56</v>
      </c>
      <c r="C722" s="645"/>
      <c r="D722" s="645"/>
      <c r="E722" s="645"/>
      <c r="F722" s="645"/>
      <c r="G722" s="646"/>
      <c r="H722" s="227"/>
    </row>
    <row r="723" spans="1:8" ht="17.100000000000001" customHeight="1" x14ac:dyDescent="0.25">
      <c r="A723" s="224"/>
      <c r="B723" s="224" t="s">
        <v>31</v>
      </c>
      <c r="C723" s="224" t="s">
        <v>57</v>
      </c>
      <c r="D723" s="198" t="s">
        <v>58</v>
      </c>
      <c r="E723" s="206"/>
      <c r="F723" s="206" t="s">
        <v>59</v>
      </c>
      <c r="G723" s="206"/>
      <c r="H723" s="227"/>
    </row>
    <row r="724" spans="1:8" ht="17.100000000000001" customHeight="1" x14ac:dyDescent="0.25">
      <c r="A724" s="198"/>
      <c r="B724" s="224" t="s">
        <v>60</v>
      </c>
      <c r="C724" s="211">
        <v>0.27</v>
      </c>
      <c r="D724" s="198"/>
      <c r="E724" s="209"/>
      <c r="F724" s="198"/>
      <c r="G724" s="217">
        <f>+H720*C724</f>
        <v>24250.500900000003</v>
      </c>
      <c r="H724" s="227"/>
    </row>
    <row r="725" spans="1:8" ht="17.100000000000001" customHeight="1" x14ac:dyDescent="0.25">
      <c r="A725" s="198"/>
      <c r="B725" s="224" t="s">
        <v>61</v>
      </c>
      <c r="C725" s="211">
        <v>0.02</v>
      </c>
      <c r="D725" s="198"/>
      <c r="E725" s="209"/>
      <c r="F725" s="198"/>
      <c r="G725" s="217">
        <f>+H720*C725</f>
        <v>1796.3334</v>
      </c>
      <c r="H725" s="227"/>
    </row>
    <row r="726" spans="1:8" ht="17.100000000000001" customHeight="1" x14ac:dyDescent="0.25">
      <c r="A726" s="198"/>
      <c r="B726" s="224" t="s">
        <v>62</v>
      </c>
      <c r="C726" s="211">
        <v>0.03</v>
      </c>
      <c r="D726" s="198"/>
      <c r="E726" s="209"/>
      <c r="F726" s="198"/>
      <c r="G726" s="217">
        <f>+H720*C726</f>
        <v>2694.5000999999997</v>
      </c>
      <c r="H726" s="227"/>
    </row>
    <row r="727" spans="1:8" ht="17.100000000000001" customHeight="1" x14ac:dyDescent="0.25">
      <c r="A727" s="246"/>
      <c r="D727" s="214" t="s">
        <v>63</v>
      </c>
      <c r="E727" s="215"/>
      <c r="F727" s="215"/>
      <c r="G727" s="215"/>
      <c r="H727" s="458">
        <f>SUM(G723:G726)</f>
        <v>28741.334400000003</v>
      </c>
    </row>
    <row r="728" spans="1:8" ht="17.100000000000001" customHeight="1" x14ac:dyDescent="0.25">
      <c r="A728" s="246"/>
      <c r="E728" s="207"/>
      <c r="F728" s="207"/>
      <c r="G728" s="207"/>
      <c r="H728" s="227"/>
    </row>
    <row r="729" spans="1:8" ht="17.100000000000001" customHeight="1" x14ac:dyDescent="0.25">
      <c r="A729" s="246"/>
      <c r="D729" s="214" t="s">
        <v>64</v>
      </c>
      <c r="E729" s="215"/>
      <c r="F729" s="215"/>
      <c r="G729" s="207"/>
      <c r="H729" s="458">
        <f>H720+H727</f>
        <v>118558.00440000001</v>
      </c>
    </row>
    <row r="730" spans="1:8" ht="17.100000000000001" customHeight="1" x14ac:dyDescent="0.25">
      <c r="A730" s="246"/>
      <c r="D730" s="214"/>
      <c r="E730" s="215"/>
      <c r="F730" s="215"/>
      <c r="G730" s="207"/>
      <c r="H730" s="227"/>
    </row>
    <row r="731" spans="1:8" ht="17.100000000000001" customHeight="1" x14ac:dyDescent="0.25">
      <c r="A731" s="246"/>
      <c r="E731" s="215"/>
      <c r="F731" s="215"/>
      <c r="G731" s="207"/>
      <c r="H731" s="227"/>
    </row>
    <row r="732" spans="1:8" ht="17.100000000000001" customHeight="1" x14ac:dyDescent="0.25">
      <c r="A732" s="204"/>
      <c r="B732" s="203"/>
      <c r="E732" s="218"/>
      <c r="F732" s="219"/>
      <c r="G732" s="202"/>
      <c r="H732" s="227"/>
    </row>
    <row r="733" spans="1:8" ht="17.100000000000001" customHeight="1" x14ac:dyDescent="0.25">
      <c r="A733" s="248" t="s">
        <v>252</v>
      </c>
      <c r="B733" s="216"/>
      <c r="E733" s="222" t="str">
        <f>E677</f>
        <v>ARQ. GUILLERMO YAMID VALLEJOS BENAVIDES</v>
      </c>
      <c r="F733" s="216"/>
      <c r="G733" s="216"/>
      <c r="H733" s="460"/>
    </row>
    <row r="734" spans="1:8" ht="17.100000000000001" customHeight="1" x14ac:dyDescent="0.25">
      <c r="A734" s="201" t="s">
        <v>254</v>
      </c>
      <c r="B734" s="216"/>
      <c r="E734" s="222" t="str">
        <f t="shared" ref="E734:E735" si="12">E678</f>
        <v>SECRETARIO DE PLANEACION Y OBRAS PUBLICAS</v>
      </c>
      <c r="F734" s="216"/>
      <c r="G734" s="216"/>
      <c r="H734" s="460"/>
    </row>
    <row r="735" spans="1:8" ht="17.100000000000001" customHeight="1" x14ac:dyDescent="0.25">
      <c r="A735" s="249" t="s">
        <v>253</v>
      </c>
      <c r="B735" s="250"/>
      <c r="C735" s="203"/>
      <c r="D735" s="203"/>
      <c r="E735" s="222" t="str">
        <f t="shared" si="12"/>
        <v>SAN MIGUEL - PUTUMAYO</v>
      </c>
      <c r="F735" s="250"/>
      <c r="G735" s="250"/>
      <c r="H735" s="461"/>
    </row>
    <row r="737" spans="1:8" ht="17.100000000000001" customHeight="1" x14ac:dyDescent="0.3">
      <c r="A737" s="635"/>
      <c r="B737" s="636"/>
      <c r="C737" s="557" t="s">
        <v>230</v>
      </c>
      <c r="D737" s="559" t="s">
        <v>231</v>
      </c>
      <c r="E737" s="628"/>
      <c r="F737" s="277">
        <v>103</v>
      </c>
      <c r="G737" s="651"/>
      <c r="H737" s="652"/>
    </row>
    <row r="738" spans="1:8" ht="17.100000000000001" customHeight="1" x14ac:dyDescent="0.25">
      <c r="A738" s="637"/>
      <c r="B738" s="638"/>
      <c r="C738" s="558"/>
      <c r="D738" s="570" t="s">
        <v>195</v>
      </c>
      <c r="E738" s="630"/>
      <c r="F738" s="641">
        <v>51</v>
      </c>
      <c r="G738" s="653"/>
      <c r="H738" s="654"/>
    </row>
    <row r="739" spans="1:8" ht="17.100000000000001" customHeight="1" x14ac:dyDescent="0.25">
      <c r="A739" s="637"/>
      <c r="B739" s="638"/>
      <c r="C739" s="302" t="s">
        <v>196</v>
      </c>
      <c r="D739" s="572"/>
      <c r="E739" s="631"/>
      <c r="F739" s="642"/>
      <c r="G739" s="653"/>
      <c r="H739" s="654"/>
    </row>
    <row r="740" spans="1:8" ht="17.100000000000001" customHeight="1" x14ac:dyDescent="0.25">
      <c r="A740" s="637"/>
      <c r="B740" s="638"/>
      <c r="C740" s="303" t="s">
        <v>197</v>
      </c>
      <c r="D740" s="577" t="s">
        <v>198</v>
      </c>
      <c r="E740" s="643"/>
      <c r="F740" s="304">
        <v>1</v>
      </c>
      <c r="G740" s="653"/>
      <c r="H740" s="654"/>
    </row>
    <row r="741" spans="1:8" ht="27.6" customHeight="1" x14ac:dyDescent="0.25">
      <c r="A741" s="637"/>
      <c r="B741" s="638"/>
      <c r="C741" s="607" t="s">
        <v>199</v>
      </c>
      <c r="D741" s="609" t="s">
        <v>200</v>
      </c>
      <c r="E741" s="610"/>
      <c r="F741" s="302" t="s">
        <v>201</v>
      </c>
      <c r="G741" s="653"/>
      <c r="H741" s="654"/>
    </row>
    <row r="742" spans="1:8" ht="17.100000000000001" customHeight="1" x14ac:dyDescent="0.25">
      <c r="A742" s="639"/>
      <c r="B742" s="640"/>
      <c r="C742" s="608"/>
      <c r="D742" s="611"/>
      <c r="E742" s="612"/>
      <c r="F742" s="305">
        <v>44216</v>
      </c>
      <c r="G742" s="655"/>
      <c r="H742" s="656"/>
    </row>
    <row r="743" spans="1:8" ht="17.100000000000001" customHeight="1" x14ac:dyDescent="0.25">
      <c r="A743" s="632"/>
      <c r="B743" s="633"/>
      <c r="C743" s="633"/>
      <c r="D743" s="633"/>
      <c r="E743" s="633"/>
      <c r="F743" s="633"/>
      <c r="G743" s="633"/>
      <c r="H743" s="634"/>
    </row>
    <row r="744" spans="1:8" ht="24.75" customHeight="1" x14ac:dyDescent="0.25">
      <c r="A744" s="613" t="str">
        <f>A688</f>
        <v>ADECUACION Y MEJORAMIENTO DE CANCHA DE FUTBOL MUNICIPAL DE LA DORADA PUTUMAYO</v>
      </c>
      <c r="B744" s="614"/>
      <c r="C744" s="614"/>
      <c r="D744" s="614"/>
      <c r="E744" s="614"/>
      <c r="F744" s="614"/>
      <c r="G744" s="614"/>
      <c r="H744" s="615"/>
    </row>
    <row r="745" spans="1:8" ht="43.5" customHeight="1" thickBot="1" x14ac:dyDescent="0.3">
      <c r="A745" s="613"/>
      <c r="B745" s="614"/>
      <c r="C745" s="614"/>
      <c r="D745" s="614"/>
      <c r="E745" s="614"/>
      <c r="F745" s="614"/>
      <c r="G745" s="614"/>
      <c r="H745" s="615"/>
    </row>
    <row r="746" spans="1:8" ht="17.100000000000001" customHeight="1" thickBot="1" x14ac:dyDescent="0.3">
      <c r="A746" s="347">
        <f>Presupuesto!A31</f>
        <v>3.5</v>
      </c>
      <c r="B746" s="647" t="str">
        <f>Presupuesto!B31</f>
        <v>SUMINISTRO E INSTALACION DE ACCESORIOS PARA DUCHAS</v>
      </c>
      <c r="C746" s="648"/>
      <c r="D746" s="648"/>
      <c r="E746" s="648"/>
      <c r="F746" s="649"/>
      <c r="G746" s="348" t="s">
        <v>28</v>
      </c>
      <c r="H746" s="457" t="str">
        <f>Presupuesto!D31</f>
        <v>UND</v>
      </c>
    </row>
    <row r="747" spans="1:8" ht="17.100000000000001" customHeight="1" x14ac:dyDescent="0.25">
      <c r="A747" s="246"/>
      <c r="H747" s="243"/>
    </row>
    <row r="748" spans="1:8" ht="17.100000000000001" customHeight="1" x14ac:dyDescent="0.25">
      <c r="A748" s="205" t="s">
        <v>29</v>
      </c>
      <c r="B748" s="644" t="s">
        <v>30</v>
      </c>
      <c r="C748" s="645"/>
      <c r="D748" s="645"/>
      <c r="E748" s="645"/>
      <c r="F748" s="645"/>
      <c r="G748" s="646"/>
      <c r="H748" s="243"/>
    </row>
    <row r="749" spans="1:8" ht="17.100000000000001" customHeight="1" x14ac:dyDescent="0.25">
      <c r="A749" s="224"/>
      <c r="B749" s="593" t="s">
        <v>31</v>
      </c>
      <c r="C749" s="594"/>
      <c r="D749" s="224" t="s">
        <v>32</v>
      </c>
      <c r="E749" s="224" t="s">
        <v>33</v>
      </c>
      <c r="F749" s="224" t="s">
        <v>34</v>
      </c>
      <c r="G749" s="224" t="s">
        <v>35</v>
      </c>
      <c r="H749" s="243"/>
    </row>
    <row r="750" spans="1:8" ht="17.100000000000001" customHeight="1" x14ac:dyDescent="0.25">
      <c r="A750" s="198"/>
      <c r="B750" s="593" t="s">
        <v>67</v>
      </c>
      <c r="C750" s="594"/>
      <c r="D750" s="198"/>
      <c r="E750" s="206"/>
      <c r="F750" s="206">
        <v>0.1</v>
      </c>
      <c r="G750" s="217">
        <f>H768*F750</f>
        <v>1652.7777777777778</v>
      </c>
      <c r="H750" s="244"/>
    </row>
    <row r="751" spans="1:8" ht="17.100000000000001" customHeight="1" x14ac:dyDescent="0.25">
      <c r="A751" s="198"/>
      <c r="B751" s="595"/>
      <c r="C751" s="596"/>
      <c r="D751" s="198"/>
      <c r="E751" s="206"/>
      <c r="F751" s="206"/>
      <c r="G751" s="206"/>
      <c r="H751" s="244"/>
    </row>
    <row r="752" spans="1:8" ht="17.100000000000001" customHeight="1" x14ac:dyDescent="0.25">
      <c r="A752" s="198"/>
      <c r="B752" s="593"/>
      <c r="C752" s="594"/>
      <c r="D752" s="198"/>
      <c r="E752" s="206"/>
      <c r="F752" s="206"/>
      <c r="G752" s="206"/>
      <c r="H752" s="227"/>
    </row>
    <row r="753" spans="1:8" ht="17.100000000000001" customHeight="1" x14ac:dyDescent="0.25">
      <c r="A753" s="247"/>
      <c r="E753" s="207" t="s">
        <v>36</v>
      </c>
      <c r="F753" s="207"/>
      <c r="G753" s="207"/>
      <c r="H753" s="458">
        <f>SUM(G750:G752)</f>
        <v>1652.7777777777778</v>
      </c>
    </row>
    <row r="754" spans="1:8" ht="17.100000000000001" customHeight="1" x14ac:dyDescent="0.25">
      <c r="A754" s="205" t="s">
        <v>37</v>
      </c>
      <c r="B754" s="644" t="s">
        <v>38</v>
      </c>
      <c r="C754" s="645"/>
      <c r="D754" s="645"/>
      <c r="E754" s="645"/>
      <c r="F754" s="645"/>
      <c r="G754" s="646"/>
      <c r="H754" s="227"/>
    </row>
    <row r="755" spans="1:8" ht="17.100000000000001" customHeight="1" x14ac:dyDescent="0.25">
      <c r="A755" s="224"/>
      <c r="B755" s="593" t="s">
        <v>31</v>
      </c>
      <c r="C755" s="594"/>
      <c r="D755" s="198" t="s">
        <v>12</v>
      </c>
      <c r="E755" s="208" t="s">
        <v>39</v>
      </c>
      <c r="F755" s="208" t="s">
        <v>40</v>
      </c>
      <c r="G755" s="208" t="s">
        <v>35</v>
      </c>
      <c r="H755" s="227"/>
    </row>
    <row r="756" spans="1:8" ht="17.100000000000001" customHeight="1" x14ac:dyDescent="0.25">
      <c r="A756" s="198"/>
      <c r="B756" s="603" t="s">
        <v>386</v>
      </c>
      <c r="C756" s="604"/>
      <c r="D756" s="363" t="s">
        <v>76</v>
      </c>
      <c r="E756" s="365">
        <v>1</v>
      </c>
      <c r="F756" s="366">
        <v>75000</v>
      </c>
      <c r="G756" s="206">
        <f>E756*F756</f>
        <v>75000</v>
      </c>
      <c r="H756" s="227"/>
    </row>
    <row r="757" spans="1:8" ht="17.100000000000001" customHeight="1" x14ac:dyDescent="0.25">
      <c r="A757" s="198"/>
      <c r="B757" s="603"/>
      <c r="C757" s="604"/>
      <c r="D757" s="363"/>
      <c r="E757" s="363"/>
      <c r="F757" s="366"/>
      <c r="G757" s="206"/>
      <c r="H757" s="227"/>
    </row>
    <row r="758" spans="1:8" ht="17.100000000000001" customHeight="1" x14ac:dyDescent="0.25">
      <c r="A758" s="198"/>
      <c r="B758" s="603"/>
      <c r="C758" s="604"/>
      <c r="D758" s="363"/>
      <c r="E758" s="363"/>
      <c r="F758" s="366"/>
      <c r="G758" s="206">
        <f t="shared" ref="G758:G760" si="13">E758*F758</f>
        <v>0</v>
      </c>
      <c r="H758" s="227"/>
    </row>
    <row r="759" spans="1:8" ht="17.100000000000001" customHeight="1" x14ac:dyDescent="0.25">
      <c r="A759" s="198"/>
      <c r="B759" s="603"/>
      <c r="C759" s="604"/>
      <c r="D759" s="363"/>
      <c r="E759" s="363"/>
      <c r="F759" s="366"/>
      <c r="G759" s="206">
        <f t="shared" si="13"/>
        <v>0</v>
      </c>
      <c r="H759" s="227"/>
    </row>
    <row r="760" spans="1:8" ht="17.100000000000001" customHeight="1" x14ac:dyDescent="0.25">
      <c r="A760" s="198"/>
      <c r="B760" s="603"/>
      <c r="C760" s="604"/>
      <c r="D760" s="363"/>
      <c r="E760" s="224"/>
      <c r="F760" s="462"/>
      <c r="G760" s="206">
        <f t="shared" si="13"/>
        <v>0</v>
      </c>
      <c r="H760" s="227"/>
    </row>
    <row r="761" spans="1:8" ht="17.100000000000001" customHeight="1" x14ac:dyDescent="0.25">
      <c r="A761" s="198"/>
      <c r="B761" s="605"/>
      <c r="C761" s="606"/>
      <c r="D761" s="198"/>
      <c r="E761" s="209"/>
      <c r="F761" s="206"/>
      <c r="G761" s="206"/>
      <c r="H761" s="227"/>
    </row>
    <row r="762" spans="1:8" ht="17.100000000000001" customHeight="1" x14ac:dyDescent="0.25">
      <c r="A762" s="247" t="s">
        <v>41</v>
      </c>
      <c r="E762" s="207" t="s">
        <v>42</v>
      </c>
      <c r="F762" s="207"/>
      <c r="G762" s="207"/>
      <c r="H762" s="368">
        <f>(SUM(G756:G761))</f>
        <v>75000</v>
      </c>
    </row>
    <row r="763" spans="1:8" ht="17.100000000000001" customHeight="1" x14ac:dyDescent="0.25">
      <c r="A763" s="205" t="s">
        <v>43</v>
      </c>
      <c r="B763" s="644" t="s">
        <v>44</v>
      </c>
      <c r="C763" s="645"/>
      <c r="D763" s="645"/>
      <c r="E763" s="645"/>
      <c r="F763" s="645"/>
      <c r="G763" s="646"/>
      <c r="H763" s="227"/>
    </row>
    <row r="764" spans="1:8" ht="17.100000000000001" customHeight="1" x14ac:dyDescent="0.25">
      <c r="A764" s="198" t="s">
        <v>45</v>
      </c>
      <c r="B764" s="224" t="s">
        <v>31</v>
      </c>
      <c r="C764" s="224" t="s">
        <v>46</v>
      </c>
      <c r="D764" s="224" t="s">
        <v>47</v>
      </c>
      <c r="E764" s="208" t="s">
        <v>48</v>
      </c>
      <c r="F764" s="206" t="s">
        <v>34</v>
      </c>
      <c r="G764" s="206" t="s">
        <v>35</v>
      </c>
      <c r="H764" s="227"/>
    </row>
    <row r="765" spans="1:8" ht="17.100000000000001" customHeight="1" x14ac:dyDescent="0.25">
      <c r="A765" s="198">
        <v>1</v>
      </c>
      <c r="B765" s="198" t="s">
        <v>189</v>
      </c>
      <c r="C765" s="210">
        <v>60000</v>
      </c>
      <c r="D765" s="211">
        <v>0.75</v>
      </c>
      <c r="E765" s="209">
        <f>+(A765*C765)+(A765*C765*D765)</f>
        <v>105000</v>
      </c>
      <c r="F765" s="212">
        <v>18</v>
      </c>
      <c r="G765" s="217">
        <f>(E765)/(F765)</f>
        <v>5833.333333333333</v>
      </c>
      <c r="H765" s="227"/>
    </row>
    <row r="766" spans="1:8" ht="17.100000000000001" customHeight="1" x14ac:dyDescent="0.25">
      <c r="A766" s="198">
        <v>1</v>
      </c>
      <c r="B766" s="198" t="s">
        <v>239</v>
      </c>
      <c r="C766" s="210">
        <v>110000</v>
      </c>
      <c r="D766" s="211">
        <v>0.75</v>
      </c>
      <c r="E766" s="209">
        <f>+(A766*C766)+(A766*C766*D766)</f>
        <v>192500</v>
      </c>
      <c r="F766" s="212">
        <v>18</v>
      </c>
      <c r="G766" s="217">
        <f>(E766)/(F766)</f>
        <v>10694.444444444445</v>
      </c>
      <c r="H766" s="227"/>
    </row>
    <row r="767" spans="1:8" ht="17.100000000000001" customHeight="1" x14ac:dyDescent="0.25">
      <c r="A767" s="198"/>
      <c r="B767" s="198"/>
      <c r="C767" s="198"/>
      <c r="D767" s="198"/>
      <c r="E767" s="206"/>
      <c r="F767" s="206"/>
      <c r="G767" s="206"/>
      <c r="H767" s="227"/>
    </row>
    <row r="768" spans="1:8" ht="17.100000000000001" customHeight="1" x14ac:dyDescent="0.25">
      <c r="A768" s="247"/>
      <c r="E768" s="207" t="s">
        <v>50</v>
      </c>
      <c r="F768" s="207"/>
      <c r="G768" s="207"/>
      <c r="H768" s="458">
        <f>SUM(G765)+(G766)</f>
        <v>16527.777777777777</v>
      </c>
    </row>
    <row r="769" spans="1:8" ht="17.100000000000001" customHeight="1" x14ac:dyDescent="0.25">
      <c r="A769" s="205" t="s">
        <v>51</v>
      </c>
      <c r="B769" s="644" t="s">
        <v>18</v>
      </c>
      <c r="C769" s="645"/>
      <c r="D769" s="645"/>
      <c r="E769" s="645"/>
      <c r="F769" s="645"/>
      <c r="G769" s="646"/>
      <c r="H769" s="227"/>
    </row>
    <row r="770" spans="1:8" ht="17.100000000000001" customHeight="1" x14ac:dyDescent="0.25">
      <c r="A770" s="198"/>
      <c r="B770" s="198" t="s">
        <v>31</v>
      </c>
      <c r="C770" s="224" t="s">
        <v>12</v>
      </c>
      <c r="D770" s="224" t="s">
        <v>13</v>
      </c>
      <c r="E770" s="224" t="s">
        <v>52</v>
      </c>
      <c r="F770" s="224"/>
      <c r="G770" s="206" t="s">
        <v>53</v>
      </c>
      <c r="H770" s="227"/>
    </row>
    <row r="771" spans="1:8" ht="17.100000000000001" customHeight="1" x14ac:dyDescent="0.25">
      <c r="A771" s="198"/>
      <c r="B771" s="198"/>
      <c r="C771" s="213"/>
      <c r="D771" s="198"/>
      <c r="E771" s="206"/>
      <c r="F771" s="206"/>
      <c r="G771" s="206"/>
      <c r="H771" s="227"/>
    </row>
    <row r="772" spans="1:8" ht="17.100000000000001" customHeight="1" x14ac:dyDescent="0.25">
      <c r="A772" s="198"/>
      <c r="B772" s="198"/>
      <c r="C772" s="209"/>
      <c r="D772" s="198"/>
      <c r="E772" s="206"/>
      <c r="F772" s="206"/>
      <c r="G772" s="206"/>
      <c r="H772" s="227"/>
    </row>
    <row r="773" spans="1:8" ht="17.100000000000001" customHeight="1" x14ac:dyDescent="0.25">
      <c r="A773" s="198"/>
      <c r="B773" s="198"/>
      <c r="C773" s="198"/>
      <c r="D773" s="198"/>
      <c r="E773" s="206"/>
      <c r="F773" s="206"/>
      <c r="G773" s="206"/>
      <c r="H773" s="227"/>
    </row>
    <row r="774" spans="1:8" ht="17.100000000000001" customHeight="1" x14ac:dyDescent="0.25">
      <c r="A774" s="247"/>
      <c r="E774" s="207" t="s">
        <v>50</v>
      </c>
      <c r="F774" s="207"/>
      <c r="G774" s="207"/>
      <c r="H774" s="227">
        <f>ROUND(SUM(G771)+(G772),0)</f>
        <v>0</v>
      </c>
    </row>
    <row r="775" spans="1:8" ht="17.100000000000001" customHeight="1" x14ac:dyDescent="0.25">
      <c r="A775" s="246"/>
      <c r="E775" s="207"/>
      <c r="F775" s="207"/>
      <c r="G775" s="207"/>
      <c r="H775" s="227"/>
    </row>
    <row r="776" spans="1:8" ht="17.100000000000001" customHeight="1" x14ac:dyDescent="0.25">
      <c r="A776" s="246"/>
      <c r="D776" s="214" t="s">
        <v>54</v>
      </c>
      <c r="E776" s="215"/>
      <c r="F776" s="215"/>
      <c r="G776" s="215"/>
      <c r="H776" s="458">
        <f>ROUND(SUM(H753:H775),2)</f>
        <v>93180.56</v>
      </c>
    </row>
    <row r="777" spans="1:8" ht="17.100000000000001" customHeight="1" x14ac:dyDescent="0.25">
      <c r="A777" s="246"/>
      <c r="E777" s="207"/>
      <c r="F777" s="207"/>
      <c r="G777" s="207"/>
      <c r="H777" s="227"/>
    </row>
    <row r="778" spans="1:8" ht="17.100000000000001" customHeight="1" x14ac:dyDescent="0.25">
      <c r="A778" s="205" t="s">
        <v>55</v>
      </c>
      <c r="B778" s="644" t="s">
        <v>56</v>
      </c>
      <c r="C778" s="645"/>
      <c r="D778" s="645"/>
      <c r="E778" s="645"/>
      <c r="F778" s="645"/>
      <c r="G778" s="646"/>
      <c r="H778" s="227"/>
    </row>
    <row r="779" spans="1:8" ht="17.100000000000001" customHeight="1" x14ac:dyDescent="0.25">
      <c r="A779" s="224"/>
      <c r="B779" s="224" t="s">
        <v>31</v>
      </c>
      <c r="C779" s="224" t="s">
        <v>57</v>
      </c>
      <c r="D779" s="198" t="s">
        <v>58</v>
      </c>
      <c r="E779" s="206"/>
      <c r="F779" s="206" t="s">
        <v>59</v>
      </c>
      <c r="G779" s="206"/>
      <c r="H779" s="227"/>
    </row>
    <row r="780" spans="1:8" ht="17.100000000000001" customHeight="1" x14ac:dyDescent="0.25">
      <c r="A780" s="198"/>
      <c r="B780" s="224" t="s">
        <v>60</v>
      </c>
      <c r="C780" s="211">
        <v>0.27</v>
      </c>
      <c r="D780" s="198"/>
      <c r="E780" s="209"/>
      <c r="F780" s="198"/>
      <c r="G780" s="217">
        <f>+H776*C780</f>
        <v>25158.751200000002</v>
      </c>
      <c r="H780" s="227"/>
    </row>
    <row r="781" spans="1:8" ht="17.100000000000001" customHeight="1" x14ac:dyDescent="0.25">
      <c r="A781" s="198"/>
      <c r="B781" s="224" t="s">
        <v>61</v>
      </c>
      <c r="C781" s="211">
        <v>0.02</v>
      </c>
      <c r="D781" s="198"/>
      <c r="E781" s="209"/>
      <c r="F781" s="198"/>
      <c r="G781" s="217">
        <f>+H776*C781</f>
        <v>1863.6112000000001</v>
      </c>
      <c r="H781" s="227"/>
    </row>
    <row r="782" spans="1:8" ht="17.100000000000001" customHeight="1" x14ac:dyDescent="0.25">
      <c r="A782" s="198"/>
      <c r="B782" s="224" t="s">
        <v>62</v>
      </c>
      <c r="C782" s="211">
        <v>0.03</v>
      </c>
      <c r="D782" s="198"/>
      <c r="E782" s="209"/>
      <c r="F782" s="198"/>
      <c r="G782" s="217">
        <f>+H776*C782</f>
        <v>2795.4168</v>
      </c>
      <c r="H782" s="227"/>
    </row>
    <row r="783" spans="1:8" ht="17.100000000000001" customHeight="1" x14ac:dyDescent="0.25">
      <c r="A783" s="246"/>
      <c r="D783" s="214" t="s">
        <v>63</v>
      </c>
      <c r="E783" s="215"/>
      <c r="F783" s="215"/>
      <c r="G783" s="215"/>
      <c r="H783" s="458">
        <f>SUM(G779:G782)</f>
        <v>29817.779200000001</v>
      </c>
    </row>
    <row r="784" spans="1:8" ht="17.100000000000001" customHeight="1" x14ac:dyDescent="0.25">
      <c r="A784" s="246"/>
      <c r="E784" s="207"/>
      <c r="F784" s="207"/>
      <c r="G784" s="207"/>
      <c r="H784" s="227"/>
    </row>
    <row r="785" spans="1:27" ht="17.100000000000001" customHeight="1" x14ac:dyDescent="0.25">
      <c r="A785" s="246"/>
      <c r="D785" s="214" t="s">
        <v>64</v>
      </c>
      <c r="E785" s="215"/>
      <c r="F785" s="215"/>
      <c r="G785" s="207"/>
      <c r="H785" s="458">
        <f>H776+H783</f>
        <v>122998.3392</v>
      </c>
    </row>
    <row r="786" spans="1:27" ht="17.100000000000001" customHeight="1" x14ac:dyDescent="0.25">
      <c r="A786" s="246"/>
      <c r="D786" s="214"/>
      <c r="E786" s="215"/>
      <c r="F786" s="215"/>
      <c r="G786" s="207"/>
      <c r="H786" s="227"/>
    </row>
    <row r="787" spans="1:27" ht="17.100000000000001" customHeight="1" x14ac:dyDescent="0.25">
      <c r="A787" s="246"/>
      <c r="E787" s="215"/>
      <c r="F787" s="215"/>
      <c r="G787" s="207"/>
      <c r="H787" s="227"/>
    </row>
    <row r="788" spans="1:27" ht="17.100000000000001" customHeight="1" x14ac:dyDescent="0.25">
      <c r="A788" s="204"/>
      <c r="B788" s="203"/>
      <c r="E788" s="218"/>
      <c r="F788" s="219"/>
      <c r="G788" s="202"/>
      <c r="H788" s="227"/>
    </row>
    <row r="789" spans="1:27" ht="17.100000000000001" customHeight="1" x14ac:dyDescent="0.25">
      <c r="A789" s="248" t="s">
        <v>252</v>
      </c>
      <c r="B789" s="216"/>
      <c r="E789" s="222" t="str">
        <f>E733</f>
        <v>ARQ. GUILLERMO YAMID VALLEJOS BENAVIDES</v>
      </c>
      <c r="F789" s="216"/>
      <c r="G789" s="216"/>
      <c r="H789" s="460"/>
    </row>
    <row r="790" spans="1:27" ht="17.100000000000001" customHeight="1" x14ac:dyDescent="0.25">
      <c r="A790" s="201" t="s">
        <v>254</v>
      </c>
      <c r="B790" s="216"/>
      <c r="E790" s="216" t="str">
        <f t="shared" ref="E790:E791" si="14">E734</f>
        <v>SECRETARIO DE PLANEACION Y OBRAS PUBLICAS</v>
      </c>
      <c r="F790" s="216"/>
      <c r="G790" s="216"/>
      <c r="H790" s="460"/>
    </row>
    <row r="791" spans="1:27" ht="17.100000000000001" customHeight="1" x14ac:dyDescent="0.25">
      <c r="A791" s="249" t="s">
        <v>253</v>
      </c>
      <c r="B791" s="250"/>
      <c r="C791" s="203"/>
      <c r="D791" s="203"/>
      <c r="E791" s="216" t="str">
        <f t="shared" si="14"/>
        <v>SAN MIGUEL - PUTUMAYO</v>
      </c>
      <c r="F791" s="250"/>
      <c r="G791" s="250"/>
      <c r="H791" s="461"/>
    </row>
    <row r="793" spans="1:27" ht="17.100000000000001" customHeight="1" x14ac:dyDescent="0.3">
      <c r="A793" s="635"/>
      <c r="B793" s="636"/>
      <c r="C793" s="557" t="s">
        <v>230</v>
      </c>
      <c r="D793" s="559" t="s">
        <v>231</v>
      </c>
      <c r="E793" s="628"/>
      <c r="F793" s="277">
        <v>103</v>
      </c>
      <c r="G793" s="629"/>
      <c r="H793" s="629"/>
      <c r="Q793"/>
      <c r="R793"/>
      <c r="S793"/>
      <c r="T793"/>
      <c r="U793"/>
      <c r="V793"/>
      <c r="W793"/>
      <c r="X793"/>
      <c r="Y793"/>
      <c r="Z793"/>
      <c r="AA793"/>
    </row>
    <row r="794" spans="1:27" ht="17.100000000000001" customHeight="1" x14ac:dyDescent="0.3">
      <c r="A794" s="637"/>
      <c r="B794" s="638"/>
      <c r="C794" s="558"/>
      <c r="D794" s="570" t="s">
        <v>195</v>
      </c>
      <c r="E794" s="630"/>
      <c r="F794" s="641">
        <v>51</v>
      </c>
      <c r="G794" s="629"/>
      <c r="H794" s="629"/>
      <c r="Q794"/>
      <c r="R794"/>
      <c r="S794"/>
      <c r="T794"/>
      <c r="U794"/>
      <c r="V794"/>
      <c r="W794"/>
      <c r="X794"/>
      <c r="Y794"/>
      <c r="Z794"/>
      <c r="AA794"/>
    </row>
    <row r="795" spans="1:27" ht="17.100000000000001" customHeight="1" x14ac:dyDescent="0.3">
      <c r="A795" s="637"/>
      <c r="B795" s="638"/>
      <c r="C795" s="302" t="s">
        <v>196</v>
      </c>
      <c r="D795" s="572"/>
      <c r="E795" s="631"/>
      <c r="F795" s="642"/>
      <c r="G795" s="629"/>
      <c r="H795" s="629"/>
      <c r="Q795"/>
      <c r="R795"/>
      <c r="S795"/>
      <c r="T795"/>
      <c r="U795"/>
      <c r="V795"/>
      <c r="W795"/>
      <c r="X795"/>
      <c r="Y795"/>
      <c r="Z795"/>
      <c r="AA795"/>
    </row>
    <row r="796" spans="1:27" ht="17.100000000000001" customHeight="1" x14ac:dyDescent="0.3">
      <c r="A796" s="637"/>
      <c r="B796" s="638"/>
      <c r="C796" s="303" t="s">
        <v>197</v>
      </c>
      <c r="D796" s="577" t="s">
        <v>198</v>
      </c>
      <c r="E796" s="643"/>
      <c r="F796" s="304">
        <v>1</v>
      </c>
      <c r="G796" s="629"/>
      <c r="H796" s="629"/>
      <c r="Q796"/>
      <c r="R796"/>
      <c r="S796"/>
      <c r="T796"/>
      <c r="U796"/>
      <c r="V796"/>
      <c r="W796"/>
      <c r="X796"/>
      <c r="Y796"/>
      <c r="Z796"/>
      <c r="AA796"/>
    </row>
    <row r="797" spans="1:27" ht="14.4" x14ac:dyDescent="0.3">
      <c r="A797" s="637"/>
      <c r="B797" s="638"/>
      <c r="C797" s="607" t="s">
        <v>199</v>
      </c>
      <c r="D797" s="609" t="s">
        <v>200</v>
      </c>
      <c r="E797" s="610"/>
      <c r="F797" s="302" t="s">
        <v>201</v>
      </c>
      <c r="G797" s="629"/>
      <c r="H797" s="629"/>
      <c r="Q797"/>
      <c r="R797"/>
      <c r="S797"/>
      <c r="T797"/>
      <c r="U797"/>
      <c r="V797"/>
      <c r="W797"/>
      <c r="X797"/>
      <c r="Y797"/>
      <c r="Z797"/>
      <c r="AA797"/>
    </row>
    <row r="798" spans="1:27" ht="17.100000000000001" customHeight="1" x14ac:dyDescent="0.3">
      <c r="A798" s="639"/>
      <c r="B798" s="640"/>
      <c r="C798" s="608"/>
      <c r="D798" s="611"/>
      <c r="E798" s="612"/>
      <c r="F798" s="305">
        <v>44216</v>
      </c>
      <c r="G798" s="629"/>
      <c r="H798" s="629"/>
      <c r="Q798"/>
      <c r="R798"/>
      <c r="S798"/>
      <c r="T798"/>
      <c r="U798"/>
      <c r="V798"/>
      <c r="W798"/>
      <c r="X798"/>
      <c r="Y798"/>
      <c r="Z798"/>
      <c r="AA798"/>
    </row>
    <row r="799" spans="1:27" ht="17.100000000000001" customHeight="1" thickBot="1" x14ac:dyDescent="0.35">
      <c r="A799" s="613"/>
      <c r="B799" s="614"/>
      <c r="C799" s="614"/>
      <c r="D799" s="614"/>
      <c r="E799" s="614"/>
      <c r="F799" s="614"/>
      <c r="G799" s="614"/>
      <c r="H799" s="615"/>
      <c r="Q799"/>
      <c r="R799"/>
      <c r="S799"/>
      <c r="T799"/>
      <c r="U799"/>
      <c r="V799"/>
      <c r="W799"/>
      <c r="X799"/>
      <c r="Y799"/>
      <c r="Z799"/>
      <c r="AA799"/>
    </row>
    <row r="800" spans="1:27" ht="24.75" customHeight="1" x14ac:dyDescent="0.3">
      <c r="A800" s="616" t="str">
        <f>+Presupuesto!A8</f>
        <v>ADECUACION Y MEJORAMIENTO DE CANCHA DE FUTBOL MUNICIPAL DE LA DORADA PUTUMAYO</v>
      </c>
      <c r="B800" s="617"/>
      <c r="C800" s="617"/>
      <c r="D800" s="617"/>
      <c r="E800" s="617"/>
      <c r="F800" s="617"/>
      <c r="G800" s="617"/>
      <c r="H800" s="618"/>
      <c r="Q800"/>
      <c r="R800"/>
      <c r="S800"/>
      <c r="T800"/>
      <c r="U800"/>
      <c r="V800"/>
      <c r="W800"/>
      <c r="X800"/>
      <c r="Y800"/>
      <c r="Z800"/>
      <c r="AA800"/>
    </row>
    <row r="801" spans="1:27" ht="18" customHeight="1" thickBot="1" x14ac:dyDescent="0.35">
      <c r="A801" s="619"/>
      <c r="B801" s="620"/>
      <c r="C801" s="620"/>
      <c r="D801" s="620"/>
      <c r="E801" s="620"/>
      <c r="F801" s="620"/>
      <c r="G801" s="620"/>
      <c r="H801" s="621"/>
      <c r="Q801"/>
      <c r="R801"/>
      <c r="S801"/>
      <c r="T801"/>
      <c r="U801"/>
      <c r="V801"/>
      <c r="W801"/>
      <c r="X801"/>
      <c r="Y801"/>
      <c r="Z801"/>
      <c r="AA801"/>
    </row>
    <row r="802" spans="1:27" ht="17.100000000000001" customHeight="1" thickBot="1" x14ac:dyDescent="0.35">
      <c r="A802" s="275"/>
      <c r="B802" s="276"/>
      <c r="C802" s="276"/>
      <c r="D802" s="276"/>
      <c r="E802" s="276"/>
      <c r="F802" s="276"/>
      <c r="G802" s="276"/>
      <c r="H802" s="449"/>
      <c r="Q802"/>
      <c r="R802"/>
      <c r="S802"/>
      <c r="T802"/>
      <c r="U802"/>
      <c r="V802"/>
      <c r="W802"/>
      <c r="X802"/>
      <c r="Y802"/>
      <c r="Z802"/>
      <c r="AA802"/>
    </row>
    <row r="803" spans="1:27" ht="17.100000000000001" customHeight="1" thickBot="1" x14ac:dyDescent="0.35">
      <c r="A803" s="622" t="s">
        <v>26</v>
      </c>
      <c r="B803" s="623"/>
      <c r="C803" s="623"/>
      <c r="D803" s="623"/>
      <c r="E803" s="623"/>
      <c r="F803" s="623"/>
      <c r="G803" s="623"/>
      <c r="H803" s="624"/>
      <c r="Q803"/>
      <c r="R803"/>
      <c r="S803"/>
      <c r="T803"/>
      <c r="U803"/>
      <c r="V803"/>
      <c r="W803"/>
      <c r="X803"/>
      <c r="Y803"/>
      <c r="Z803"/>
      <c r="AA803"/>
    </row>
    <row r="804" spans="1:27" ht="17.100000000000001" customHeight="1" thickBot="1" x14ac:dyDescent="0.35">
      <c r="A804" s="246"/>
      <c r="H804" s="243"/>
      <c r="Q804"/>
      <c r="R804"/>
      <c r="S804"/>
      <c r="T804"/>
      <c r="U804"/>
      <c r="V804"/>
      <c r="W804"/>
      <c r="X804"/>
      <c r="Y804"/>
      <c r="Z804"/>
      <c r="AA804"/>
    </row>
    <row r="805" spans="1:27" ht="17.100000000000001" customHeight="1" thickBot="1" x14ac:dyDescent="0.35">
      <c r="A805" s="347" t="e">
        <f>Presupuesto!#REF!</f>
        <v>#REF!</v>
      </c>
      <c r="B805" s="647" t="e">
        <f>Presupuesto!#REF!</f>
        <v>#REF!</v>
      </c>
      <c r="C805" s="648"/>
      <c r="D805" s="648"/>
      <c r="E805" s="648"/>
      <c r="F805" s="649"/>
      <c r="G805" s="348" t="s">
        <v>28</v>
      </c>
      <c r="H805" s="457" t="e">
        <f>Presupuesto!#REF!</f>
        <v>#REF!</v>
      </c>
      <c r="Q805"/>
      <c r="R805"/>
      <c r="S805"/>
      <c r="T805"/>
      <c r="U805"/>
      <c r="V805"/>
      <c r="W805"/>
      <c r="X805"/>
      <c r="Y805"/>
      <c r="Z805"/>
      <c r="AA805"/>
    </row>
    <row r="806" spans="1:27" ht="17.100000000000001" customHeight="1" x14ac:dyDescent="0.3">
      <c r="A806" s="246"/>
      <c r="H806" s="243"/>
      <c r="Q806"/>
      <c r="R806"/>
      <c r="S806"/>
      <c r="T806"/>
      <c r="U806"/>
      <c r="V806"/>
      <c r="W806"/>
      <c r="X806"/>
      <c r="Y806"/>
      <c r="Z806"/>
      <c r="AA806"/>
    </row>
    <row r="807" spans="1:27" ht="17.100000000000001" customHeight="1" x14ac:dyDescent="0.3">
      <c r="A807" s="205" t="s">
        <v>29</v>
      </c>
      <c r="B807" s="592" t="s">
        <v>30</v>
      </c>
      <c r="C807" s="592"/>
      <c r="D807" s="592"/>
      <c r="E807" s="592"/>
      <c r="F807" s="592"/>
      <c r="G807" s="592"/>
      <c r="H807" s="243"/>
      <c r="Q807"/>
      <c r="R807"/>
      <c r="S807"/>
      <c r="T807"/>
      <c r="U807"/>
      <c r="V807"/>
      <c r="W807"/>
      <c r="X807"/>
      <c r="Y807"/>
      <c r="Z807"/>
      <c r="AA807"/>
    </row>
    <row r="808" spans="1:27" ht="17.100000000000001" customHeight="1" x14ac:dyDescent="0.3">
      <c r="A808" s="224"/>
      <c r="B808" s="593" t="s">
        <v>31</v>
      </c>
      <c r="C808" s="594"/>
      <c r="D808" s="224" t="s">
        <v>32</v>
      </c>
      <c r="E808" s="224" t="s">
        <v>33</v>
      </c>
      <c r="F808" s="224" t="s">
        <v>34</v>
      </c>
      <c r="G808" s="224" t="s">
        <v>35</v>
      </c>
      <c r="H808" s="243"/>
      <c r="Q808"/>
      <c r="R808"/>
      <c r="S808"/>
      <c r="T808"/>
      <c r="U808"/>
      <c r="V808"/>
      <c r="W808"/>
      <c r="X808"/>
      <c r="Y808"/>
      <c r="Z808"/>
      <c r="AA808"/>
    </row>
    <row r="809" spans="1:27" ht="17.100000000000001" customHeight="1" x14ac:dyDescent="0.3">
      <c r="A809" s="198"/>
      <c r="B809" s="595" t="s">
        <v>67</v>
      </c>
      <c r="C809" s="596"/>
      <c r="D809" s="198"/>
      <c r="E809" s="206"/>
      <c r="F809" s="206">
        <v>0.1</v>
      </c>
      <c r="G809" s="217">
        <f>H826*F809</f>
        <v>1006.25</v>
      </c>
      <c r="H809" s="244"/>
      <c r="Q809"/>
      <c r="R809"/>
      <c r="S809"/>
      <c r="T809"/>
      <c r="U809"/>
      <c r="V809"/>
      <c r="W809"/>
      <c r="X809"/>
      <c r="Y809"/>
      <c r="Z809"/>
      <c r="AA809"/>
    </row>
    <row r="810" spans="1:27" ht="17.100000000000001" customHeight="1" x14ac:dyDescent="0.25">
      <c r="A810" s="198"/>
      <c r="B810" s="597" t="s">
        <v>332</v>
      </c>
      <c r="C810" s="598"/>
      <c r="D810" s="198"/>
      <c r="E810" s="367">
        <v>10000</v>
      </c>
      <c r="F810" s="206">
        <v>0.06</v>
      </c>
      <c r="G810" s="217">
        <f>+E810*F810</f>
        <v>600</v>
      </c>
      <c r="H810" s="244"/>
    </row>
    <row r="811" spans="1:27" ht="17.100000000000001" customHeight="1" x14ac:dyDescent="0.25">
      <c r="A811" s="198"/>
      <c r="B811" s="597" t="s">
        <v>333</v>
      </c>
      <c r="C811" s="598"/>
      <c r="D811" s="198"/>
      <c r="E811" s="367">
        <v>70000</v>
      </c>
      <c r="F811" s="206">
        <v>0.02</v>
      </c>
      <c r="G811" s="217">
        <f>+E811*F811</f>
        <v>1400</v>
      </c>
      <c r="H811" s="227"/>
    </row>
    <row r="812" spans="1:27" ht="17.100000000000001" customHeight="1" x14ac:dyDescent="0.25">
      <c r="A812" s="247"/>
      <c r="E812" s="207" t="s">
        <v>36</v>
      </c>
      <c r="F812" s="207"/>
      <c r="G812" s="207"/>
      <c r="H812" s="368">
        <f>SUM(G809:G811)</f>
        <v>3006.25</v>
      </c>
    </row>
    <row r="813" spans="1:27" ht="17.100000000000001" customHeight="1" x14ac:dyDescent="0.25">
      <c r="A813" s="205" t="s">
        <v>37</v>
      </c>
      <c r="B813" s="592" t="s">
        <v>38</v>
      </c>
      <c r="C813" s="592"/>
      <c r="D813" s="592"/>
      <c r="E813" s="592"/>
      <c r="F813" s="592"/>
      <c r="G813" s="592"/>
      <c r="H813" s="227"/>
    </row>
    <row r="814" spans="1:27" ht="17.100000000000001" customHeight="1" x14ac:dyDescent="0.25">
      <c r="A814" s="224"/>
      <c r="B814" s="593" t="s">
        <v>31</v>
      </c>
      <c r="C814" s="594"/>
      <c r="D814" s="198" t="s">
        <v>12</v>
      </c>
      <c r="E814" s="208" t="s">
        <v>39</v>
      </c>
      <c r="F814" s="208" t="s">
        <v>40</v>
      </c>
      <c r="G814" s="208" t="s">
        <v>35</v>
      </c>
      <c r="H814" s="227"/>
    </row>
    <row r="815" spans="1:27" ht="17.100000000000001" customHeight="1" x14ac:dyDescent="0.25">
      <c r="A815" s="198"/>
      <c r="B815" s="599" t="s">
        <v>334</v>
      </c>
      <c r="C815" s="600"/>
      <c r="D815" s="497" t="s">
        <v>335</v>
      </c>
      <c r="E815" s="498">
        <v>0.12</v>
      </c>
      <c r="F815" s="499">
        <v>90000</v>
      </c>
      <c r="G815" s="367">
        <f>ROUND(E815*F815,2)</f>
        <v>10800</v>
      </c>
      <c r="H815" s="227"/>
    </row>
    <row r="816" spans="1:27" ht="17.100000000000001" customHeight="1" x14ac:dyDescent="0.25">
      <c r="A816" s="198"/>
      <c r="B816" s="601" t="s">
        <v>336</v>
      </c>
      <c r="C816" s="602"/>
      <c r="D816" s="497" t="s">
        <v>335</v>
      </c>
      <c r="E816" s="208">
        <v>0.02</v>
      </c>
      <c r="F816" s="367">
        <v>15000</v>
      </c>
      <c r="G816" s="367">
        <f>ROUND(E816*F816,2)</f>
        <v>300</v>
      </c>
      <c r="H816" s="227"/>
    </row>
    <row r="817" spans="1:8" ht="17.100000000000001" customHeight="1" x14ac:dyDescent="0.25">
      <c r="A817" s="198"/>
      <c r="B817" s="603" t="s">
        <v>337</v>
      </c>
      <c r="C817" s="604"/>
      <c r="D817" s="497" t="s">
        <v>152</v>
      </c>
      <c r="E817" s="208">
        <v>0.06</v>
      </c>
      <c r="F817" s="367">
        <v>10000</v>
      </c>
      <c r="G817" s="367">
        <f>ROUND(E817*F817,2)</f>
        <v>600</v>
      </c>
      <c r="H817" s="227"/>
    </row>
    <row r="818" spans="1:8" ht="17.100000000000001" customHeight="1" x14ac:dyDescent="0.25">
      <c r="A818" s="198"/>
      <c r="B818" s="603" t="s">
        <v>338</v>
      </c>
      <c r="C818" s="604"/>
      <c r="D818" s="497" t="s">
        <v>339</v>
      </c>
      <c r="E818" s="208">
        <v>0.03</v>
      </c>
      <c r="F818" s="367">
        <v>5500</v>
      </c>
      <c r="G818" s="367">
        <f>ROUND(E818*F818,2)</f>
        <v>165</v>
      </c>
      <c r="H818" s="227"/>
    </row>
    <row r="819" spans="1:8" ht="17.100000000000001" customHeight="1" x14ac:dyDescent="0.25">
      <c r="A819" s="198"/>
      <c r="B819" s="605"/>
      <c r="C819" s="606"/>
      <c r="D819" s="198"/>
      <c r="E819" s="206"/>
      <c r="F819" s="206"/>
      <c r="G819" s="206"/>
      <c r="H819" s="227"/>
    </row>
    <row r="820" spans="1:8" ht="17.100000000000001" customHeight="1" x14ac:dyDescent="0.25">
      <c r="A820" s="247" t="s">
        <v>41</v>
      </c>
      <c r="E820" s="207" t="s">
        <v>42</v>
      </c>
      <c r="F820" s="207"/>
      <c r="G820" s="207"/>
      <c r="H820" s="368">
        <f>(SUM(G815:G818))</f>
        <v>11865</v>
      </c>
    </row>
    <row r="821" spans="1:8" ht="17.100000000000001" customHeight="1" x14ac:dyDescent="0.25">
      <c r="A821" s="205" t="s">
        <v>43</v>
      </c>
      <c r="B821" s="592" t="s">
        <v>44</v>
      </c>
      <c r="C821" s="592"/>
      <c r="D821" s="592"/>
      <c r="E821" s="592"/>
      <c r="F821" s="592"/>
      <c r="G821" s="592"/>
      <c r="H821" s="227"/>
    </row>
    <row r="822" spans="1:8" ht="17.100000000000001" customHeight="1" x14ac:dyDescent="0.25">
      <c r="A822" s="198" t="s">
        <v>45</v>
      </c>
      <c r="B822" s="224" t="s">
        <v>31</v>
      </c>
      <c r="C822" s="224" t="s">
        <v>46</v>
      </c>
      <c r="D822" s="224" t="s">
        <v>47</v>
      </c>
      <c r="E822" s="208" t="s">
        <v>48</v>
      </c>
      <c r="F822" s="206" t="s">
        <v>34</v>
      </c>
      <c r="G822" s="206" t="s">
        <v>35</v>
      </c>
      <c r="H822" s="227"/>
    </row>
    <row r="823" spans="1:8" ht="17.100000000000001" customHeight="1" x14ac:dyDescent="0.25">
      <c r="A823" s="198">
        <v>2</v>
      </c>
      <c r="B823" s="198" t="s">
        <v>189</v>
      </c>
      <c r="C823" s="210">
        <v>60000</v>
      </c>
      <c r="D823" s="211">
        <v>0.75</v>
      </c>
      <c r="E823" s="209">
        <f>+(A823*C823)+(A823*C823*D823)</f>
        <v>210000</v>
      </c>
      <c r="F823" s="212">
        <v>40</v>
      </c>
      <c r="G823" s="217">
        <f>(E823)/(F823)</f>
        <v>5250</v>
      </c>
      <c r="H823" s="227"/>
    </row>
    <row r="824" spans="1:8" ht="17.100000000000001" customHeight="1" x14ac:dyDescent="0.25">
      <c r="A824" s="198">
        <v>1</v>
      </c>
      <c r="B824" s="198" t="s">
        <v>239</v>
      </c>
      <c r="C824" s="210">
        <v>110000</v>
      </c>
      <c r="D824" s="211">
        <v>0.75</v>
      </c>
      <c r="E824" s="209">
        <f>+(A824*C824)+(A824*C824*D824)</f>
        <v>192500</v>
      </c>
      <c r="F824" s="212">
        <v>40</v>
      </c>
      <c r="G824" s="217">
        <f>(E824)/(F824)</f>
        <v>4812.5</v>
      </c>
      <c r="H824" s="227"/>
    </row>
    <row r="825" spans="1:8" ht="17.100000000000001" customHeight="1" x14ac:dyDescent="0.25">
      <c r="A825" s="198"/>
      <c r="B825" s="198"/>
      <c r="C825" s="198"/>
      <c r="D825" s="198"/>
      <c r="E825" s="206"/>
      <c r="F825" s="206"/>
      <c r="G825" s="206"/>
      <c r="H825" s="227"/>
    </row>
    <row r="826" spans="1:8" ht="17.100000000000001" customHeight="1" x14ac:dyDescent="0.25">
      <c r="A826" s="247"/>
      <c r="E826" s="207" t="s">
        <v>50</v>
      </c>
      <c r="F826" s="207"/>
      <c r="G826" s="207"/>
      <c r="H826" s="458">
        <f>SUM(G823)+(G824)</f>
        <v>10062.5</v>
      </c>
    </row>
    <row r="827" spans="1:8" ht="17.100000000000001" customHeight="1" x14ac:dyDescent="0.25">
      <c r="A827" s="205" t="s">
        <v>51</v>
      </c>
      <c r="B827" s="592" t="s">
        <v>18</v>
      </c>
      <c r="C827" s="592"/>
      <c r="D827" s="592"/>
      <c r="E827" s="592"/>
      <c r="F827" s="592"/>
      <c r="G827" s="592"/>
      <c r="H827" s="227"/>
    </row>
    <row r="828" spans="1:8" ht="17.100000000000001" customHeight="1" x14ac:dyDescent="0.25">
      <c r="A828" s="198"/>
      <c r="B828" s="198" t="s">
        <v>31</v>
      </c>
      <c r="C828" s="224" t="s">
        <v>12</v>
      </c>
      <c r="D828" s="224" t="s">
        <v>13</v>
      </c>
      <c r="E828" s="224" t="s">
        <v>52</v>
      </c>
      <c r="F828" s="224"/>
      <c r="G828" s="206" t="s">
        <v>53</v>
      </c>
      <c r="H828" s="227"/>
    </row>
    <row r="829" spans="1:8" ht="17.100000000000001" customHeight="1" x14ac:dyDescent="0.25">
      <c r="A829" s="198"/>
      <c r="B829" s="198"/>
      <c r="C829" s="213"/>
      <c r="D829" s="198"/>
      <c r="E829" s="206"/>
      <c r="F829" s="206"/>
      <c r="G829" s="206"/>
      <c r="H829" s="227"/>
    </row>
    <row r="830" spans="1:8" ht="17.100000000000001" customHeight="1" x14ac:dyDescent="0.25">
      <c r="A830" s="198"/>
      <c r="B830" s="198"/>
      <c r="C830" s="209"/>
      <c r="D830" s="198"/>
      <c r="E830" s="206"/>
      <c r="F830" s="206"/>
      <c r="G830" s="206"/>
      <c r="H830" s="227"/>
    </row>
    <row r="831" spans="1:8" ht="17.100000000000001" customHeight="1" x14ac:dyDescent="0.25">
      <c r="A831" s="198"/>
      <c r="B831" s="198"/>
      <c r="C831" s="198"/>
      <c r="D831" s="198"/>
      <c r="E831" s="206"/>
      <c r="F831" s="206"/>
      <c r="G831" s="206"/>
      <c r="H831" s="227"/>
    </row>
    <row r="832" spans="1:8" ht="17.100000000000001" customHeight="1" x14ac:dyDescent="0.25">
      <c r="A832" s="247"/>
      <c r="E832" s="207" t="s">
        <v>50</v>
      </c>
      <c r="F832" s="207"/>
      <c r="G832" s="207"/>
      <c r="H832" s="227">
        <f>ROUND(SUM(G829)+(G830),0)</f>
        <v>0</v>
      </c>
    </row>
    <row r="833" spans="1:8" ht="17.100000000000001" customHeight="1" x14ac:dyDescent="0.25">
      <c r="A833" s="246"/>
      <c r="E833" s="207"/>
      <c r="F833" s="207"/>
      <c r="G833" s="207"/>
      <c r="H833" s="227"/>
    </row>
    <row r="834" spans="1:8" ht="17.100000000000001" customHeight="1" x14ac:dyDescent="0.25">
      <c r="A834" s="246"/>
      <c r="D834" s="214" t="s">
        <v>54</v>
      </c>
      <c r="E834" s="215"/>
      <c r="F834" s="215"/>
      <c r="G834" s="215"/>
      <c r="H834" s="458">
        <f>ROUND(SUM(H812:H833),2)</f>
        <v>24933.75</v>
      </c>
    </row>
    <row r="835" spans="1:8" ht="17.100000000000001" customHeight="1" x14ac:dyDescent="0.25">
      <c r="A835" s="246"/>
      <c r="E835" s="207"/>
      <c r="F835" s="207"/>
      <c r="G835" s="207"/>
      <c r="H835" s="227"/>
    </row>
    <row r="836" spans="1:8" ht="17.100000000000001" customHeight="1" x14ac:dyDescent="0.25">
      <c r="A836" s="205" t="s">
        <v>55</v>
      </c>
      <c r="B836" s="592" t="s">
        <v>56</v>
      </c>
      <c r="C836" s="592"/>
      <c r="D836" s="592"/>
      <c r="E836" s="592"/>
      <c r="F836" s="592"/>
      <c r="G836" s="592"/>
      <c r="H836" s="227"/>
    </row>
    <row r="837" spans="1:8" ht="17.100000000000001" customHeight="1" x14ac:dyDescent="0.25">
      <c r="A837" s="224"/>
      <c r="B837" s="224" t="s">
        <v>31</v>
      </c>
      <c r="C837" s="224" t="s">
        <v>57</v>
      </c>
      <c r="D837" s="198" t="s">
        <v>58</v>
      </c>
      <c r="E837" s="206"/>
      <c r="F837" s="206" t="s">
        <v>59</v>
      </c>
      <c r="G837" s="206"/>
      <c r="H837" s="227"/>
    </row>
    <row r="838" spans="1:8" ht="17.100000000000001" customHeight="1" x14ac:dyDescent="0.25">
      <c r="A838" s="198"/>
      <c r="B838" s="224" t="s">
        <v>60</v>
      </c>
      <c r="C838" s="211">
        <v>0.27</v>
      </c>
      <c r="D838" s="198"/>
      <c r="E838" s="209"/>
      <c r="F838" s="198"/>
      <c r="G838" s="217">
        <f>+H834*C838</f>
        <v>6732.1125000000002</v>
      </c>
      <c r="H838" s="227"/>
    </row>
    <row r="839" spans="1:8" ht="17.100000000000001" customHeight="1" x14ac:dyDescent="0.25">
      <c r="A839" s="198"/>
      <c r="B839" s="224" t="s">
        <v>61</v>
      </c>
      <c r="C839" s="211">
        <v>0.02</v>
      </c>
      <c r="D839" s="198"/>
      <c r="E839" s="209"/>
      <c r="F839" s="198"/>
      <c r="G839" s="217">
        <f>+H834*C839</f>
        <v>498.67500000000001</v>
      </c>
      <c r="H839" s="227"/>
    </row>
    <row r="840" spans="1:8" ht="17.100000000000001" customHeight="1" x14ac:dyDescent="0.25">
      <c r="A840" s="198"/>
      <c r="B840" s="224" t="s">
        <v>62</v>
      </c>
      <c r="C840" s="211">
        <v>0.03</v>
      </c>
      <c r="D840" s="198"/>
      <c r="E840" s="209"/>
      <c r="F840" s="198"/>
      <c r="G840" s="217">
        <f>+H834*C840</f>
        <v>748.01249999999993</v>
      </c>
      <c r="H840" s="227"/>
    </row>
    <row r="841" spans="1:8" ht="17.100000000000001" customHeight="1" x14ac:dyDescent="0.25">
      <c r="A841" s="246"/>
      <c r="D841" s="214" t="s">
        <v>63</v>
      </c>
      <c r="E841" s="215"/>
      <c r="F841" s="215"/>
      <c r="G841" s="215"/>
      <c r="H841" s="458">
        <f>SUM(G837:G840)</f>
        <v>7978.8</v>
      </c>
    </row>
    <row r="842" spans="1:8" ht="17.100000000000001" customHeight="1" x14ac:dyDescent="0.25">
      <c r="A842" s="246"/>
      <c r="E842" s="207"/>
      <c r="F842" s="207"/>
      <c r="G842" s="207"/>
      <c r="H842" s="227"/>
    </row>
    <row r="843" spans="1:8" ht="17.100000000000001" customHeight="1" x14ac:dyDescent="0.25">
      <c r="A843" s="246"/>
      <c r="D843" s="214" t="s">
        <v>64</v>
      </c>
      <c r="E843" s="215"/>
      <c r="F843" s="215"/>
      <c r="G843" s="207"/>
      <c r="H843" s="458">
        <f>H834+H841</f>
        <v>32912.550000000003</v>
      </c>
    </row>
    <row r="844" spans="1:8" ht="17.100000000000001" customHeight="1" x14ac:dyDescent="0.25">
      <c r="A844" s="246"/>
      <c r="D844" s="214"/>
      <c r="E844" s="215"/>
      <c r="F844" s="215"/>
      <c r="G844" s="207"/>
      <c r="H844" s="227"/>
    </row>
    <row r="845" spans="1:8" ht="17.100000000000001" customHeight="1" x14ac:dyDescent="0.25">
      <c r="A845" s="204"/>
      <c r="B845" s="203"/>
      <c r="E845" s="218"/>
      <c r="F845" s="219"/>
      <c r="G845" s="202"/>
      <c r="H845" s="227"/>
    </row>
    <row r="846" spans="1:8" ht="17.100000000000001" customHeight="1" x14ac:dyDescent="0.25">
      <c r="A846" s="248" t="s">
        <v>252</v>
      </c>
      <c r="B846" s="216"/>
      <c r="E846" s="215" t="str">
        <f>+E789</f>
        <v>ARQ. GUILLERMO YAMID VALLEJOS BENAVIDES</v>
      </c>
      <c r="F846" s="207"/>
      <c r="G846" s="207"/>
      <c r="H846" s="227"/>
    </row>
    <row r="847" spans="1:8" ht="16.5" customHeight="1" x14ac:dyDescent="0.25">
      <c r="A847" s="201" t="s">
        <v>254</v>
      </c>
      <c r="B847" s="216"/>
      <c r="E847" s="207" t="str">
        <f t="shared" ref="E847:E848" si="15">+E790</f>
        <v>SECRETARIO DE PLANEACION Y OBRAS PUBLICAS</v>
      </c>
      <c r="F847" s="207"/>
      <c r="G847" s="207"/>
      <c r="H847" s="227"/>
    </row>
    <row r="848" spans="1:8" ht="17.100000000000001" customHeight="1" x14ac:dyDescent="0.25">
      <c r="A848" s="249" t="s">
        <v>253</v>
      </c>
      <c r="B848" s="250"/>
      <c r="C848" s="203"/>
      <c r="D848" s="203"/>
      <c r="E848" s="207" t="str">
        <f t="shared" si="15"/>
        <v>SAN MIGUEL - PUTUMAYO</v>
      </c>
      <c r="F848" s="202"/>
      <c r="G848" s="202"/>
      <c r="H848" s="245"/>
    </row>
    <row r="851" spans="1:27" ht="17.100000000000001" customHeight="1" x14ac:dyDescent="0.3">
      <c r="A851" s="635"/>
      <c r="B851" s="636"/>
      <c r="C851" s="557" t="s">
        <v>230</v>
      </c>
      <c r="D851" s="559" t="s">
        <v>231</v>
      </c>
      <c r="E851" s="628"/>
      <c r="F851" s="277">
        <v>103</v>
      </c>
      <c r="G851" s="629"/>
      <c r="H851" s="629"/>
      <c r="Q851"/>
      <c r="R851"/>
      <c r="S851"/>
      <c r="T851"/>
      <c r="U851"/>
      <c r="V851"/>
      <c r="W851"/>
      <c r="X851"/>
      <c r="Y851"/>
      <c r="Z851"/>
      <c r="AA851"/>
    </row>
    <row r="852" spans="1:27" ht="17.100000000000001" customHeight="1" x14ac:dyDescent="0.3">
      <c r="A852" s="637"/>
      <c r="B852" s="638"/>
      <c r="C852" s="558"/>
      <c r="D852" s="570" t="s">
        <v>195</v>
      </c>
      <c r="E852" s="630"/>
      <c r="F852" s="641">
        <v>51</v>
      </c>
      <c r="G852" s="629"/>
      <c r="H852" s="629"/>
      <c r="Q852"/>
      <c r="R852"/>
      <c r="S852"/>
      <c r="T852"/>
      <c r="U852"/>
      <c r="V852"/>
      <c r="W852"/>
      <c r="X852"/>
      <c r="Y852"/>
      <c r="Z852"/>
      <c r="AA852"/>
    </row>
    <row r="853" spans="1:27" ht="17.100000000000001" customHeight="1" x14ac:dyDescent="0.3">
      <c r="A853" s="637"/>
      <c r="B853" s="638"/>
      <c r="C853" s="302" t="s">
        <v>196</v>
      </c>
      <c r="D853" s="572"/>
      <c r="E853" s="631"/>
      <c r="F853" s="642"/>
      <c r="G853" s="629"/>
      <c r="H853" s="629"/>
      <c r="Q853"/>
      <c r="R853"/>
      <c r="S853"/>
      <c r="T853"/>
      <c r="U853"/>
      <c r="V853"/>
      <c r="W853"/>
      <c r="X853"/>
      <c r="Y853"/>
      <c r="Z853"/>
      <c r="AA853"/>
    </row>
    <row r="854" spans="1:27" ht="17.100000000000001" customHeight="1" x14ac:dyDescent="0.3">
      <c r="A854" s="637"/>
      <c r="B854" s="638"/>
      <c r="C854" s="303" t="s">
        <v>197</v>
      </c>
      <c r="D854" s="577" t="s">
        <v>198</v>
      </c>
      <c r="E854" s="643"/>
      <c r="F854" s="304">
        <v>1</v>
      </c>
      <c r="G854" s="629"/>
      <c r="H854" s="629"/>
      <c r="Q854"/>
      <c r="R854"/>
      <c r="S854"/>
      <c r="T854"/>
      <c r="U854"/>
      <c r="V854"/>
      <c r="W854"/>
      <c r="X854"/>
      <c r="Y854"/>
      <c r="Z854"/>
      <c r="AA854"/>
    </row>
    <row r="855" spans="1:27" ht="14.4" x14ac:dyDescent="0.3">
      <c r="A855" s="637"/>
      <c r="B855" s="638"/>
      <c r="C855" s="607" t="s">
        <v>199</v>
      </c>
      <c r="D855" s="609" t="s">
        <v>200</v>
      </c>
      <c r="E855" s="610"/>
      <c r="F855" s="302" t="s">
        <v>201</v>
      </c>
      <c r="G855" s="629"/>
      <c r="H855" s="629"/>
      <c r="Q855"/>
      <c r="R855"/>
      <c r="S855"/>
      <c r="T855"/>
      <c r="U855"/>
      <c r="V855"/>
      <c r="W855"/>
      <c r="X855"/>
      <c r="Y855"/>
      <c r="Z855"/>
      <c r="AA855"/>
    </row>
    <row r="856" spans="1:27" ht="17.100000000000001" customHeight="1" x14ac:dyDescent="0.3">
      <c r="A856" s="639"/>
      <c r="B856" s="640"/>
      <c r="C856" s="608"/>
      <c r="D856" s="611"/>
      <c r="E856" s="612"/>
      <c r="F856" s="305">
        <v>44216</v>
      </c>
      <c r="G856" s="629"/>
      <c r="H856" s="629"/>
      <c r="Q856"/>
      <c r="R856"/>
      <c r="S856"/>
      <c r="T856"/>
      <c r="U856"/>
      <c r="V856"/>
      <c r="W856"/>
      <c r="X856"/>
      <c r="Y856"/>
      <c r="Z856"/>
      <c r="AA856"/>
    </row>
    <row r="857" spans="1:27" ht="17.100000000000001" customHeight="1" thickBot="1" x14ac:dyDescent="0.35">
      <c r="A857" s="613"/>
      <c r="B857" s="614"/>
      <c r="C857" s="614"/>
      <c r="D857" s="614"/>
      <c r="E857" s="614"/>
      <c r="F857" s="614"/>
      <c r="G857" s="614"/>
      <c r="H857" s="615"/>
      <c r="Q857"/>
      <c r="R857"/>
      <c r="S857"/>
      <c r="T857"/>
      <c r="U857"/>
      <c r="V857"/>
      <c r="W857"/>
      <c r="X857"/>
      <c r="Y857"/>
      <c r="Z857"/>
      <c r="AA857"/>
    </row>
    <row r="858" spans="1:27" ht="24.75" customHeight="1" x14ac:dyDescent="0.3">
      <c r="A858" s="616" t="str">
        <f>A800</f>
        <v>ADECUACION Y MEJORAMIENTO DE CANCHA DE FUTBOL MUNICIPAL DE LA DORADA PUTUMAYO</v>
      </c>
      <c r="B858" s="617"/>
      <c r="C858" s="617"/>
      <c r="D858" s="617"/>
      <c r="E858" s="617"/>
      <c r="F858" s="617"/>
      <c r="G858" s="617"/>
      <c r="H858" s="618"/>
      <c r="Q858"/>
      <c r="R858"/>
      <c r="S858"/>
      <c r="T858"/>
      <c r="U858"/>
      <c r="V858"/>
      <c r="W858"/>
      <c r="X858"/>
      <c r="Y858"/>
      <c r="Z858"/>
      <c r="AA858"/>
    </row>
    <row r="859" spans="1:27" ht="18" customHeight="1" thickBot="1" x14ac:dyDescent="0.35">
      <c r="A859" s="619"/>
      <c r="B859" s="620"/>
      <c r="C859" s="620"/>
      <c r="D859" s="620"/>
      <c r="E859" s="620"/>
      <c r="F859" s="620"/>
      <c r="G859" s="620"/>
      <c r="H859" s="621"/>
      <c r="Q859"/>
      <c r="R859"/>
      <c r="S859"/>
      <c r="T859"/>
      <c r="U859"/>
      <c r="V859"/>
      <c r="W859"/>
      <c r="X859"/>
      <c r="Y859"/>
      <c r="Z859"/>
      <c r="AA859"/>
    </row>
    <row r="860" spans="1:27" ht="17.100000000000001" customHeight="1" thickBot="1" x14ac:dyDescent="0.35">
      <c r="A860" s="275"/>
      <c r="B860" s="276"/>
      <c r="C860" s="276"/>
      <c r="D860" s="276"/>
      <c r="E860" s="276"/>
      <c r="F860" s="276"/>
      <c r="G860" s="276"/>
      <c r="H860" s="449"/>
      <c r="Q860"/>
      <c r="R860"/>
      <c r="S860"/>
      <c r="T860"/>
      <c r="U860"/>
      <c r="V860"/>
      <c r="W860"/>
      <c r="X860"/>
      <c r="Y860"/>
      <c r="Z860"/>
      <c r="AA860"/>
    </row>
    <row r="861" spans="1:27" ht="17.100000000000001" customHeight="1" thickBot="1" x14ac:dyDescent="0.35">
      <c r="A861" s="622" t="s">
        <v>26</v>
      </c>
      <c r="B861" s="623"/>
      <c r="C861" s="623"/>
      <c r="D861" s="623"/>
      <c r="E861" s="623"/>
      <c r="F861" s="623"/>
      <c r="G861" s="623"/>
      <c r="H861" s="624"/>
      <c r="Q861"/>
      <c r="R861"/>
      <c r="S861"/>
      <c r="T861"/>
      <c r="U861"/>
      <c r="V861"/>
      <c r="W861"/>
      <c r="X861"/>
      <c r="Y861"/>
      <c r="Z861"/>
      <c r="AA861"/>
    </row>
    <row r="862" spans="1:27" ht="17.100000000000001" customHeight="1" thickBot="1" x14ac:dyDescent="0.35">
      <c r="A862" s="246"/>
      <c r="H862" s="243"/>
      <c r="Q862"/>
      <c r="R862"/>
      <c r="S862"/>
      <c r="T862"/>
      <c r="U862"/>
      <c r="V862"/>
      <c r="W862"/>
      <c r="X862"/>
      <c r="Y862"/>
      <c r="Z862"/>
      <c r="AA862"/>
    </row>
    <row r="863" spans="1:27" ht="33.6" customHeight="1" thickBot="1" x14ac:dyDescent="0.35">
      <c r="A863" s="347">
        <f>+Presupuesto!A34</f>
        <v>4.0999999999999996</v>
      </c>
      <c r="B863" s="625" t="str">
        <f>+Presupuesto!B34</f>
        <v>SUMINISTRO Y APLICACIÓN PINTURA ACRILICA EN AGUA SOBRE MUROS DE MODULOS SANITARIOS Y BESTUARIOS.</v>
      </c>
      <c r="C863" s="626"/>
      <c r="D863" s="626"/>
      <c r="E863" s="626"/>
      <c r="F863" s="627"/>
      <c r="G863" s="348" t="s">
        <v>28</v>
      </c>
      <c r="H863" s="457" t="str">
        <f>+Presupuesto!D34</f>
        <v>M2</v>
      </c>
      <c r="Q863"/>
      <c r="R863"/>
      <c r="S863"/>
      <c r="T863"/>
      <c r="U863"/>
      <c r="V863"/>
      <c r="W863"/>
      <c r="X863"/>
      <c r="Y863"/>
      <c r="Z863"/>
      <c r="AA863"/>
    </row>
    <row r="864" spans="1:27" ht="17.100000000000001" customHeight="1" x14ac:dyDescent="0.3">
      <c r="A864" s="246"/>
      <c r="H864" s="243"/>
      <c r="Q864"/>
      <c r="R864"/>
      <c r="S864"/>
      <c r="T864"/>
      <c r="U864"/>
      <c r="V864"/>
      <c r="W864"/>
      <c r="X864"/>
      <c r="Y864"/>
      <c r="Z864"/>
      <c r="AA864"/>
    </row>
    <row r="865" spans="1:27" ht="17.100000000000001" customHeight="1" x14ac:dyDescent="0.3">
      <c r="A865" s="205" t="s">
        <v>29</v>
      </c>
      <c r="B865" s="592" t="s">
        <v>30</v>
      </c>
      <c r="C865" s="592"/>
      <c r="D865" s="592"/>
      <c r="E865" s="592"/>
      <c r="F865" s="592"/>
      <c r="G865" s="592"/>
      <c r="H865" s="243"/>
      <c r="Q865"/>
      <c r="R865"/>
      <c r="S865"/>
      <c r="T865"/>
      <c r="U865"/>
      <c r="V865"/>
      <c r="W865"/>
      <c r="X865"/>
      <c r="Y865"/>
      <c r="Z865"/>
      <c r="AA865"/>
    </row>
    <row r="866" spans="1:27" ht="17.100000000000001" customHeight="1" x14ac:dyDescent="0.3">
      <c r="A866" s="224"/>
      <c r="B866" s="593" t="s">
        <v>31</v>
      </c>
      <c r="C866" s="594"/>
      <c r="D866" s="224" t="s">
        <v>32</v>
      </c>
      <c r="E866" s="224" t="s">
        <v>33</v>
      </c>
      <c r="F866" s="224" t="s">
        <v>34</v>
      </c>
      <c r="G866" s="224" t="s">
        <v>35</v>
      </c>
      <c r="H866" s="243"/>
      <c r="Q866"/>
      <c r="R866"/>
      <c r="S866"/>
      <c r="T866"/>
      <c r="U866"/>
      <c r="V866"/>
      <c r="W866"/>
      <c r="X866"/>
      <c r="Y866"/>
      <c r="Z866"/>
      <c r="AA866"/>
    </row>
    <row r="867" spans="1:27" ht="17.100000000000001" customHeight="1" x14ac:dyDescent="0.3">
      <c r="A867" s="198"/>
      <c r="B867" s="595" t="s">
        <v>67</v>
      </c>
      <c r="C867" s="596"/>
      <c r="D867" s="198"/>
      <c r="E867" s="206"/>
      <c r="F867" s="206">
        <v>0.1</v>
      </c>
      <c r="G867" s="217">
        <f>H884*F867</f>
        <v>805</v>
      </c>
      <c r="H867" s="244"/>
      <c r="Q867"/>
      <c r="R867"/>
      <c r="S867"/>
      <c r="T867"/>
      <c r="U867"/>
      <c r="V867"/>
      <c r="W867"/>
      <c r="X867"/>
      <c r="Y867"/>
      <c r="Z867"/>
      <c r="AA867"/>
    </row>
    <row r="868" spans="1:27" ht="17.100000000000001" customHeight="1" x14ac:dyDescent="0.25">
      <c r="A868" s="198"/>
      <c r="B868" s="597" t="s">
        <v>332</v>
      </c>
      <c r="C868" s="598"/>
      <c r="D868" s="198"/>
      <c r="E868" s="367">
        <v>10000</v>
      </c>
      <c r="F868" s="206">
        <v>0.06</v>
      </c>
      <c r="G868" s="217">
        <f>+E868*F868</f>
        <v>600</v>
      </c>
      <c r="H868" s="244"/>
    </row>
    <row r="869" spans="1:27" ht="17.100000000000001" customHeight="1" x14ac:dyDescent="0.25">
      <c r="A869" s="198"/>
      <c r="B869" s="593"/>
      <c r="C869" s="594"/>
      <c r="D869" s="198"/>
      <c r="E869" s="206"/>
      <c r="F869" s="206"/>
      <c r="G869" s="206"/>
      <c r="H869" s="227"/>
    </row>
    <row r="870" spans="1:27" ht="17.100000000000001" customHeight="1" x14ac:dyDescent="0.25">
      <c r="A870" s="247"/>
      <c r="E870" s="207" t="s">
        <v>36</v>
      </c>
      <c r="F870" s="207"/>
      <c r="G870" s="207"/>
      <c r="H870" s="368">
        <f>SUM(G867:G869)</f>
        <v>1405</v>
      </c>
    </row>
    <row r="871" spans="1:27" ht="17.100000000000001" customHeight="1" x14ac:dyDescent="0.25">
      <c r="A871" s="205" t="s">
        <v>37</v>
      </c>
      <c r="B871" s="592" t="s">
        <v>38</v>
      </c>
      <c r="C871" s="592"/>
      <c r="D871" s="592"/>
      <c r="E871" s="592"/>
      <c r="F871" s="592"/>
      <c r="G871" s="592"/>
      <c r="H871" s="227"/>
    </row>
    <row r="872" spans="1:27" ht="17.100000000000001" customHeight="1" x14ac:dyDescent="0.25">
      <c r="A872" s="224"/>
      <c r="B872" s="593" t="s">
        <v>31</v>
      </c>
      <c r="C872" s="594"/>
      <c r="D872" s="198" t="s">
        <v>12</v>
      </c>
      <c r="E872" s="208" t="s">
        <v>39</v>
      </c>
      <c r="F872" s="208" t="s">
        <v>40</v>
      </c>
      <c r="G872" s="208" t="s">
        <v>35</v>
      </c>
      <c r="H872" s="227"/>
    </row>
    <row r="873" spans="1:27" ht="17.100000000000001" customHeight="1" x14ac:dyDescent="0.25">
      <c r="A873" s="198"/>
      <c r="B873" s="599" t="s">
        <v>348</v>
      </c>
      <c r="C873" s="650"/>
      <c r="D873" s="497" t="s">
        <v>335</v>
      </c>
      <c r="E873" s="498">
        <v>0.15</v>
      </c>
      <c r="F873" s="499">
        <v>85000</v>
      </c>
      <c r="G873" s="206">
        <f>E873*F873</f>
        <v>12750</v>
      </c>
      <c r="H873" s="227"/>
    </row>
    <row r="874" spans="1:27" ht="17.100000000000001" customHeight="1" x14ac:dyDescent="0.25">
      <c r="A874" s="198"/>
      <c r="B874" s="599" t="s">
        <v>337</v>
      </c>
      <c r="C874" s="600"/>
      <c r="D874" s="497" t="s">
        <v>152</v>
      </c>
      <c r="E874" s="208">
        <v>0.06</v>
      </c>
      <c r="F874" s="367">
        <v>10000</v>
      </c>
      <c r="G874" s="206">
        <f t="shared" ref="G874:G875" si="16">E874*F874</f>
        <v>600</v>
      </c>
      <c r="H874" s="227"/>
    </row>
    <row r="875" spans="1:27" ht="17.100000000000001" customHeight="1" x14ac:dyDescent="0.25">
      <c r="A875" s="198"/>
      <c r="B875" s="599" t="s">
        <v>349</v>
      </c>
      <c r="C875" s="650"/>
      <c r="D875" s="497" t="s">
        <v>152</v>
      </c>
      <c r="E875" s="208">
        <v>0.03</v>
      </c>
      <c r="F875" s="367">
        <v>5000</v>
      </c>
      <c r="G875" s="206">
        <f t="shared" si="16"/>
        <v>150</v>
      </c>
      <c r="H875" s="227"/>
    </row>
    <row r="876" spans="1:27" ht="17.100000000000001" customHeight="1" x14ac:dyDescent="0.25">
      <c r="A876" s="198"/>
      <c r="B876" s="605"/>
      <c r="C876" s="606"/>
      <c r="D876" s="198"/>
      <c r="E876" s="206"/>
      <c r="F876" s="206"/>
      <c r="G876" s="206"/>
      <c r="H876" s="227"/>
    </row>
    <row r="877" spans="1:27" ht="17.100000000000001" customHeight="1" x14ac:dyDescent="0.25">
      <c r="A877" s="198"/>
      <c r="B877" s="605"/>
      <c r="C877" s="606"/>
      <c r="D877" s="198"/>
      <c r="E877" s="206"/>
      <c r="F877" s="206"/>
      <c r="G877" s="206"/>
      <c r="H877" s="227"/>
    </row>
    <row r="878" spans="1:27" ht="17.100000000000001" customHeight="1" x14ac:dyDescent="0.25">
      <c r="A878" s="247" t="s">
        <v>41</v>
      </c>
      <c r="E878" s="207" t="s">
        <v>42</v>
      </c>
      <c r="F878" s="207"/>
      <c r="G878" s="207"/>
      <c r="H878" s="368">
        <f>(SUM(G873:G875))</f>
        <v>13500</v>
      </c>
    </row>
    <row r="879" spans="1:27" ht="17.100000000000001" customHeight="1" x14ac:dyDescent="0.25">
      <c r="A879" s="205" t="s">
        <v>43</v>
      </c>
      <c r="B879" s="592" t="s">
        <v>44</v>
      </c>
      <c r="C879" s="592"/>
      <c r="D879" s="592"/>
      <c r="E879" s="592"/>
      <c r="F879" s="592"/>
      <c r="G879" s="592"/>
      <c r="H879" s="227"/>
    </row>
    <row r="880" spans="1:27" ht="17.100000000000001" customHeight="1" x14ac:dyDescent="0.25">
      <c r="A880" s="198" t="s">
        <v>45</v>
      </c>
      <c r="B880" s="224" t="s">
        <v>31</v>
      </c>
      <c r="C880" s="224" t="s">
        <v>46</v>
      </c>
      <c r="D880" s="224" t="s">
        <v>47</v>
      </c>
      <c r="E880" s="208" t="s">
        <v>48</v>
      </c>
      <c r="F880" s="206" t="s">
        <v>34</v>
      </c>
      <c r="G880" s="206" t="s">
        <v>35</v>
      </c>
      <c r="H880" s="227"/>
    </row>
    <row r="881" spans="1:8" ht="17.100000000000001" customHeight="1" x14ac:dyDescent="0.25">
      <c r="A881" s="198">
        <v>2</v>
      </c>
      <c r="B881" s="198" t="s">
        <v>189</v>
      </c>
      <c r="C881" s="210">
        <v>60000</v>
      </c>
      <c r="D881" s="211">
        <v>0.75</v>
      </c>
      <c r="E881" s="209">
        <f>+(A881*C881)+(A881*C881*D881)</f>
        <v>210000</v>
      </c>
      <c r="F881" s="212">
        <v>50</v>
      </c>
      <c r="G881" s="217">
        <f>(E881)/(F881)</f>
        <v>4200</v>
      </c>
      <c r="H881" s="227"/>
    </row>
    <row r="882" spans="1:8" ht="17.100000000000001" customHeight="1" x14ac:dyDescent="0.25">
      <c r="A882" s="198">
        <v>1</v>
      </c>
      <c r="B882" s="198" t="s">
        <v>239</v>
      </c>
      <c r="C882" s="210">
        <v>110000</v>
      </c>
      <c r="D882" s="211">
        <v>0.75</v>
      </c>
      <c r="E882" s="209">
        <f>+(A882*C882)+(A882*C882*D882)</f>
        <v>192500</v>
      </c>
      <c r="F882" s="212">
        <v>50</v>
      </c>
      <c r="G882" s="217">
        <f>(E882)/(F882)</f>
        <v>3850</v>
      </c>
      <c r="H882" s="227"/>
    </row>
    <row r="883" spans="1:8" ht="17.100000000000001" customHeight="1" x14ac:dyDescent="0.25">
      <c r="A883" s="198"/>
      <c r="B883" s="198"/>
      <c r="C883" s="198"/>
      <c r="D883" s="198"/>
      <c r="E883" s="206"/>
      <c r="F883" s="206"/>
      <c r="G883" s="206"/>
      <c r="H883" s="227"/>
    </row>
    <row r="884" spans="1:8" ht="17.100000000000001" customHeight="1" x14ac:dyDescent="0.25">
      <c r="A884" s="247"/>
      <c r="E884" s="207" t="s">
        <v>50</v>
      </c>
      <c r="F884" s="207"/>
      <c r="G884" s="207"/>
      <c r="H884" s="458">
        <f>SUM(G881)+(G882)</f>
        <v>8050</v>
      </c>
    </row>
    <row r="885" spans="1:8" ht="17.100000000000001" customHeight="1" x14ac:dyDescent="0.25">
      <c r="A885" s="205" t="s">
        <v>51</v>
      </c>
      <c r="B885" s="592" t="s">
        <v>18</v>
      </c>
      <c r="C885" s="592"/>
      <c r="D885" s="592"/>
      <c r="E885" s="592"/>
      <c r="F885" s="592"/>
      <c r="G885" s="592"/>
      <c r="H885" s="227"/>
    </row>
    <row r="886" spans="1:8" ht="17.100000000000001" customHeight="1" x14ac:dyDescent="0.25">
      <c r="A886" s="198"/>
      <c r="B886" s="198" t="s">
        <v>31</v>
      </c>
      <c r="C886" s="224" t="s">
        <v>12</v>
      </c>
      <c r="D886" s="224" t="s">
        <v>13</v>
      </c>
      <c r="E886" s="224" t="s">
        <v>52</v>
      </c>
      <c r="F886" s="224"/>
      <c r="G886" s="206" t="s">
        <v>53</v>
      </c>
      <c r="H886" s="227"/>
    </row>
    <row r="887" spans="1:8" ht="17.100000000000001" customHeight="1" x14ac:dyDescent="0.25">
      <c r="A887" s="198"/>
      <c r="B887" s="198"/>
      <c r="C887" s="213"/>
      <c r="D887" s="198"/>
      <c r="E887" s="206"/>
      <c r="F887" s="206"/>
      <c r="G887" s="206"/>
      <c r="H887" s="227"/>
    </row>
    <row r="888" spans="1:8" ht="17.100000000000001" customHeight="1" x14ac:dyDescent="0.25">
      <c r="A888" s="198"/>
      <c r="B888" s="198"/>
      <c r="C888" s="209"/>
      <c r="D888" s="198"/>
      <c r="E888" s="206"/>
      <c r="F888" s="206"/>
      <c r="G888" s="206"/>
      <c r="H888" s="227"/>
    </row>
    <row r="889" spans="1:8" ht="17.100000000000001" customHeight="1" x14ac:dyDescent="0.25">
      <c r="A889" s="198"/>
      <c r="B889" s="198"/>
      <c r="C889" s="198"/>
      <c r="D889" s="198"/>
      <c r="E889" s="206"/>
      <c r="F889" s="206"/>
      <c r="G889" s="206"/>
      <c r="H889" s="227"/>
    </row>
    <row r="890" spans="1:8" ht="17.100000000000001" customHeight="1" x14ac:dyDescent="0.25">
      <c r="A890" s="247"/>
      <c r="E890" s="207" t="s">
        <v>50</v>
      </c>
      <c r="F890" s="207"/>
      <c r="G890" s="207"/>
      <c r="H890" s="227">
        <f>ROUND(SUM(G887)+(G888),0)</f>
        <v>0</v>
      </c>
    </row>
    <row r="891" spans="1:8" ht="17.100000000000001" customHeight="1" x14ac:dyDescent="0.25">
      <c r="A891" s="246"/>
      <c r="E891" s="207"/>
      <c r="F891" s="207"/>
      <c r="G891" s="207"/>
      <c r="H891" s="227"/>
    </row>
    <row r="892" spans="1:8" ht="17.100000000000001" customHeight="1" x14ac:dyDescent="0.25">
      <c r="A892" s="246"/>
      <c r="D892" s="214" t="s">
        <v>54</v>
      </c>
      <c r="E892" s="215"/>
      <c r="F892" s="215"/>
      <c r="G892" s="215"/>
      <c r="H892" s="458">
        <f>ROUND(SUM(H870:H891),2)</f>
        <v>22955</v>
      </c>
    </row>
    <row r="893" spans="1:8" ht="17.100000000000001" customHeight="1" x14ac:dyDescent="0.25">
      <c r="A893" s="246"/>
      <c r="E893" s="207"/>
      <c r="F893" s="207"/>
      <c r="G893" s="207"/>
      <c r="H893" s="227"/>
    </row>
    <row r="894" spans="1:8" ht="17.100000000000001" customHeight="1" x14ac:dyDescent="0.25">
      <c r="A894" s="205" t="s">
        <v>55</v>
      </c>
      <c r="B894" s="592" t="s">
        <v>56</v>
      </c>
      <c r="C894" s="592"/>
      <c r="D894" s="592"/>
      <c r="E894" s="592"/>
      <c r="F894" s="592"/>
      <c r="G894" s="592"/>
      <c r="H894" s="227"/>
    </row>
    <row r="895" spans="1:8" ht="17.100000000000001" customHeight="1" x14ac:dyDescent="0.25">
      <c r="A895" s="224"/>
      <c r="B895" s="224" t="s">
        <v>31</v>
      </c>
      <c r="C895" s="224" t="s">
        <v>57</v>
      </c>
      <c r="D895" s="198" t="s">
        <v>58</v>
      </c>
      <c r="E895" s="206"/>
      <c r="F895" s="206" t="s">
        <v>59</v>
      </c>
      <c r="G895" s="206"/>
      <c r="H895" s="227"/>
    </row>
    <row r="896" spans="1:8" ht="17.100000000000001" customHeight="1" x14ac:dyDescent="0.25">
      <c r="A896" s="198"/>
      <c r="B896" s="224" t="s">
        <v>60</v>
      </c>
      <c r="C896" s="211">
        <v>0.27</v>
      </c>
      <c r="D896" s="198"/>
      <c r="E896" s="209"/>
      <c r="F896" s="198"/>
      <c r="G896" s="217">
        <f>+H892*C896</f>
        <v>6197.85</v>
      </c>
      <c r="H896" s="227"/>
    </row>
    <row r="897" spans="1:27" ht="17.100000000000001" customHeight="1" x14ac:dyDescent="0.25">
      <c r="A897" s="198"/>
      <c r="B897" s="224" t="s">
        <v>61</v>
      </c>
      <c r="C897" s="211">
        <v>0.02</v>
      </c>
      <c r="D897" s="198"/>
      <c r="E897" s="209"/>
      <c r="F897" s="198"/>
      <c r="G897" s="217">
        <f>+H892*C897</f>
        <v>459.1</v>
      </c>
      <c r="H897" s="227"/>
    </row>
    <row r="898" spans="1:27" ht="17.100000000000001" customHeight="1" x14ac:dyDescent="0.25">
      <c r="A898" s="198"/>
      <c r="B898" s="224" t="s">
        <v>62</v>
      </c>
      <c r="C898" s="211">
        <v>0.03</v>
      </c>
      <c r="D898" s="198"/>
      <c r="E898" s="209"/>
      <c r="F898" s="198"/>
      <c r="G898" s="217">
        <f>+H892*C898</f>
        <v>688.65</v>
      </c>
      <c r="H898" s="227"/>
    </row>
    <row r="899" spans="1:27" ht="17.100000000000001" customHeight="1" x14ac:dyDescent="0.25">
      <c r="A899" s="246"/>
      <c r="D899" s="214" t="s">
        <v>63</v>
      </c>
      <c r="E899" s="215"/>
      <c r="F899" s="215"/>
      <c r="G899" s="215"/>
      <c r="H899" s="458">
        <f>SUM(G895:G898)</f>
        <v>7345.6</v>
      </c>
    </row>
    <row r="900" spans="1:27" ht="17.100000000000001" customHeight="1" x14ac:dyDescent="0.25">
      <c r="A900" s="246"/>
      <c r="E900" s="207"/>
      <c r="F900" s="207"/>
      <c r="G900" s="207"/>
      <c r="H900" s="227"/>
    </row>
    <row r="901" spans="1:27" ht="17.100000000000001" customHeight="1" x14ac:dyDescent="0.25">
      <c r="A901" s="246"/>
      <c r="D901" s="214" t="s">
        <v>64</v>
      </c>
      <c r="E901" s="215"/>
      <c r="F901" s="215"/>
      <c r="G901" s="207"/>
      <c r="H901" s="458">
        <f>H892+H899</f>
        <v>30300.6</v>
      </c>
    </row>
    <row r="902" spans="1:27" ht="17.100000000000001" customHeight="1" x14ac:dyDescent="0.25">
      <c r="A902" s="246"/>
      <c r="D902" s="214"/>
      <c r="E902" s="215"/>
      <c r="F902" s="215"/>
      <c r="G902" s="207"/>
      <c r="H902" s="227"/>
    </row>
    <row r="903" spans="1:27" ht="17.100000000000001" customHeight="1" x14ac:dyDescent="0.25">
      <c r="A903" s="204"/>
      <c r="B903" s="203"/>
      <c r="E903" s="218"/>
      <c r="F903" s="219"/>
      <c r="G903" s="202"/>
      <c r="H903" s="227"/>
    </row>
    <row r="904" spans="1:27" ht="17.100000000000001" customHeight="1" x14ac:dyDescent="0.25">
      <c r="A904" s="248" t="s">
        <v>252</v>
      </c>
      <c r="B904" s="216"/>
      <c r="E904" s="215" t="str">
        <f>+E789</f>
        <v>ARQ. GUILLERMO YAMID VALLEJOS BENAVIDES</v>
      </c>
      <c r="F904" s="207"/>
      <c r="G904" s="207"/>
      <c r="H904" s="227"/>
    </row>
    <row r="905" spans="1:27" ht="16.5" customHeight="1" x14ac:dyDescent="0.25">
      <c r="A905" s="201" t="s">
        <v>254</v>
      </c>
      <c r="B905" s="216"/>
      <c r="E905" s="207" t="str">
        <f t="shared" ref="E905" si="17">+E790</f>
        <v>SECRETARIO DE PLANEACION Y OBRAS PUBLICAS</v>
      </c>
      <c r="F905" s="207"/>
      <c r="G905" s="207"/>
      <c r="H905" s="227"/>
    </row>
    <row r="906" spans="1:27" ht="17.100000000000001" customHeight="1" x14ac:dyDescent="0.25">
      <c r="A906" s="249" t="s">
        <v>253</v>
      </c>
      <c r="B906" s="250"/>
      <c r="C906" s="203"/>
      <c r="D906" s="203"/>
      <c r="E906" s="207" t="str">
        <f>+E791</f>
        <v>SAN MIGUEL - PUTUMAYO</v>
      </c>
      <c r="F906" s="202"/>
      <c r="G906" s="202"/>
      <c r="H906" s="245"/>
    </row>
    <row r="907" spans="1:27" ht="17.100000000000001" customHeight="1" x14ac:dyDescent="0.25">
      <c r="A907" s="249"/>
      <c r="B907" s="216"/>
      <c r="D907" s="203"/>
      <c r="E907" s="207"/>
      <c r="F907" s="202"/>
      <c r="G907" s="202"/>
      <c r="H907" s="245"/>
    </row>
    <row r="908" spans="1:27" ht="17.100000000000001" customHeight="1" x14ac:dyDescent="0.3">
      <c r="A908" s="635"/>
      <c r="B908" s="636"/>
      <c r="C908" s="557" t="s">
        <v>230</v>
      </c>
      <c r="D908" s="559" t="s">
        <v>231</v>
      </c>
      <c r="E908" s="628"/>
      <c r="F908" s="277">
        <v>103</v>
      </c>
      <c r="G908" s="629"/>
      <c r="H908" s="629"/>
      <c r="Q908"/>
      <c r="R908"/>
      <c r="S908"/>
      <c r="T908"/>
      <c r="U908"/>
      <c r="V908"/>
      <c r="W908"/>
      <c r="X908"/>
      <c r="Y908"/>
      <c r="Z908"/>
      <c r="AA908"/>
    </row>
    <row r="909" spans="1:27" ht="17.100000000000001" customHeight="1" x14ac:dyDescent="0.3">
      <c r="A909" s="637"/>
      <c r="B909" s="638"/>
      <c r="C909" s="558"/>
      <c r="D909" s="570" t="s">
        <v>195</v>
      </c>
      <c r="E909" s="630"/>
      <c r="F909" s="641">
        <v>51</v>
      </c>
      <c r="G909" s="629"/>
      <c r="H909" s="629"/>
      <c r="Q909"/>
      <c r="R909"/>
      <c r="S909"/>
      <c r="T909"/>
      <c r="U909"/>
      <c r="V909"/>
      <c r="W909"/>
      <c r="X909"/>
      <c r="Y909"/>
      <c r="Z909"/>
      <c r="AA909"/>
    </row>
    <row r="910" spans="1:27" ht="17.100000000000001" customHeight="1" x14ac:dyDescent="0.3">
      <c r="A910" s="637"/>
      <c r="B910" s="638"/>
      <c r="C910" s="302" t="s">
        <v>196</v>
      </c>
      <c r="D910" s="572"/>
      <c r="E910" s="631"/>
      <c r="F910" s="642"/>
      <c r="G910" s="629"/>
      <c r="H910" s="629"/>
      <c r="Q910"/>
      <c r="R910"/>
      <c r="S910"/>
      <c r="T910"/>
      <c r="U910"/>
      <c r="V910"/>
      <c r="W910"/>
      <c r="X910"/>
      <c r="Y910"/>
      <c r="Z910"/>
      <c r="AA910"/>
    </row>
    <row r="911" spans="1:27" ht="17.100000000000001" customHeight="1" x14ac:dyDescent="0.3">
      <c r="A911" s="637"/>
      <c r="B911" s="638"/>
      <c r="C911" s="303" t="s">
        <v>197</v>
      </c>
      <c r="D911" s="577" t="s">
        <v>198</v>
      </c>
      <c r="E911" s="643"/>
      <c r="F911" s="304">
        <v>1</v>
      </c>
      <c r="G911" s="629"/>
      <c r="H911" s="629"/>
      <c r="Q911"/>
      <c r="R911"/>
      <c r="S911"/>
      <c r="T911"/>
      <c r="U911"/>
      <c r="V911"/>
      <c r="W911"/>
      <c r="X911"/>
      <c r="Y911"/>
      <c r="Z911"/>
      <c r="AA911"/>
    </row>
    <row r="912" spans="1:27" ht="14.4" x14ac:dyDescent="0.3">
      <c r="A912" s="637"/>
      <c r="B912" s="638"/>
      <c r="C912" s="607" t="s">
        <v>199</v>
      </c>
      <c r="D912" s="609" t="s">
        <v>200</v>
      </c>
      <c r="E912" s="610"/>
      <c r="F912" s="302" t="s">
        <v>201</v>
      </c>
      <c r="G912" s="629"/>
      <c r="H912" s="629"/>
      <c r="Q912"/>
      <c r="R912"/>
      <c r="S912"/>
      <c r="T912"/>
      <c r="U912"/>
      <c r="V912"/>
      <c r="W912"/>
      <c r="X912"/>
      <c r="Y912"/>
      <c r="Z912"/>
      <c r="AA912"/>
    </row>
    <row r="913" spans="1:27" ht="17.100000000000001" customHeight="1" x14ac:dyDescent="0.3">
      <c r="A913" s="639"/>
      <c r="B913" s="640"/>
      <c r="C913" s="608"/>
      <c r="D913" s="611"/>
      <c r="E913" s="612"/>
      <c r="F913" s="305">
        <v>44216</v>
      </c>
      <c r="G913" s="629"/>
      <c r="H913" s="629"/>
      <c r="Q913"/>
      <c r="R913"/>
      <c r="S913"/>
      <c r="T913"/>
      <c r="U913"/>
      <c r="V913"/>
      <c r="W913"/>
      <c r="X913"/>
      <c r="Y913"/>
      <c r="Z913"/>
      <c r="AA913"/>
    </row>
    <row r="914" spans="1:27" ht="17.100000000000001" customHeight="1" thickBot="1" x14ac:dyDescent="0.35">
      <c r="A914" s="613"/>
      <c r="B914" s="614"/>
      <c r="C914" s="614"/>
      <c r="D914" s="614"/>
      <c r="E914" s="614"/>
      <c r="F914" s="614"/>
      <c r="G914" s="614"/>
      <c r="H914" s="615"/>
      <c r="Q914"/>
      <c r="R914"/>
      <c r="S914"/>
      <c r="T914"/>
      <c r="U914"/>
      <c r="V914"/>
      <c r="W914"/>
      <c r="X914"/>
      <c r="Y914"/>
      <c r="Z914"/>
      <c r="AA914"/>
    </row>
    <row r="915" spans="1:27" ht="24.75" customHeight="1" x14ac:dyDescent="0.3">
      <c r="A915" s="616" t="str">
        <f>A1032</f>
        <v>ADECUACION Y MEJORAMIENTO DE CANCHA DE FUTBOL MUNICIPAL DE LA DORADA PUTUMAYO</v>
      </c>
      <c r="B915" s="617"/>
      <c r="C915" s="617"/>
      <c r="D915" s="617"/>
      <c r="E915" s="617"/>
      <c r="F915" s="617"/>
      <c r="G915" s="617"/>
      <c r="H915" s="618"/>
      <c r="Q915"/>
      <c r="R915"/>
      <c r="S915"/>
      <c r="T915"/>
      <c r="U915"/>
      <c r="V915"/>
      <c r="W915"/>
      <c r="X915"/>
      <c r="Y915"/>
      <c r="Z915"/>
      <c r="AA915"/>
    </row>
    <row r="916" spans="1:27" ht="18" customHeight="1" thickBot="1" x14ac:dyDescent="0.35">
      <c r="A916" s="619"/>
      <c r="B916" s="620"/>
      <c r="C916" s="620"/>
      <c r="D916" s="620"/>
      <c r="E916" s="620"/>
      <c r="F916" s="620"/>
      <c r="G916" s="620"/>
      <c r="H916" s="621"/>
      <c r="Q916"/>
      <c r="R916"/>
      <c r="S916"/>
      <c r="T916"/>
      <c r="U916"/>
      <c r="V916"/>
      <c r="W916"/>
      <c r="X916"/>
      <c r="Y916"/>
      <c r="Z916"/>
      <c r="AA916"/>
    </row>
    <row r="917" spans="1:27" ht="17.100000000000001" customHeight="1" thickBot="1" x14ac:dyDescent="0.35">
      <c r="A917" s="275"/>
      <c r="B917" s="276"/>
      <c r="C917" s="276"/>
      <c r="D917" s="276"/>
      <c r="E917" s="276"/>
      <c r="F917" s="276"/>
      <c r="G917" s="276"/>
      <c r="H917" s="449"/>
      <c r="Q917"/>
      <c r="R917"/>
      <c r="S917"/>
      <c r="T917"/>
      <c r="U917"/>
      <c r="V917"/>
      <c r="W917"/>
      <c r="X917"/>
      <c r="Y917"/>
      <c r="Z917"/>
      <c r="AA917"/>
    </row>
    <row r="918" spans="1:27" ht="17.100000000000001" customHeight="1" thickBot="1" x14ac:dyDescent="0.35">
      <c r="A918" s="622" t="s">
        <v>26</v>
      </c>
      <c r="B918" s="623"/>
      <c r="C918" s="623"/>
      <c r="D918" s="623"/>
      <c r="E918" s="623"/>
      <c r="F918" s="623"/>
      <c r="G918" s="623"/>
      <c r="H918" s="624"/>
      <c r="Q918"/>
      <c r="R918"/>
      <c r="S918"/>
      <c r="T918"/>
      <c r="U918"/>
      <c r="V918"/>
      <c r="W918"/>
      <c r="X918"/>
      <c r="Y918"/>
      <c r="Z918"/>
      <c r="AA918"/>
    </row>
    <row r="919" spans="1:27" ht="17.100000000000001" customHeight="1" thickBot="1" x14ac:dyDescent="0.35">
      <c r="A919" s="246"/>
      <c r="H919" s="243"/>
      <c r="Q919"/>
      <c r="R919"/>
      <c r="S919"/>
      <c r="T919"/>
      <c r="U919"/>
      <c r="V919"/>
      <c r="W919"/>
      <c r="X919"/>
      <c r="Y919"/>
      <c r="Z919"/>
      <c r="AA919"/>
    </row>
    <row r="920" spans="1:27" ht="17.100000000000001" customHeight="1" thickBot="1" x14ac:dyDescent="0.35">
      <c r="A920" s="347">
        <f>+Presupuesto!A35</f>
        <v>4.2</v>
      </c>
      <c r="B920" s="647" t="str">
        <f>+Presupuesto!B35</f>
        <v>LIMPIEZA MURO DE CERRAMIENTO DE CANCHA DE FUTBOL AMBAS CARAS</v>
      </c>
      <c r="C920" s="648"/>
      <c r="D920" s="648"/>
      <c r="E920" s="648"/>
      <c r="F920" s="649"/>
      <c r="G920" s="348" t="s">
        <v>28</v>
      </c>
      <c r="H920" s="457" t="str">
        <f>+Presupuesto!D35</f>
        <v>ML</v>
      </c>
      <c r="Q920"/>
      <c r="R920"/>
      <c r="S920"/>
      <c r="T920"/>
      <c r="U920"/>
      <c r="V920"/>
      <c r="W920"/>
      <c r="X920"/>
      <c r="Y920"/>
      <c r="Z920"/>
      <c r="AA920"/>
    </row>
    <row r="921" spans="1:27" ht="17.100000000000001" customHeight="1" x14ac:dyDescent="0.3">
      <c r="A921" s="246"/>
      <c r="H921" s="243"/>
      <c r="Q921"/>
      <c r="R921"/>
      <c r="S921"/>
      <c r="T921"/>
      <c r="U921"/>
      <c r="V921"/>
      <c r="W921"/>
      <c r="X921"/>
      <c r="Y921"/>
      <c r="Z921"/>
      <c r="AA921"/>
    </row>
    <row r="922" spans="1:27" ht="17.100000000000001" customHeight="1" x14ac:dyDescent="0.3">
      <c r="A922" s="205" t="s">
        <v>29</v>
      </c>
      <c r="B922" s="592" t="s">
        <v>30</v>
      </c>
      <c r="C922" s="592"/>
      <c r="D922" s="592"/>
      <c r="E922" s="592"/>
      <c r="F922" s="592"/>
      <c r="G922" s="592"/>
      <c r="H922" s="243"/>
      <c r="Q922"/>
      <c r="R922"/>
      <c r="S922"/>
      <c r="T922"/>
      <c r="U922"/>
      <c r="V922"/>
      <c r="W922"/>
      <c r="X922"/>
      <c r="Y922"/>
      <c r="Z922"/>
      <c r="AA922"/>
    </row>
    <row r="923" spans="1:27" ht="17.100000000000001" customHeight="1" x14ac:dyDescent="0.3">
      <c r="A923" s="224"/>
      <c r="B923" s="593" t="s">
        <v>31</v>
      </c>
      <c r="C923" s="594"/>
      <c r="D923" s="224" t="s">
        <v>32</v>
      </c>
      <c r="E923" s="224" t="s">
        <v>33</v>
      </c>
      <c r="F923" s="224" t="s">
        <v>34</v>
      </c>
      <c r="G923" s="224" t="s">
        <v>35</v>
      </c>
      <c r="H923" s="243"/>
      <c r="Q923"/>
      <c r="R923"/>
      <c r="S923"/>
      <c r="T923"/>
      <c r="U923"/>
      <c r="V923"/>
      <c r="W923"/>
      <c r="X923"/>
      <c r="Y923"/>
      <c r="Z923"/>
      <c r="AA923"/>
    </row>
    <row r="924" spans="1:27" ht="17.100000000000001" customHeight="1" x14ac:dyDescent="0.3">
      <c r="A924" s="198"/>
      <c r="B924" s="595" t="s">
        <v>67</v>
      </c>
      <c r="C924" s="596"/>
      <c r="D924" s="198"/>
      <c r="E924" s="206"/>
      <c r="F924" s="206">
        <v>0.1</v>
      </c>
      <c r="G924" s="217">
        <f>H943*F924</f>
        <v>805</v>
      </c>
      <c r="H924" s="244"/>
      <c r="Q924"/>
      <c r="R924"/>
      <c r="S924"/>
      <c r="T924"/>
      <c r="U924"/>
      <c r="V924"/>
      <c r="W924"/>
      <c r="X924"/>
      <c r="Y924"/>
      <c r="Z924"/>
      <c r="AA924"/>
    </row>
    <row r="925" spans="1:27" ht="17.100000000000001" customHeight="1" x14ac:dyDescent="0.25">
      <c r="A925" s="198"/>
      <c r="B925" s="593"/>
      <c r="C925" s="594"/>
      <c r="D925" s="198"/>
      <c r="E925" s="206"/>
      <c r="F925" s="206"/>
      <c r="G925" s="206"/>
      <c r="H925" s="244"/>
    </row>
    <row r="926" spans="1:27" ht="17.100000000000001" customHeight="1" x14ac:dyDescent="0.25">
      <c r="A926" s="198"/>
      <c r="B926" s="593"/>
      <c r="C926" s="594"/>
      <c r="D926" s="198"/>
      <c r="E926" s="206"/>
      <c r="F926" s="206"/>
      <c r="G926" s="206"/>
      <c r="H926" s="227"/>
    </row>
    <row r="927" spans="1:27" ht="17.100000000000001" customHeight="1" x14ac:dyDescent="0.25">
      <c r="A927" s="247"/>
      <c r="E927" s="207" t="s">
        <v>36</v>
      </c>
      <c r="F927" s="207"/>
      <c r="G927" s="207"/>
      <c r="H927" s="368">
        <f>SUM(G924:G926)</f>
        <v>805</v>
      </c>
    </row>
    <row r="928" spans="1:27" ht="17.100000000000001" customHeight="1" x14ac:dyDescent="0.25">
      <c r="A928" s="205" t="s">
        <v>37</v>
      </c>
      <c r="B928" s="592" t="s">
        <v>38</v>
      </c>
      <c r="C928" s="592"/>
      <c r="D928" s="592"/>
      <c r="E928" s="592"/>
      <c r="F928" s="592"/>
      <c r="G928" s="592"/>
      <c r="H928" s="227"/>
    </row>
    <row r="929" spans="1:8" ht="17.100000000000001" customHeight="1" x14ac:dyDescent="0.25">
      <c r="A929" s="224"/>
      <c r="B929" s="593" t="s">
        <v>31</v>
      </c>
      <c r="C929" s="594"/>
      <c r="D929" s="198" t="s">
        <v>12</v>
      </c>
      <c r="E929" s="208" t="s">
        <v>39</v>
      </c>
      <c r="F929" s="208" t="s">
        <v>40</v>
      </c>
      <c r="G929" s="208" t="s">
        <v>35</v>
      </c>
      <c r="H929" s="227"/>
    </row>
    <row r="930" spans="1:8" ht="31.2" customHeight="1" x14ac:dyDescent="0.25">
      <c r="A930" s="198"/>
      <c r="B930" s="603" t="s">
        <v>363</v>
      </c>
      <c r="C930" s="604"/>
      <c r="D930" s="419" t="s">
        <v>364</v>
      </c>
      <c r="E930" s="420">
        <v>0.3</v>
      </c>
      <c r="F930" s="206">
        <v>12400</v>
      </c>
      <c r="G930" s="206">
        <f>E930*F930</f>
        <v>3720</v>
      </c>
      <c r="H930" s="227"/>
    </row>
    <row r="931" spans="1:8" ht="17.100000000000001" customHeight="1" x14ac:dyDescent="0.25">
      <c r="A931" s="198"/>
      <c r="B931" s="603" t="s">
        <v>365</v>
      </c>
      <c r="C931" s="604"/>
      <c r="D931" s="363" t="s">
        <v>136</v>
      </c>
      <c r="E931" s="363">
        <v>0.25</v>
      </c>
      <c r="F931" s="366">
        <v>4000</v>
      </c>
      <c r="G931" s="206">
        <f t="shared" ref="G931:G934" si="18">E931*F931</f>
        <v>1000</v>
      </c>
      <c r="H931" s="227"/>
    </row>
    <row r="932" spans="1:8" ht="17.100000000000001" customHeight="1" x14ac:dyDescent="0.25">
      <c r="A932" s="198"/>
      <c r="B932" s="603" t="s">
        <v>366</v>
      </c>
      <c r="C932" s="604"/>
      <c r="D932" s="363" t="s">
        <v>76</v>
      </c>
      <c r="E932" s="363">
        <v>0.02</v>
      </c>
      <c r="F932" s="366">
        <v>12000</v>
      </c>
      <c r="G932" s="206">
        <f t="shared" si="18"/>
        <v>240</v>
      </c>
      <c r="H932" s="227"/>
    </row>
    <row r="933" spans="1:8" ht="17.100000000000001" customHeight="1" x14ac:dyDescent="0.25">
      <c r="A933" s="198"/>
      <c r="B933" s="603" t="s">
        <v>367</v>
      </c>
      <c r="C933" s="604"/>
      <c r="D933" s="363" t="s">
        <v>76</v>
      </c>
      <c r="E933" s="363">
        <v>0.02</v>
      </c>
      <c r="F933" s="366">
        <v>9000</v>
      </c>
      <c r="G933" s="206">
        <f t="shared" si="18"/>
        <v>180</v>
      </c>
      <c r="H933" s="227"/>
    </row>
    <row r="934" spans="1:8" ht="17.100000000000001" customHeight="1" x14ac:dyDescent="0.25">
      <c r="A934" s="198"/>
      <c r="B934" s="603" t="s">
        <v>368</v>
      </c>
      <c r="C934" s="604"/>
      <c r="D934" s="363" t="s">
        <v>76</v>
      </c>
      <c r="E934" s="363">
        <v>0.02</v>
      </c>
      <c r="F934" s="462">
        <v>16000</v>
      </c>
      <c r="G934" s="206">
        <f t="shared" si="18"/>
        <v>320</v>
      </c>
      <c r="H934" s="227"/>
    </row>
    <row r="935" spans="1:8" ht="17.100000000000001" customHeight="1" x14ac:dyDescent="0.25">
      <c r="A935" s="198"/>
      <c r="B935" s="605"/>
      <c r="C935" s="606"/>
      <c r="D935" s="198"/>
      <c r="E935" s="206"/>
      <c r="F935" s="206"/>
      <c r="G935" s="206"/>
      <c r="H935" s="227"/>
    </row>
    <row r="936" spans="1:8" ht="17.100000000000001" customHeight="1" x14ac:dyDescent="0.25">
      <c r="A936" s="198"/>
      <c r="B936" s="605"/>
      <c r="C936" s="606"/>
      <c r="D936" s="198"/>
      <c r="E936" s="206"/>
      <c r="F936" s="206"/>
      <c r="G936" s="206"/>
      <c r="H936" s="227"/>
    </row>
    <row r="937" spans="1:8" ht="17.100000000000001" customHeight="1" x14ac:dyDescent="0.25">
      <c r="A937" s="247" t="s">
        <v>41</v>
      </c>
      <c r="E937" s="207" t="s">
        <v>42</v>
      </c>
      <c r="F937" s="207"/>
      <c r="G937" s="207"/>
      <c r="H937" s="459">
        <f>(SUM(G930:G934))</f>
        <v>5460</v>
      </c>
    </row>
    <row r="938" spans="1:8" ht="17.100000000000001" customHeight="1" x14ac:dyDescent="0.25">
      <c r="A938" s="205" t="s">
        <v>43</v>
      </c>
      <c r="B938" s="592" t="s">
        <v>44</v>
      </c>
      <c r="C938" s="592"/>
      <c r="D938" s="592"/>
      <c r="E938" s="592"/>
      <c r="F938" s="592"/>
      <c r="G938" s="592"/>
      <c r="H938" s="227"/>
    </row>
    <row r="939" spans="1:8" ht="17.100000000000001" customHeight="1" x14ac:dyDescent="0.25">
      <c r="A939" s="198" t="s">
        <v>45</v>
      </c>
      <c r="B939" s="224" t="s">
        <v>31</v>
      </c>
      <c r="C939" s="224" t="s">
        <v>46</v>
      </c>
      <c r="D939" s="224" t="s">
        <v>47</v>
      </c>
      <c r="E939" s="208" t="s">
        <v>48</v>
      </c>
      <c r="F939" s="206" t="s">
        <v>34</v>
      </c>
      <c r="G939" s="206" t="s">
        <v>35</v>
      </c>
      <c r="H939" s="227"/>
    </row>
    <row r="940" spans="1:8" ht="17.100000000000001" customHeight="1" x14ac:dyDescent="0.25">
      <c r="A940" s="198">
        <v>2</v>
      </c>
      <c r="B940" s="198" t="s">
        <v>189</v>
      </c>
      <c r="C940" s="210">
        <v>60000</v>
      </c>
      <c r="D940" s="211">
        <v>0.75</v>
      </c>
      <c r="E940" s="209">
        <f>+(A940*C940)+(A940*C940*D940)</f>
        <v>210000</v>
      </c>
      <c r="F940" s="212">
        <v>50</v>
      </c>
      <c r="G940" s="217">
        <f>(E940)/(F940)</f>
        <v>4200</v>
      </c>
      <c r="H940" s="227"/>
    </row>
    <row r="941" spans="1:8" ht="17.100000000000001" customHeight="1" x14ac:dyDescent="0.25">
      <c r="A941" s="198">
        <v>1</v>
      </c>
      <c r="B941" s="198" t="s">
        <v>239</v>
      </c>
      <c r="C941" s="210">
        <v>110000</v>
      </c>
      <c r="D941" s="211">
        <v>0.75</v>
      </c>
      <c r="E941" s="209">
        <f>+(A941*C941)+(A941*C941*D941)</f>
        <v>192500</v>
      </c>
      <c r="F941" s="212">
        <v>50</v>
      </c>
      <c r="G941" s="217">
        <f>(E941)/(F941)</f>
        <v>3850</v>
      </c>
      <c r="H941" s="227"/>
    </row>
    <row r="942" spans="1:8" ht="17.100000000000001" customHeight="1" x14ac:dyDescent="0.25">
      <c r="A942" s="198"/>
      <c r="B942" s="198"/>
      <c r="C942" s="198"/>
      <c r="D942" s="198"/>
      <c r="E942" s="206"/>
      <c r="F942" s="206"/>
      <c r="G942" s="206"/>
      <c r="H942" s="227"/>
    </row>
    <row r="943" spans="1:8" ht="17.100000000000001" customHeight="1" x14ac:dyDescent="0.25">
      <c r="A943" s="247"/>
      <c r="E943" s="207" t="s">
        <v>50</v>
      </c>
      <c r="F943" s="207"/>
      <c r="G943" s="207"/>
      <c r="H943" s="458">
        <f>SUM(G940)+(G941)</f>
        <v>8050</v>
      </c>
    </row>
    <row r="944" spans="1:8" ht="17.100000000000001" customHeight="1" x14ac:dyDescent="0.25">
      <c r="A944" s="205" t="s">
        <v>51</v>
      </c>
      <c r="B944" s="592" t="s">
        <v>18</v>
      </c>
      <c r="C944" s="592"/>
      <c r="D944" s="592"/>
      <c r="E944" s="592"/>
      <c r="F944" s="592"/>
      <c r="G944" s="592"/>
      <c r="H944" s="227"/>
    </row>
    <row r="945" spans="1:8" ht="17.100000000000001" customHeight="1" x14ac:dyDescent="0.25">
      <c r="A945" s="198"/>
      <c r="B945" s="198" t="s">
        <v>31</v>
      </c>
      <c r="C945" s="224" t="s">
        <v>12</v>
      </c>
      <c r="D945" s="224" t="s">
        <v>13</v>
      </c>
      <c r="E945" s="224" t="s">
        <v>52</v>
      </c>
      <c r="F945" s="224"/>
      <c r="G945" s="206" t="s">
        <v>53</v>
      </c>
      <c r="H945" s="227"/>
    </row>
    <row r="946" spans="1:8" ht="17.100000000000001" customHeight="1" x14ac:dyDescent="0.25">
      <c r="A946" s="198"/>
      <c r="B946" s="198"/>
      <c r="C946" s="213"/>
      <c r="D946" s="198"/>
      <c r="E946" s="206"/>
      <c r="F946" s="206"/>
      <c r="G946" s="206"/>
      <c r="H946" s="227"/>
    </row>
    <row r="947" spans="1:8" ht="17.100000000000001" customHeight="1" x14ac:dyDescent="0.25">
      <c r="A947" s="198"/>
      <c r="B947" s="198"/>
      <c r="C947" s="209"/>
      <c r="D947" s="198"/>
      <c r="E947" s="206"/>
      <c r="F947" s="206"/>
      <c r="G947" s="206"/>
      <c r="H947" s="227"/>
    </row>
    <row r="948" spans="1:8" ht="17.100000000000001" customHeight="1" x14ac:dyDescent="0.25">
      <c r="A948" s="198"/>
      <c r="B948" s="198"/>
      <c r="C948" s="198"/>
      <c r="D948" s="198"/>
      <c r="E948" s="206"/>
      <c r="F948" s="206"/>
      <c r="G948" s="206"/>
      <c r="H948" s="227"/>
    </row>
    <row r="949" spans="1:8" ht="17.100000000000001" customHeight="1" x14ac:dyDescent="0.25">
      <c r="A949" s="247"/>
      <c r="E949" s="207" t="s">
        <v>50</v>
      </c>
      <c r="F949" s="207"/>
      <c r="G949" s="207"/>
      <c r="H949" s="227">
        <f>ROUND(SUM(G946)+(G947),0)</f>
        <v>0</v>
      </c>
    </row>
    <row r="950" spans="1:8" ht="17.100000000000001" customHeight="1" x14ac:dyDescent="0.25">
      <c r="A950" s="246"/>
      <c r="E950" s="207"/>
      <c r="F950" s="207"/>
      <c r="G950" s="207"/>
      <c r="H950" s="227"/>
    </row>
    <row r="951" spans="1:8" ht="17.100000000000001" customHeight="1" x14ac:dyDescent="0.25">
      <c r="A951" s="246"/>
      <c r="D951" s="214" t="s">
        <v>54</v>
      </c>
      <c r="E951" s="215"/>
      <c r="F951" s="215"/>
      <c r="G951" s="215"/>
      <c r="H951" s="458">
        <f>ROUND(SUM(H927:H950),2)</f>
        <v>14315</v>
      </c>
    </row>
    <row r="952" spans="1:8" ht="17.100000000000001" customHeight="1" x14ac:dyDescent="0.25">
      <c r="A952" s="246"/>
      <c r="E952" s="207"/>
      <c r="F952" s="207"/>
      <c r="G952" s="207"/>
      <c r="H952" s="227"/>
    </row>
    <row r="953" spans="1:8" ht="17.100000000000001" customHeight="1" x14ac:dyDescent="0.25">
      <c r="A953" s="205" t="s">
        <v>55</v>
      </c>
      <c r="B953" s="592" t="s">
        <v>56</v>
      </c>
      <c r="C953" s="592"/>
      <c r="D953" s="592"/>
      <c r="E953" s="592"/>
      <c r="F953" s="592"/>
      <c r="G953" s="592"/>
      <c r="H953" s="227"/>
    </row>
    <row r="954" spans="1:8" ht="17.100000000000001" customHeight="1" x14ac:dyDescent="0.25">
      <c r="A954" s="224"/>
      <c r="B954" s="224" t="s">
        <v>31</v>
      </c>
      <c r="C954" s="224" t="s">
        <v>57</v>
      </c>
      <c r="D954" s="198" t="s">
        <v>58</v>
      </c>
      <c r="E954" s="206"/>
      <c r="F954" s="206" t="s">
        <v>59</v>
      </c>
      <c r="G954" s="206"/>
      <c r="H954" s="227"/>
    </row>
    <row r="955" spans="1:8" ht="17.100000000000001" customHeight="1" x14ac:dyDescent="0.25">
      <c r="A955" s="198"/>
      <c r="B955" s="224" t="s">
        <v>60</v>
      </c>
      <c r="C955" s="211">
        <v>0.27</v>
      </c>
      <c r="D955" s="198"/>
      <c r="E955" s="209"/>
      <c r="F955" s="198"/>
      <c r="G955" s="217">
        <f>+H951*C955</f>
        <v>3865.05</v>
      </c>
      <c r="H955" s="227"/>
    </row>
    <row r="956" spans="1:8" ht="17.100000000000001" customHeight="1" x14ac:dyDescent="0.25">
      <c r="A956" s="198"/>
      <c r="B956" s="224" t="s">
        <v>61</v>
      </c>
      <c r="C956" s="211">
        <v>0.02</v>
      </c>
      <c r="D956" s="198"/>
      <c r="E956" s="209"/>
      <c r="F956" s="198"/>
      <c r="G956" s="217">
        <f>+H951*C956</f>
        <v>286.3</v>
      </c>
      <c r="H956" s="227"/>
    </row>
    <row r="957" spans="1:8" ht="17.100000000000001" customHeight="1" x14ac:dyDescent="0.25">
      <c r="A957" s="198"/>
      <c r="B957" s="224" t="s">
        <v>62</v>
      </c>
      <c r="C957" s="211">
        <v>0.03</v>
      </c>
      <c r="D957" s="198"/>
      <c r="E957" s="209"/>
      <c r="F957" s="198"/>
      <c r="G957" s="217">
        <f>+H951*C957</f>
        <v>429.45</v>
      </c>
      <c r="H957" s="227"/>
    </row>
    <row r="958" spans="1:8" ht="17.100000000000001" customHeight="1" x14ac:dyDescent="0.25">
      <c r="A958" s="246"/>
      <c r="D958" s="214" t="s">
        <v>63</v>
      </c>
      <c r="E958" s="215"/>
      <c r="F958" s="215"/>
      <c r="G958" s="215"/>
      <c r="H958" s="458">
        <f>SUM(G954:G957)</f>
        <v>4580.8</v>
      </c>
    </row>
    <row r="959" spans="1:8" ht="17.100000000000001" customHeight="1" x14ac:dyDescent="0.25">
      <c r="A959" s="246"/>
      <c r="E959" s="207"/>
      <c r="F959" s="207"/>
      <c r="G959" s="207"/>
      <c r="H959" s="227"/>
    </row>
    <row r="960" spans="1:8" ht="17.100000000000001" customHeight="1" x14ac:dyDescent="0.25">
      <c r="A960" s="246"/>
      <c r="D960" s="214" t="s">
        <v>64</v>
      </c>
      <c r="E960" s="215"/>
      <c r="F960" s="215"/>
      <c r="G960" s="207"/>
      <c r="H960" s="458">
        <f>H951+H958</f>
        <v>18895.8</v>
      </c>
    </row>
    <row r="961" spans="1:27" ht="17.100000000000001" customHeight="1" x14ac:dyDescent="0.25">
      <c r="A961" s="246"/>
      <c r="D961" s="214"/>
      <c r="E961" s="215"/>
      <c r="F961" s="215"/>
      <c r="G961" s="207"/>
      <c r="H961" s="227"/>
    </row>
    <row r="962" spans="1:27" ht="17.100000000000001" customHeight="1" x14ac:dyDescent="0.25">
      <c r="A962" s="204"/>
      <c r="B962" s="203"/>
      <c r="E962" s="218"/>
      <c r="F962" s="219"/>
      <c r="G962" s="202"/>
      <c r="H962" s="227"/>
    </row>
    <row r="963" spans="1:27" ht="17.100000000000001" customHeight="1" x14ac:dyDescent="0.25">
      <c r="A963" s="248" t="s">
        <v>252</v>
      </c>
      <c r="B963" s="216"/>
      <c r="E963" s="215" t="str">
        <f>E1082</f>
        <v>ARQ. GUILLERMO YAMID VALLEJOS BENAVIDES</v>
      </c>
      <c r="F963" s="207"/>
      <c r="G963" s="207"/>
      <c r="H963" s="227"/>
    </row>
    <row r="964" spans="1:27" ht="16.5" customHeight="1" x14ac:dyDescent="0.25">
      <c r="A964" s="201" t="s">
        <v>254</v>
      </c>
      <c r="B964" s="216"/>
      <c r="E964" s="207" t="str">
        <f>E1083</f>
        <v>SECRETARIO DE PLANEACION Y OBRAS PUBLICAS</v>
      </c>
      <c r="F964" s="207"/>
      <c r="G964" s="207"/>
      <c r="H964" s="227"/>
    </row>
    <row r="965" spans="1:27" ht="17.100000000000001" customHeight="1" x14ac:dyDescent="0.25">
      <c r="A965" s="249" t="s">
        <v>253</v>
      </c>
      <c r="B965" s="250"/>
      <c r="C965" s="203"/>
      <c r="D965" s="203"/>
      <c r="E965" s="207" t="str">
        <f>E1084</f>
        <v>SAN MIGUEL - PUTUMAYO</v>
      </c>
      <c r="F965" s="202"/>
      <c r="G965" s="202"/>
      <c r="H965" s="245"/>
    </row>
    <row r="967" spans="1:27" ht="17.100000000000001" customHeight="1" x14ac:dyDescent="0.25">
      <c r="A967" s="249"/>
      <c r="B967" s="216"/>
      <c r="D967" s="203"/>
      <c r="E967" s="207"/>
      <c r="F967" s="202"/>
      <c r="G967" s="202"/>
      <c r="H967" s="245"/>
    </row>
    <row r="968" spans="1:27" ht="17.100000000000001" customHeight="1" x14ac:dyDescent="0.3">
      <c r="A968" s="635"/>
      <c r="B968" s="636"/>
      <c r="C968" s="557" t="s">
        <v>230</v>
      </c>
      <c r="D968" s="559" t="s">
        <v>231</v>
      </c>
      <c r="E968" s="628"/>
      <c r="F968" s="277">
        <v>103</v>
      </c>
      <c r="G968" s="629"/>
      <c r="H968" s="629"/>
      <c r="Q968"/>
      <c r="R968"/>
      <c r="S968"/>
      <c r="T968"/>
      <c r="U968"/>
      <c r="V968"/>
      <c r="W968"/>
      <c r="X968"/>
      <c r="Y968"/>
      <c r="Z968"/>
      <c r="AA968"/>
    </row>
    <row r="969" spans="1:27" ht="17.100000000000001" customHeight="1" x14ac:dyDescent="0.3">
      <c r="A969" s="637"/>
      <c r="B969" s="638"/>
      <c r="C969" s="558"/>
      <c r="D969" s="570" t="s">
        <v>195</v>
      </c>
      <c r="E969" s="630"/>
      <c r="F969" s="641">
        <v>51</v>
      </c>
      <c r="G969" s="629"/>
      <c r="H969" s="629"/>
      <c r="Q969"/>
      <c r="R969"/>
      <c r="S969"/>
      <c r="T969"/>
      <c r="U969"/>
      <c r="V969"/>
      <c r="W969"/>
      <c r="X969"/>
      <c r="Y969"/>
      <c r="Z969"/>
      <c r="AA969"/>
    </row>
    <row r="970" spans="1:27" ht="17.100000000000001" customHeight="1" x14ac:dyDescent="0.3">
      <c r="A970" s="637"/>
      <c r="B970" s="638"/>
      <c r="C970" s="302" t="s">
        <v>196</v>
      </c>
      <c r="D970" s="572"/>
      <c r="E970" s="631"/>
      <c r="F970" s="642"/>
      <c r="G970" s="629"/>
      <c r="H970" s="629"/>
      <c r="Q970"/>
      <c r="R970"/>
      <c r="S970"/>
      <c r="T970"/>
      <c r="U970"/>
      <c r="V970"/>
      <c r="W970"/>
      <c r="X970"/>
      <c r="Y970"/>
      <c r="Z970"/>
      <c r="AA970"/>
    </row>
    <row r="971" spans="1:27" ht="17.100000000000001" customHeight="1" x14ac:dyDescent="0.3">
      <c r="A971" s="637"/>
      <c r="B971" s="638"/>
      <c r="C971" s="303" t="s">
        <v>197</v>
      </c>
      <c r="D971" s="577" t="s">
        <v>198</v>
      </c>
      <c r="E971" s="643"/>
      <c r="F971" s="304">
        <v>1</v>
      </c>
      <c r="G971" s="629"/>
      <c r="H971" s="629"/>
      <c r="Q971"/>
      <c r="R971"/>
      <c r="S971"/>
      <c r="T971"/>
      <c r="U971"/>
      <c r="V971"/>
      <c r="W971"/>
      <c r="X971"/>
      <c r="Y971"/>
      <c r="Z971"/>
      <c r="AA971"/>
    </row>
    <row r="972" spans="1:27" ht="14.4" x14ac:dyDescent="0.3">
      <c r="A972" s="637"/>
      <c r="B972" s="638"/>
      <c r="C972" s="607" t="s">
        <v>199</v>
      </c>
      <c r="D972" s="609" t="s">
        <v>200</v>
      </c>
      <c r="E972" s="610"/>
      <c r="F972" s="302" t="s">
        <v>201</v>
      </c>
      <c r="G972" s="629"/>
      <c r="H972" s="629"/>
      <c r="Q972"/>
      <c r="R972"/>
      <c r="S972"/>
      <c r="T972"/>
      <c r="U972"/>
      <c r="V972"/>
      <c r="W972"/>
      <c r="X972"/>
      <c r="Y972"/>
      <c r="Z972"/>
      <c r="AA972"/>
    </row>
    <row r="973" spans="1:27" ht="17.100000000000001" customHeight="1" x14ac:dyDescent="0.3">
      <c r="A973" s="639"/>
      <c r="B973" s="640"/>
      <c r="C973" s="608"/>
      <c r="D973" s="611"/>
      <c r="E973" s="612"/>
      <c r="F973" s="305">
        <v>44216</v>
      </c>
      <c r="G973" s="629"/>
      <c r="H973" s="629"/>
      <c r="Q973"/>
      <c r="R973"/>
      <c r="S973"/>
      <c r="T973"/>
      <c r="U973"/>
      <c r="V973"/>
      <c r="W973"/>
      <c r="X973"/>
      <c r="Y973"/>
      <c r="Z973"/>
      <c r="AA973"/>
    </row>
    <row r="974" spans="1:27" ht="17.100000000000001" customHeight="1" thickBot="1" x14ac:dyDescent="0.35">
      <c r="A974" s="613"/>
      <c r="B974" s="614"/>
      <c r="C974" s="614"/>
      <c r="D974" s="614"/>
      <c r="E974" s="614"/>
      <c r="F974" s="614"/>
      <c r="G974" s="614"/>
      <c r="H974" s="615"/>
      <c r="Q974"/>
      <c r="R974"/>
      <c r="S974"/>
      <c r="T974"/>
      <c r="U974"/>
      <c r="V974"/>
      <c r="W974"/>
      <c r="X974"/>
      <c r="Y974"/>
      <c r="Z974"/>
      <c r="AA974"/>
    </row>
    <row r="975" spans="1:27" ht="24.75" customHeight="1" x14ac:dyDescent="0.3">
      <c r="A975" s="616" t="str">
        <f>+Presupuesto!A8</f>
        <v>ADECUACION Y MEJORAMIENTO DE CANCHA DE FUTBOL MUNICIPAL DE LA DORADA PUTUMAYO</v>
      </c>
      <c r="B975" s="617"/>
      <c r="C975" s="617"/>
      <c r="D975" s="617"/>
      <c r="E975" s="617"/>
      <c r="F975" s="617"/>
      <c r="G975" s="617"/>
      <c r="H975" s="618"/>
      <c r="Q975"/>
      <c r="R975"/>
      <c r="S975"/>
      <c r="T975"/>
      <c r="U975"/>
      <c r="V975"/>
      <c r="W975"/>
      <c r="X975"/>
      <c r="Y975"/>
      <c r="Z975"/>
      <c r="AA975"/>
    </row>
    <row r="976" spans="1:27" ht="18" customHeight="1" thickBot="1" x14ac:dyDescent="0.35">
      <c r="A976" s="619"/>
      <c r="B976" s="620"/>
      <c r="C976" s="620"/>
      <c r="D976" s="620"/>
      <c r="E976" s="620"/>
      <c r="F976" s="620"/>
      <c r="G976" s="620"/>
      <c r="H976" s="621"/>
      <c r="Q976"/>
      <c r="R976"/>
      <c r="S976"/>
      <c r="T976"/>
      <c r="U976"/>
      <c r="V976"/>
      <c r="W976"/>
      <c r="X976"/>
      <c r="Y976"/>
      <c r="Z976"/>
      <c r="AA976"/>
    </row>
    <row r="977" spans="1:27" ht="17.100000000000001" customHeight="1" thickBot="1" x14ac:dyDescent="0.35">
      <c r="A977" s="275"/>
      <c r="B977" s="276"/>
      <c r="C977" s="276"/>
      <c r="D977" s="276"/>
      <c r="E977" s="276"/>
      <c r="F977" s="276"/>
      <c r="G977" s="276"/>
      <c r="H977" s="449"/>
      <c r="Q977"/>
      <c r="R977"/>
      <c r="S977"/>
      <c r="T977"/>
      <c r="U977"/>
      <c r="V977"/>
      <c r="W977"/>
      <c r="X977"/>
      <c r="Y977"/>
      <c r="Z977"/>
      <c r="AA977"/>
    </row>
    <row r="978" spans="1:27" ht="17.100000000000001" customHeight="1" thickBot="1" x14ac:dyDescent="0.35">
      <c r="A978" s="622" t="s">
        <v>26</v>
      </c>
      <c r="B978" s="623"/>
      <c r="C978" s="623"/>
      <c r="D978" s="623"/>
      <c r="E978" s="623"/>
      <c r="F978" s="623"/>
      <c r="G978" s="623"/>
      <c r="H978" s="624"/>
      <c r="Q978"/>
      <c r="R978"/>
      <c r="S978"/>
      <c r="T978"/>
      <c r="U978"/>
      <c r="V978"/>
      <c r="W978"/>
      <c r="X978"/>
      <c r="Y978"/>
      <c r="Z978"/>
      <c r="AA978"/>
    </row>
    <row r="979" spans="1:27" ht="17.100000000000001" customHeight="1" thickBot="1" x14ac:dyDescent="0.35">
      <c r="A979" s="246"/>
      <c r="H979" s="243"/>
      <c r="Q979"/>
      <c r="R979"/>
      <c r="S979"/>
      <c r="T979"/>
      <c r="U979"/>
      <c r="V979"/>
      <c r="W979"/>
      <c r="X979"/>
      <c r="Y979"/>
      <c r="Z979"/>
      <c r="AA979"/>
    </row>
    <row r="980" spans="1:27" ht="40.200000000000003" customHeight="1" thickBot="1" x14ac:dyDescent="0.35">
      <c r="A980" s="347">
        <f>+Presupuesto!A36</f>
        <v>4.3</v>
      </c>
      <c r="B980" s="625" t="str">
        <f>+Presupuesto!B36</f>
        <v>SUMINISTRO Y APLICACIÓN PINTURA ACRILICA SOBRE MURO DE CERRAMEINTO PERIMETRAL CANCHA DE FUTBOL</v>
      </c>
      <c r="C980" s="626"/>
      <c r="D980" s="626"/>
      <c r="E980" s="626"/>
      <c r="F980" s="627"/>
      <c r="G980" s="348" t="s">
        <v>28</v>
      </c>
      <c r="H980" s="457" t="str">
        <f>+Presupuesto!D36</f>
        <v>M2</v>
      </c>
      <c r="Q980"/>
      <c r="R980"/>
      <c r="S980"/>
      <c r="T980"/>
      <c r="U980"/>
      <c r="V980"/>
      <c r="W980"/>
      <c r="X980"/>
      <c r="Y980"/>
      <c r="Z980"/>
      <c r="AA980"/>
    </row>
    <row r="981" spans="1:27" ht="17.100000000000001" customHeight="1" x14ac:dyDescent="0.3">
      <c r="A981" s="246"/>
      <c r="H981" s="243"/>
      <c r="Q981"/>
      <c r="R981"/>
      <c r="S981"/>
      <c r="T981"/>
      <c r="U981"/>
      <c r="V981"/>
      <c r="W981"/>
      <c r="X981"/>
      <c r="Y981"/>
      <c r="Z981"/>
      <c r="AA981"/>
    </row>
    <row r="982" spans="1:27" ht="17.100000000000001" customHeight="1" x14ac:dyDescent="0.3">
      <c r="A982" s="205" t="s">
        <v>29</v>
      </c>
      <c r="B982" s="592" t="s">
        <v>30</v>
      </c>
      <c r="C982" s="592"/>
      <c r="D982" s="592"/>
      <c r="E982" s="592"/>
      <c r="F982" s="592"/>
      <c r="G982" s="592"/>
      <c r="H982" s="243"/>
      <c r="Q982"/>
      <c r="R982"/>
      <c r="S982"/>
      <c r="T982"/>
      <c r="U982"/>
      <c r="V982"/>
      <c r="W982"/>
      <c r="X982"/>
      <c r="Y982"/>
      <c r="Z982"/>
      <c r="AA982"/>
    </row>
    <row r="983" spans="1:27" ht="17.100000000000001" customHeight="1" x14ac:dyDescent="0.3">
      <c r="A983" s="224"/>
      <c r="B983" s="593" t="s">
        <v>31</v>
      </c>
      <c r="C983" s="594"/>
      <c r="D983" s="224" t="s">
        <v>32</v>
      </c>
      <c r="E983" s="224" t="s">
        <v>33</v>
      </c>
      <c r="F983" s="224" t="s">
        <v>34</v>
      </c>
      <c r="G983" s="224" t="s">
        <v>35</v>
      </c>
      <c r="H983" s="243"/>
      <c r="Q983"/>
      <c r="R983"/>
      <c r="S983"/>
      <c r="T983"/>
      <c r="U983"/>
      <c r="V983"/>
      <c r="W983"/>
      <c r="X983"/>
      <c r="Y983"/>
      <c r="Z983"/>
      <c r="AA983"/>
    </row>
    <row r="984" spans="1:27" ht="17.100000000000001" customHeight="1" x14ac:dyDescent="0.3">
      <c r="A984" s="198"/>
      <c r="B984" s="595" t="s">
        <v>67</v>
      </c>
      <c r="C984" s="596"/>
      <c r="D984" s="198"/>
      <c r="E984" s="206"/>
      <c r="F984" s="206">
        <v>0.1</v>
      </c>
      <c r="G984" s="217">
        <f>H1001*F984</f>
        <v>1006.25</v>
      </c>
      <c r="H984" s="244"/>
      <c r="Q984"/>
      <c r="R984"/>
      <c r="S984"/>
      <c r="T984"/>
      <c r="U984"/>
      <c r="V984"/>
      <c r="W984"/>
      <c r="X984"/>
      <c r="Y984"/>
      <c r="Z984"/>
      <c r="AA984"/>
    </row>
    <row r="985" spans="1:27" ht="17.100000000000001" customHeight="1" x14ac:dyDescent="0.25">
      <c r="A985" s="198"/>
      <c r="B985" s="597" t="s">
        <v>333</v>
      </c>
      <c r="C985" s="598"/>
      <c r="D985" s="198"/>
      <c r="E985" s="367">
        <v>70000</v>
      </c>
      <c r="F985" s="206">
        <v>0.02</v>
      </c>
      <c r="G985" s="217">
        <f>+E985*F985</f>
        <v>1400</v>
      </c>
      <c r="H985" s="244"/>
    </row>
    <row r="986" spans="1:27" ht="17.100000000000001" customHeight="1" x14ac:dyDescent="0.25">
      <c r="A986" s="198"/>
      <c r="B986" s="597"/>
      <c r="C986" s="598"/>
      <c r="D986" s="198"/>
      <c r="E986" s="367"/>
      <c r="F986" s="206"/>
      <c r="G986" s="217"/>
      <c r="H986" s="227"/>
    </row>
    <row r="987" spans="1:27" ht="17.100000000000001" customHeight="1" x14ac:dyDescent="0.25">
      <c r="A987" s="247"/>
      <c r="E987" s="207" t="s">
        <v>36</v>
      </c>
      <c r="F987" s="207"/>
      <c r="G987" s="207"/>
      <c r="H987" s="368">
        <f>SUM(G984:G986)</f>
        <v>2406.25</v>
      </c>
    </row>
    <row r="988" spans="1:27" ht="17.100000000000001" customHeight="1" x14ac:dyDescent="0.25">
      <c r="A988" s="205" t="s">
        <v>37</v>
      </c>
      <c r="B988" s="592" t="s">
        <v>38</v>
      </c>
      <c r="C988" s="592"/>
      <c r="D988" s="592"/>
      <c r="E988" s="592"/>
      <c r="F988" s="592"/>
      <c r="G988" s="592"/>
      <c r="H988" s="227"/>
    </row>
    <row r="989" spans="1:27" ht="17.100000000000001" customHeight="1" x14ac:dyDescent="0.25">
      <c r="A989" s="224"/>
      <c r="B989" s="593" t="s">
        <v>31</v>
      </c>
      <c r="C989" s="594"/>
      <c r="D989" s="198" t="s">
        <v>12</v>
      </c>
      <c r="E989" s="208" t="s">
        <v>39</v>
      </c>
      <c r="F989" s="208" t="s">
        <v>40</v>
      </c>
      <c r="G989" s="208" t="s">
        <v>35</v>
      </c>
      <c r="H989" s="227"/>
    </row>
    <row r="990" spans="1:27" ht="17.100000000000001" customHeight="1" x14ac:dyDescent="0.25">
      <c r="A990" s="198"/>
      <c r="B990" s="599" t="s">
        <v>334</v>
      </c>
      <c r="C990" s="600"/>
      <c r="D990" s="497" t="s">
        <v>335</v>
      </c>
      <c r="E990" s="498">
        <v>0.12</v>
      </c>
      <c r="F990" s="499">
        <v>90000</v>
      </c>
      <c r="G990" s="367">
        <f>ROUND(E990*F990,2)</f>
        <v>10800</v>
      </c>
      <c r="H990" s="227"/>
    </row>
    <row r="991" spans="1:27" ht="17.100000000000001" customHeight="1" x14ac:dyDescent="0.25">
      <c r="A991" s="198"/>
      <c r="B991" s="601" t="s">
        <v>336</v>
      </c>
      <c r="C991" s="602"/>
      <c r="D991" s="497" t="s">
        <v>335</v>
      </c>
      <c r="E991" s="208">
        <v>0.02</v>
      </c>
      <c r="F991" s="367">
        <v>15000</v>
      </c>
      <c r="G991" s="367">
        <f>ROUND(E991*F991,2)</f>
        <v>300</v>
      </c>
      <c r="H991" s="227"/>
    </row>
    <row r="992" spans="1:27" ht="17.100000000000001" customHeight="1" x14ac:dyDescent="0.25">
      <c r="A992" s="198"/>
      <c r="B992" s="603" t="s">
        <v>337</v>
      </c>
      <c r="C992" s="604"/>
      <c r="D992" s="497" t="s">
        <v>152</v>
      </c>
      <c r="E992" s="208">
        <v>0.06</v>
      </c>
      <c r="F992" s="367">
        <v>10000</v>
      </c>
      <c r="G992" s="367">
        <f>ROUND(E992*F992,2)</f>
        <v>600</v>
      </c>
      <c r="H992" s="227"/>
    </row>
    <row r="993" spans="1:8" ht="17.100000000000001" customHeight="1" x14ac:dyDescent="0.25">
      <c r="A993" s="198"/>
      <c r="B993" s="603" t="s">
        <v>338</v>
      </c>
      <c r="C993" s="604"/>
      <c r="D993" s="497" t="s">
        <v>339</v>
      </c>
      <c r="E993" s="208">
        <v>0.03</v>
      </c>
      <c r="F993" s="367">
        <v>5500</v>
      </c>
      <c r="G993" s="367">
        <f>ROUND(E993*F993,2)</f>
        <v>165</v>
      </c>
      <c r="H993" s="227"/>
    </row>
    <row r="994" spans="1:8" ht="17.100000000000001" customHeight="1" x14ac:dyDescent="0.25">
      <c r="A994" s="198"/>
      <c r="B994" s="605"/>
      <c r="C994" s="606"/>
      <c r="D994" s="198"/>
      <c r="E994" s="206"/>
      <c r="F994" s="206"/>
      <c r="G994" s="206"/>
      <c r="H994" s="227"/>
    </row>
    <row r="995" spans="1:8" ht="17.100000000000001" customHeight="1" x14ac:dyDescent="0.25">
      <c r="A995" s="247" t="s">
        <v>41</v>
      </c>
      <c r="E995" s="207" t="s">
        <v>42</v>
      </c>
      <c r="F995" s="207"/>
      <c r="G995" s="207"/>
      <c r="H995" s="368">
        <f>(SUM(G990:G993))</f>
        <v>11865</v>
      </c>
    </row>
    <row r="996" spans="1:8" ht="17.100000000000001" customHeight="1" x14ac:dyDescent="0.25">
      <c r="A996" s="205" t="s">
        <v>43</v>
      </c>
      <c r="B996" s="592" t="s">
        <v>44</v>
      </c>
      <c r="C996" s="592"/>
      <c r="D996" s="592"/>
      <c r="E996" s="592"/>
      <c r="F996" s="592"/>
      <c r="G996" s="592"/>
      <c r="H996" s="227"/>
    </row>
    <row r="997" spans="1:8" ht="17.100000000000001" customHeight="1" x14ac:dyDescent="0.25">
      <c r="A997" s="198" t="s">
        <v>45</v>
      </c>
      <c r="B997" s="224" t="s">
        <v>31</v>
      </c>
      <c r="C997" s="224" t="s">
        <v>46</v>
      </c>
      <c r="D997" s="224" t="s">
        <v>47</v>
      </c>
      <c r="E997" s="208" t="s">
        <v>48</v>
      </c>
      <c r="F997" s="206" t="s">
        <v>34</v>
      </c>
      <c r="G997" s="206" t="s">
        <v>35</v>
      </c>
      <c r="H997" s="227"/>
    </row>
    <row r="998" spans="1:8" ht="17.100000000000001" customHeight="1" x14ac:dyDescent="0.25">
      <c r="A998" s="198">
        <v>2</v>
      </c>
      <c r="B998" s="198" t="s">
        <v>189</v>
      </c>
      <c r="C998" s="210">
        <v>60000</v>
      </c>
      <c r="D998" s="211">
        <v>0.75</v>
      </c>
      <c r="E998" s="209">
        <f>+(A998*C998)+(A998*C998*D998)</f>
        <v>210000</v>
      </c>
      <c r="F998" s="212">
        <v>40</v>
      </c>
      <c r="G998" s="217">
        <f>(E998)/(F998)</f>
        <v>5250</v>
      </c>
      <c r="H998" s="227"/>
    </row>
    <row r="999" spans="1:8" ht="17.100000000000001" customHeight="1" x14ac:dyDescent="0.25">
      <c r="A999" s="198">
        <v>1</v>
      </c>
      <c r="B999" s="198" t="s">
        <v>239</v>
      </c>
      <c r="C999" s="210">
        <v>110000</v>
      </c>
      <c r="D999" s="211">
        <v>0.75</v>
      </c>
      <c r="E999" s="209">
        <f>+(A999*C999)+(A999*C999*D999)</f>
        <v>192500</v>
      </c>
      <c r="F999" s="212">
        <v>40</v>
      </c>
      <c r="G999" s="217">
        <f>(E999)/(F999)</f>
        <v>4812.5</v>
      </c>
      <c r="H999" s="227"/>
    </row>
    <row r="1000" spans="1:8" ht="17.100000000000001" customHeight="1" x14ac:dyDescent="0.25">
      <c r="A1000" s="198"/>
      <c r="B1000" s="198"/>
      <c r="C1000" s="198"/>
      <c r="D1000" s="198"/>
      <c r="E1000" s="206"/>
      <c r="F1000" s="206"/>
      <c r="G1000" s="206"/>
      <c r="H1000" s="227"/>
    </row>
    <row r="1001" spans="1:8" ht="17.100000000000001" customHeight="1" x14ac:dyDescent="0.25">
      <c r="A1001" s="247"/>
      <c r="E1001" s="207" t="s">
        <v>50</v>
      </c>
      <c r="F1001" s="207"/>
      <c r="G1001" s="207"/>
      <c r="H1001" s="458">
        <f>SUM(G998)+(G999)</f>
        <v>10062.5</v>
      </c>
    </row>
    <row r="1002" spans="1:8" ht="17.100000000000001" customHeight="1" x14ac:dyDescent="0.25">
      <c r="A1002" s="205" t="s">
        <v>51</v>
      </c>
      <c r="B1002" s="592" t="s">
        <v>18</v>
      </c>
      <c r="C1002" s="592"/>
      <c r="D1002" s="592"/>
      <c r="E1002" s="592"/>
      <c r="F1002" s="592"/>
      <c r="G1002" s="592"/>
      <c r="H1002" s="227"/>
    </row>
    <row r="1003" spans="1:8" ht="17.100000000000001" customHeight="1" x14ac:dyDescent="0.25">
      <c r="A1003" s="198"/>
      <c r="B1003" s="198" t="s">
        <v>31</v>
      </c>
      <c r="C1003" s="224" t="s">
        <v>12</v>
      </c>
      <c r="D1003" s="224" t="s">
        <v>13</v>
      </c>
      <c r="E1003" s="224" t="s">
        <v>52</v>
      </c>
      <c r="F1003" s="224"/>
      <c r="G1003" s="206" t="s">
        <v>53</v>
      </c>
      <c r="H1003" s="227"/>
    </row>
    <row r="1004" spans="1:8" ht="17.100000000000001" customHeight="1" x14ac:dyDescent="0.25">
      <c r="A1004" s="198"/>
      <c r="B1004" s="198"/>
      <c r="C1004" s="213"/>
      <c r="D1004" s="198"/>
      <c r="E1004" s="206"/>
      <c r="F1004" s="206"/>
      <c r="G1004" s="206"/>
      <c r="H1004" s="227"/>
    </row>
    <row r="1005" spans="1:8" ht="17.100000000000001" customHeight="1" x14ac:dyDescent="0.25">
      <c r="A1005" s="198"/>
      <c r="B1005" s="198"/>
      <c r="C1005" s="209"/>
      <c r="D1005" s="198"/>
      <c r="E1005" s="206"/>
      <c r="F1005" s="206"/>
      <c r="G1005" s="206"/>
      <c r="H1005" s="227"/>
    </row>
    <row r="1006" spans="1:8" ht="17.100000000000001" customHeight="1" x14ac:dyDescent="0.25">
      <c r="A1006" s="198"/>
      <c r="B1006" s="198"/>
      <c r="C1006" s="198"/>
      <c r="D1006" s="198"/>
      <c r="E1006" s="206"/>
      <c r="F1006" s="206"/>
      <c r="G1006" s="206"/>
      <c r="H1006" s="227"/>
    </row>
    <row r="1007" spans="1:8" ht="17.100000000000001" customHeight="1" x14ac:dyDescent="0.25">
      <c r="A1007" s="247"/>
      <c r="E1007" s="207" t="s">
        <v>50</v>
      </c>
      <c r="F1007" s="207"/>
      <c r="G1007" s="207"/>
      <c r="H1007" s="227">
        <f>ROUND(SUM(G1004)+(G1005),0)</f>
        <v>0</v>
      </c>
    </row>
    <row r="1008" spans="1:8" ht="17.100000000000001" customHeight="1" x14ac:dyDescent="0.25">
      <c r="A1008" s="246"/>
      <c r="E1008" s="207"/>
      <c r="F1008" s="207"/>
      <c r="G1008" s="207"/>
      <c r="H1008" s="227"/>
    </row>
    <row r="1009" spans="1:8" ht="17.100000000000001" customHeight="1" x14ac:dyDescent="0.25">
      <c r="A1009" s="246"/>
      <c r="D1009" s="214" t="s">
        <v>54</v>
      </c>
      <c r="E1009" s="215"/>
      <c r="F1009" s="215"/>
      <c r="G1009" s="215"/>
      <c r="H1009" s="458">
        <f>ROUND(SUM(H987:H1008),2)</f>
        <v>24333.75</v>
      </c>
    </row>
    <row r="1010" spans="1:8" ht="17.100000000000001" customHeight="1" x14ac:dyDescent="0.25">
      <c r="A1010" s="246"/>
      <c r="E1010" s="207"/>
      <c r="F1010" s="207"/>
      <c r="G1010" s="207"/>
      <c r="H1010" s="227"/>
    </row>
    <row r="1011" spans="1:8" ht="17.100000000000001" customHeight="1" x14ac:dyDescent="0.25">
      <c r="A1011" s="205" t="s">
        <v>55</v>
      </c>
      <c r="B1011" s="592" t="s">
        <v>56</v>
      </c>
      <c r="C1011" s="592"/>
      <c r="D1011" s="592"/>
      <c r="E1011" s="592"/>
      <c r="F1011" s="592"/>
      <c r="G1011" s="592"/>
      <c r="H1011" s="227"/>
    </row>
    <row r="1012" spans="1:8" ht="17.100000000000001" customHeight="1" x14ac:dyDescent="0.25">
      <c r="A1012" s="224"/>
      <c r="B1012" s="224" t="s">
        <v>31</v>
      </c>
      <c r="C1012" s="224" t="s">
        <v>57</v>
      </c>
      <c r="D1012" s="198" t="s">
        <v>58</v>
      </c>
      <c r="E1012" s="206"/>
      <c r="F1012" s="206" t="s">
        <v>59</v>
      </c>
      <c r="G1012" s="206"/>
      <c r="H1012" s="227"/>
    </row>
    <row r="1013" spans="1:8" ht="17.100000000000001" customHeight="1" x14ac:dyDescent="0.25">
      <c r="A1013" s="198"/>
      <c r="B1013" s="224" t="s">
        <v>60</v>
      </c>
      <c r="C1013" s="211">
        <v>0.27</v>
      </c>
      <c r="D1013" s="198"/>
      <c r="E1013" s="209"/>
      <c r="F1013" s="198"/>
      <c r="G1013" s="217">
        <f>+H1009*C1013</f>
        <v>6570.1125000000002</v>
      </c>
      <c r="H1013" s="227"/>
    </row>
    <row r="1014" spans="1:8" ht="17.100000000000001" customHeight="1" x14ac:dyDescent="0.25">
      <c r="A1014" s="198"/>
      <c r="B1014" s="224" t="s">
        <v>61</v>
      </c>
      <c r="C1014" s="211">
        <v>0.02</v>
      </c>
      <c r="D1014" s="198"/>
      <c r="E1014" s="209"/>
      <c r="F1014" s="198"/>
      <c r="G1014" s="217">
        <f>+H1009*C1014</f>
        <v>486.67500000000001</v>
      </c>
      <c r="H1014" s="227"/>
    </row>
    <row r="1015" spans="1:8" ht="17.100000000000001" customHeight="1" x14ac:dyDescent="0.25">
      <c r="A1015" s="198"/>
      <c r="B1015" s="224" t="s">
        <v>62</v>
      </c>
      <c r="C1015" s="211">
        <v>0.03</v>
      </c>
      <c r="D1015" s="198"/>
      <c r="E1015" s="209"/>
      <c r="F1015" s="198"/>
      <c r="G1015" s="217">
        <f>+H1009*C1015</f>
        <v>730.01249999999993</v>
      </c>
      <c r="H1015" s="227"/>
    </row>
    <row r="1016" spans="1:8" ht="17.100000000000001" customHeight="1" x14ac:dyDescent="0.25">
      <c r="A1016" s="246"/>
      <c r="D1016" s="214" t="s">
        <v>63</v>
      </c>
      <c r="E1016" s="215"/>
      <c r="F1016" s="215"/>
      <c r="G1016" s="215"/>
      <c r="H1016" s="458">
        <f>SUM(G1012:G1015)</f>
        <v>7786.8</v>
      </c>
    </row>
    <row r="1017" spans="1:8" ht="17.100000000000001" customHeight="1" x14ac:dyDescent="0.25">
      <c r="A1017" s="246"/>
      <c r="E1017" s="207"/>
      <c r="F1017" s="207"/>
      <c r="G1017" s="207"/>
      <c r="H1017" s="227"/>
    </row>
    <row r="1018" spans="1:8" ht="17.100000000000001" customHeight="1" x14ac:dyDescent="0.25">
      <c r="A1018" s="246"/>
      <c r="D1018" s="214" t="s">
        <v>64</v>
      </c>
      <c r="E1018" s="215"/>
      <c r="F1018" s="215"/>
      <c r="G1018" s="207"/>
      <c r="H1018" s="458">
        <f>H1009+H1016</f>
        <v>32120.55</v>
      </c>
    </row>
    <row r="1019" spans="1:8" ht="17.100000000000001" customHeight="1" x14ac:dyDescent="0.25">
      <c r="A1019" s="246"/>
      <c r="D1019" s="214"/>
      <c r="E1019" s="215"/>
      <c r="F1019" s="215"/>
      <c r="G1019" s="207"/>
      <c r="H1019" s="227"/>
    </row>
    <row r="1020" spans="1:8" ht="17.100000000000001" customHeight="1" x14ac:dyDescent="0.25">
      <c r="A1020" s="204"/>
      <c r="B1020" s="203"/>
      <c r="E1020" s="218"/>
      <c r="F1020" s="219"/>
      <c r="G1020" s="202"/>
      <c r="H1020" s="227"/>
    </row>
    <row r="1021" spans="1:8" ht="17.100000000000001" customHeight="1" x14ac:dyDescent="0.25">
      <c r="A1021" s="248" t="s">
        <v>252</v>
      </c>
      <c r="B1021" s="216"/>
      <c r="E1021" s="215" t="str">
        <f>+E904</f>
        <v>ARQ. GUILLERMO YAMID VALLEJOS BENAVIDES</v>
      </c>
      <c r="F1021" s="207"/>
      <c r="G1021" s="207"/>
      <c r="H1021" s="227"/>
    </row>
    <row r="1022" spans="1:8" ht="16.5" customHeight="1" x14ac:dyDescent="0.25">
      <c r="A1022" s="201" t="s">
        <v>254</v>
      </c>
      <c r="B1022" s="216"/>
      <c r="E1022" s="207" t="str">
        <f>+E905</f>
        <v>SECRETARIO DE PLANEACION Y OBRAS PUBLICAS</v>
      </c>
      <c r="F1022" s="207"/>
      <c r="G1022" s="207"/>
      <c r="H1022" s="227"/>
    </row>
    <row r="1023" spans="1:8" ht="17.100000000000001" customHeight="1" x14ac:dyDescent="0.25">
      <c r="A1023" s="249" t="s">
        <v>253</v>
      </c>
      <c r="B1023" s="250"/>
      <c r="C1023" s="203"/>
      <c r="D1023" s="203"/>
      <c r="E1023" s="207" t="str">
        <f>+E906</f>
        <v>SAN MIGUEL - PUTUMAYO</v>
      </c>
      <c r="F1023" s="202"/>
      <c r="G1023" s="202"/>
      <c r="H1023" s="245"/>
    </row>
    <row r="1024" spans="1:8" ht="17.100000000000001" customHeight="1" x14ac:dyDescent="0.25">
      <c r="A1024" s="249"/>
      <c r="B1024" s="216"/>
      <c r="D1024" s="203"/>
      <c r="E1024" s="207"/>
      <c r="F1024" s="202"/>
      <c r="G1024" s="202"/>
      <c r="H1024" s="245"/>
    </row>
    <row r="1025" spans="1:27" ht="17.100000000000001" customHeight="1" x14ac:dyDescent="0.3">
      <c r="A1025" s="635"/>
      <c r="B1025" s="636"/>
      <c r="C1025" s="557" t="s">
        <v>230</v>
      </c>
      <c r="D1025" s="559" t="s">
        <v>231</v>
      </c>
      <c r="E1025" s="628"/>
      <c r="F1025" s="277">
        <v>103</v>
      </c>
      <c r="G1025" s="629"/>
      <c r="H1025" s="629"/>
      <c r="Q1025"/>
      <c r="R1025"/>
      <c r="S1025"/>
      <c r="T1025"/>
      <c r="U1025"/>
      <c r="V1025"/>
      <c r="W1025"/>
      <c r="X1025"/>
      <c r="Y1025"/>
      <c r="Z1025"/>
      <c r="AA1025"/>
    </row>
    <row r="1026" spans="1:27" ht="17.100000000000001" customHeight="1" x14ac:dyDescent="0.3">
      <c r="A1026" s="637"/>
      <c r="B1026" s="638"/>
      <c r="C1026" s="558"/>
      <c r="D1026" s="570" t="s">
        <v>195</v>
      </c>
      <c r="E1026" s="630"/>
      <c r="F1026" s="641">
        <v>51</v>
      </c>
      <c r="G1026" s="629"/>
      <c r="H1026" s="629"/>
      <c r="Q1026"/>
      <c r="R1026"/>
      <c r="S1026"/>
      <c r="T1026"/>
      <c r="U1026"/>
      <c r="V1026"/>
      <c r="W1026"/>
      <c r="X1026"/>
      <c r="Y1026"/>
      <c r="Z1026"/>
      <c r="AA1026"/>
    </row>
    <row r="1027" spans="1:27" ht="17.100000000000001" customHeight="1" x14ac:dyDescent="0.3">
      <c r="A1027" s="637"/>
      <c r="B1027" s="638"/>
      <c r="C1027" s="302" t="s">
        <v>196</v>
      </c>
      <c r="D1027" s="572"/>
      <c r="E1027" s="631"/>
      <c r="F1027" s="642"/>
      <c r="G1027" s="629"/>
      <c r="H1027" s="629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7.100000000000001" customHeight="1" x14ac:dyDescent="0.3">
      <c r="A1028" s="637"/>
      <c r="B1028" s="638"/>
      <c r="C1028" s="303" t="s">
        <v>197</v>
      </c>
      <c r="D1028" s="577" t="s">
        <v>198</v>
      </c>
      <c r="E1028" s="643"/>
      <c r="F1028" s="304">
        <v>1</v>
      </c>
      <c r="G1028" s="629"/>
      <c r="H1028" s="629"/>
      <c r="Q1028"/>
      <c r="R1028"/>
      <c r="S1028"/>
      <c r="T1028"/>
      <c r="U1028"/>
      <c r="V1028"/>
      <c r="W1028"/>
      <c r="X1028"/>
      <c r="Y1028"/>
      <c r="Z1028"/>
      <c r="AA1028"/>
    </row>
    <row r="1029" spans="1:27" ht="14.4" x14ac:dyDescent="0.3">
      <c r="A1029" s="637"/>
      <c r="B1029" s="638"/>
      <c r="C1029" s="607" t="s">
        <v>199</v>
      </c>
      <c r="D1029" s="609" t="s">
        <v>200</v>
      </c>
      <c r="E1029" s="610"/>
      <c r="F1029" s="302" t="s">
        <v>201</v>
      </c>
      <c r="G1029" s="629"/>
      <c r="H1029" s="629"/>
      <c r="Q1029"/>
      <c r="R1029"/>
      <c r="S1029"/>
      <c r="T1029"/>
      <c r="U1029"/>
      <c r="V1029"/>
      <c r="W1029"/>
      <c r="X1029"/>
      <c r="Y1029"/>
      <c r="Z1029"/>
      <c r="AA1029"/>
    </row>
    <row r="1030" spans="1:27" ht="17.100000000000001" customHeight="1" x14ac:dyDescent="0.3">
      <c r="A1030" s="639"/>
      <c r="B1030" s="640"/>
      <c r="C1030" s="608"/>
      <c r="D1030" s="611"/>
      <c r="E1030" s="612"/>
      <c r="F1030" s="305">
        <v>44216</v>
      </c>
      <c r="G1030" s="629"/>
      <c r="H1030" s="629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7.100000000000001" customHeight="1" thickBot="1" x14ac:dyDescent="0.35">
      <c r="A1031" s="613"/>
      <c r="B1031" s="614"/>
      <c r="C1031" s="614"/>
      <c r="D1031" s="614"/>
      <c r="E1031" s="614"/>
      <c r="F1031" s="614"/>
      <c r="G1031" s="614"/>
      <c r="H1031" s="615"/>
      <c r="Q1031"/>
      <c r="R1031"/>
      <c r="S1031"/>
      <c r="T1031"/>
      <c r="U1031"/>
      <c r="V1031"/>
      <c r="W1031"/>
      <c r="X1031"/>
      <c r="Y1031"/>
      <c r="Z1031"/>
      <c r="AA1031"/>
    </row>
    <row r="1032" spans="1:27" ht="24.75" customHeight="1" x14ac:dyDescent="0.3">
      <c r="A1032" s="616" t="str">
        <f>A858</f>
        <v>ADECUACION Y MEJORAMIENTO DE CANCHA DE FUTBOL MUNICIPAL DE LA DORADA PUTUMAYO</v>
      </c>
      <c r="B1032" s="617"/>
      <c r="C1032" s="617"/>
      <c r="D1032" s="617"/>
      <c r="E1032" s="617"/>
      <c r="F1032" s="617"/>
      <c r="G1032" s="617"/>
      <c r="H1032" s="618"/>
      <c r="Q1032"/>
      <c r="R1032"/>
      <c r="S1032"/>
      <c r="T1032"/>
      <c r="U1032"/>
      <c r="V1032"/>
      <c r="W1032"/>
      <c r="X1032"/>
      <c r="Y1032"/>
      <c r="Z1032"/>
      <c r="AA1032"/>
    </row>
    <row r="1033" spans="1:27" ht="18" customHeight="1" thickBot="1" x14ac:dyDescent="0.35">
      <c r="A1033" s="619"/>
      <c r="B1033" s="620"/>
      <c r="C1033" s="620"/>
      <c r="D1033" s="620"/>
      <c r="E1033" s="620"/>
      <c r="F1033" s="620"/>
      <c r="G1033" s="620"/>
      <c r="H1033" s="621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7.100000000000001" customHeight="1" thickBot="1" x14ac:dyDescent="0.35">
      <c r="A1034" s="275"/>
      <c r="B1034" s="276"/>
      <c r="C1034" s="276"/>
      <c r="D1034" s="276"/>
      <c r="E1034" s="276"/>
      <c r="F1034" s="276"/>
      <c r="G1034" s="276"/>
      <c r="H1034" s="449"/>
      <c r="Q1034"/>
      <c r="R1034"/>
      <c r="S1034"/>
      <c r="T1034"/>
      <c r="U1034"/>
      <c r="V1034"/>
      <c r="W1034"/>
      <c r="X1034"/>
      <c r="Y1034"/>
      <c r="Z1034"/>
      <c r="AA1034"/>
    </row>
    <row r="1035" spans="1:27" ht="17.100000000000001" customHeight="1" thickBot="1" x14ac:dyDescent="0.35">
      <c r="A1035" s="622" t="s">
        <v>26</v>
      </c>
      <c r="B1035" s="623"/>
      <c r="C1035" s="623"/>
      <c r="D1035" s="623"/>
      <c r="E1035" s="623"/>
      <c r="F1035" s="623"/>
      <c r="G1035" s="623"/>
      <c r="H1035" s="624"/>
      <c r="Q1035"/>
      <c r="R1035"/>
      <c r="S1035"/>
      <c r="T1035"/>
      <c r="U1035"/>
      <c r="V1035"/>
      <c r="W1035"/>
      <c r="X1035"/>
      <c r="Y1035"/>
      <c r="Z1035"/>
      <c r="AA1035"/>
    </row>
    <row r="1036" spans="1:27" ht="17.100000000000001" customHeight="1" thickBot="1" x14ac:dyDescent="0.35">
      <c r="A1036" s="246"/>
      <c r="H1036" s="243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7.100000000000001" customHeight="1" thickBot="1" x14ac:dyDescent="0.35">
      <c r="A1037" s="347">
        <f>+Presupuesto!A39</f>
        <v>5.0999999999999996</v>
      </c>
      <c r="B1037" s="647" t="str">
        <f>+Presupuesto!B39</f>
        <v xml:space="preserve">SUMINISTRO E INSTALACION DE MALLA ESLABONADA GALVANIZADA CALIBRE 10 H=2.00 mt </v>
      </c>
      <c r="C1037" s="648"/>
      <c r="D1037" s="648"/>
      <c r="E1037" s="648"/>
      <c r="F1037" s="649"/>
      <c r="G1037" s="348" t="s">
        <v>28</v>
      </c>
      <c r="H1037" s="457" t="str">
        <f>+Presupuesto!D39</f>
        <v>M2</v>
      </c>
      <c r="Q1037"/>
      <c r="R1037"/>
      <c r="S1037"/>
      <c r="T1037"/>
      <c r="U1037"/>
      <c r="V1037"/>
      <c r="W1037"/>
      <c r="X1037"/>
      <c r="Y1037"/>
      <c r="Z1037"/>
      <c r="AA1037"/>
    </row>
    <row r="1038" spans="1:27" ht="17.100000000000001" customHeight="1" x14ac:dyDescent="0.3">
      <c r="A1038" s="246"/>
      <c r="H1038" s="243"/>
      <c r="Q1038"/>
      <c r="R1038"/>
      <c r="S1038"/>
      <c r="T1038"/>
      <c r="U1038"/>
      <c r="V1038"/>
      <c r="W1038"/>
      <c r="X1038"/>
      <c r="Y1038"/>
      <c r="Z1038"/>
      <c r="AA1038"/>
    </row>
    <row r="1039" spans="1:27" ht="17.100000000000001" customHeight="1" x14ac:dyDescent="0.3">
      <c r="A1039" s="205" t="s">
        <v>29</v>
      </c>
      <c r="B1039" s="592" t="s">
        <v>30</v>
      </c>
      <c r="C1039" s="592"/>
      <c r="D1039" s="592"/>
      <c r="E1039" s="592"/>
      <c r="F1039" s="592"/>
      <c r="G1039" s="592"/>
      <c r="H1039" s="243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7.100000000000001" customHeight="1" x14ac:dyDescent="0.3">
      <c r="A1040" s="224"/>
      <c r="B1040" s="593" t="s">
        <v>31</v>
      </c>
      <c r="C1040" s="594"/>
      <c r="D1040" s="224" t="s">
        <v>32</v>
      </c>
      <c r="E1040" s="224" t="s">
        <v>33</v>
      </c>
      <c r="F1040" s="224" t="s">
        <v>34</v>
      </c>
      <c r="G1040" s="224" t="s">
        <v>35</v>
      </c>
      <c r="H1040" s="243"/>
      <c r="Q1040"/>
      <c r="R1040"/>
      <c r="S1040"/>
      <c r="T1040"/>
      <c r="U1040"/>
      <c r="V1040"/>
      <c r="W1040"/>
      <c r="X1040"/>
      <c r="Y1040"/>
      <c r="Z1040"/>
      <c r="AA1040"/>
    </row>
    <row r="1041" spans="1:27" ht="17.100000000000001" customHeight="1" x14ac:dyDescent="0.3">
      <c r="A1041" s="198"/>
      <c r="B1041" s="595" t="s">
        <v>67</v>
      </c>
      <c r="C1041" s="596"/>
      <c r="D1041" s="198"/>
      <c r="E1041" s="206"/>
      <c r="F1041" s="206">
        <v>0.1</v>
      </c>
      <c r="G1041" s="217">
        <f>H1062*F1041</f>
        <v>9916.6666666666661</v>
      </c>
      <c r="H1041" s="244"/>
      <c r="Q1041"/>
      <c r="R1041"/>
      <c r="S1041"/>
      <c r="T1041"/>
      <c r="U1041"/>
      <c r="V1041"/>
      <c r="W1041"/>
      <c r="X1041"/>
      <c r="Y1041"/>
      <c r="Z1041"/>
      <c r="AA1041"/>
    </row>
    <row r="1042" spans="1:27" ht="17.100000000000001" customHeight="1" x14ac:dyDescent="0.25">
      <c r="A1042" s="198"/>
      <c r="B1042" s="595" t="s">
        <v>351</v>
      </c>
      <c r="C1042" s="596"/>
      <c r="D1042" s="198"/>
      <c r="E1042" s="206">
        <v>116000</v>
      </c>
      <c r="F1042" s="206">
        <v>7.0000000000000007E-2</v>
      </c>
      <c r="G1042" s="206">
        <f>+E1042*F1042</f>
        <v>8120.0000000000009</v>
      </c>
      <c r="H1042" s="244"/>
    </row>
    <row r="1043" spans="1:27" ht="17.100000000000001" customHeight="1" x14ac:dyDescent="0.25">
      <c r="A1043" s="198"/>
      <c r="B1043" s="593"/>
      <c r="C1043" s="594"/>
      <c r="D1043" s="198"/>
      <c r="E1043" s="206"/>
      <c r="F1043" s="206"/>
      <c r="G1043" s="206"/>
      <c r="H1043" s="227"/>
    </row>
    <row r="1044" spans="1:27" ht="17.100000000000001" customHeight="1" x14ac:dyDescent="0.25">
      <c r="A1044" s="247"/>
      <c r="E1044" s="207" t="s">
        <v>36</v>
      </c>
      <c r="F1044" s="207"/>
      <c r="G1044" s="207"/>
      <c r="H1044" s="368">
        <f>SUM(G1041:G1043)</f>
        <v>18036.666666666668</v>
      </c>
    </row>
    <row r="1045" spans="1:27" ht="17.100000000000001" customHeight="1" x14ac:dyDescent="0.25">
      <c r="A1045" s="205" t="s">
        <v>37</v>
      </c>
      <c r="B1045" s="592" t="s">
        <v>38</v>
      </c>
      <c r="C1045" s="592"/>
      <c r="D1045" s="592"/>
      <c r="E1045" s="592"/>
      <c r="F1045" s="592"/>
      <c r="G1045" s="592"/>
      <c r="H1045" s="227"/>
    </row>
    <row r="1046" spans="1:27" ht="17.100000000000001" customHeight="1" x14ac:dyDescent="0.25">
      <c r="A1046" s="224"/>
      <c r="B1046" s="593" t="s">
        <v>31</v>
      </c>
      <c r="C1046" s="594"/>
      <c r="D1046" s="198" t="s">
        <v>12</v>
      </c>
      <c r="E1046" s="208" t="s">
        <v>39</v>
      </c>
      <c r="F1046" s="208" t="s">
        <v>40</v>
      </c>
      <c r="G1046" s="208" t="s">
        <v>35</v>
      </c>
      <c r="H1046" s="227"/>
    </row>
    <row r="1047" spans="1:27" ht="17.100000000000001" customHeight="1" x14ac:dyDescent="0.25">
      <c r="A1047" s="198"/>
      <c r="B1047" s="603" t="s">
        <v>361</v>
      </c>
      <c r="C1047" s="604"/>
      <c r="D1047" s="230" t="s">
        <v>16</v>
      </c>
      <c r="E1047" s="206">
        <v>1</v>
      </c>
      <c r="F1047" s="206">
        <v>65000</v>
      </c>
      <c r="G1047" s="206">
        <f>E1047*F1047</f>
        <v>65000</v>
      </c>
      <c r="H1047" s="227"/>
    </row>
    <row r="1048" spans="1:27" ht="17.100000000000001" customHeight="1" x14ac:dyDescent="0.25">
      <c r="A1048" s="198"/>
      <c r="B1048" s="603" t="s">
        <v>359</v>
      </c>
      <c r="C1048" s="604"/>
      <c r="D1048" s="230" t="s">
        <v>354</v>
      </c>
      <c r="E1048" s="206">
        <v>0.14000000000000001</v>
      </c>
      <c r="F1048" s="206">
        <v>23900</v>
      </c>
      <c r="G1048" s="206">
        <f t="shared" ref="G1048:G1050" si="19">E1048*F1048</f>
        <v>3346.0000000000005</v>
      </c>
      <c r="H1048" s="227"/>
    </row>
    <row r="1049" spans="1:27" ht="17.100000000000001" customHeight="1" x14ac:dyDescent="0.25">
      <c r="A1049" s="198"/>
      <c r="B1049" s="603" t="s">
        <v>352</v>
      </c>
      <c r="C1049" s="604"/>
      <c r="D1049" s="230" t="s">
        <v>292</v>
      </c>
      <c r="E1049" s="220">
        <v>1.9</v>
      </c>
      <c r="F1049" s="206">
        <v>11416</v>
      </c>
      <c r="G1049" s="206">
        <f t="shared" si="19"/>
        <v>21690.399999999998</v>
      </c>
      <c r="H1049" s="227"/>
    </row>
    <row r="1050" spans="1:27" ht="17.100000000000001" customHeight="1" x14ac:dyDescent="0.25">
      <c r="A1050" s="198"/>
      <c r="B1050" s="603" t="s">
        <v>353</v>
      </c>
      <c r="C1050" s="604"/>
      <c r="D1050" s="224" t="s">
        <v>130</v>
      </c>
      <c r="E1050" s="206">
        <v>0.5</v>
      </c>
      <c r="F1050" s="206">
        <v>17560</v>
      </c>
      <c r="G1050" s="206">
        <f t="shared" si="19"/>
        <v>8780</v>
      </c>
      <c r="H1050" s="227"/>
    </row>
    <row r="1051" spans="1:27" ht="17.100000000000001" customHeight="1" x14ac:dyDescent="0.25">
      <c r="A1051" s="198"/>
      <c r="B1051" s="492"/>
      <c r="C1051" s="493"/>
      <c r="D1051" s="198"/>
      <c r="E1051" s="206"/>
      <c r="F1051" s="206"/>
      <c r="G1051" s="206"/>
      <c r="H1051" s="227"/>
    </row>
    <row r="1052" spans="1:27" ht="17.100000000000001" customHeight="1" x14ac:dyDescent="0.25">
      <c r="A1052" s="198"/>
      <c r="B1052" s="492"/>
      <c r="C1052" s="493"/>
      <c r="D1052" s="198"/>
      <c r="E1052" s="206"/>
      <c r="F1052" s="206"/>
      <c r="G1052" s="206"/>
      <c r="H1052" s="227"/>
    </row>
    <row r="1053" spans="1:27" ht="17.100000000000001" customHeight="1" x14ac:dyDescent="0.25">
      <c r="A1053" s="198"/>
      <c r="B1053" s="492"/>
      <c r="C1053" s="493"/>
      <c r="D1053" s="198"/>
      <c r="E1053" s="206"/>
      <c r="F1053" s="206"/>
      <c r="G1053" s="206"/>
      <c r="H1053" s="227"/>
    </row>
    <row r="1054" spans="1:27" ht="17.100000000000001" customHeight="1" x14ac:dyDescent="0.25">
      <c r="A1054" s="198"/>
      <c r="B1054" s="492"/>
      <c r="C1054" s="493"/>
      <c r="D1054" s="198"/>
      <c r="E1054" s="206"/>
      <c r="F1054" s="206"/>
      <c r="G1054" s="206"/>
      <c r="H1054" s="227"/>
    </row>
    <row r="1055" spans="1:27" ht="17.100000000000001" customHeight="1" x14ac:dyDescent="0.25">
      <c r="A1055" s="198"/>
      <c r="B1055" s="605"/>
      <c r="C1055" s="606"/>
      <c r="D1055" s="198"/>
      <c r="E1055" s="206"/>
      <c r="F1055" s="206"/>
      <c r="G1055" s="206"/>
      <c r="H1055" s="227"/>
    </row>
    <row r="1056" spans="1:27" ht="17.100000000000001" customHeight="1" x14ac:dyDescent="0.25">
      <c r="A1056" s="247" t="s">
        <v>41</v>
      </c>
      <c r="E1056" s="207" t="s">
        <v>42</v>
      </c>
      <c r="F1056" s="207"/>
      <c r="G1056" s="207"/>
      <c r="H1056" s="368">
        <f>(SUM(G1047:G1049))</f>
        <v>90036.4</v>
      </c>
    </row>
    <row r="1057" spans="1:8" ht="17.100000000000001" customHeight="1" x14ac:dyDescent="0.25">
      <c r="A1057" s="205" t="s">
        <v>43</v>
      </c>
      <c r="B1057" s="592" t="s">
        <v>44</v>
      </c>
      <c r="C1057" s="592"/>
      <c r="D1057" s="592"/>
      <c r="E1057" s="592"/>
      <c r="F1057" s="592"/>
      <c r="G1057" s="592"/>
      <c r="H1057" s="227"/>
    </row>
    <row r="1058" spans="1:8" ht="17.100000000000001" customHeight="1" x14ac:dyDescent="0.25">
      <c r="A1058" s="198" t="s">
        <v>45</v>
      </c>
      <c r="B1058" s="224" t="s">
        <v>31</v>
      </c>
      <c r="C1058" s="224" t="s">
        <v>46</v>
      </c>
      <c r="D1058" s="224" t="s">
        <v>47</v>
      </c>
      <c r="E1058" s="208" t="s">
        <v>48</v>
      </c>
      <c r="F1058" s="206" t="s">
        <v>34</v>
      </c>
      <c r="G1058" s="206" t="s">
        <v>35</v>
      </c>
      <c r="H1058" s="227"/>
    </row>
    <row r="1059" spans="1:8" ht="17.100000000000001" customHeight="1" x14ac:dyDescent="0.25">
      <c r="A1059" s="198">
        <v>1</v>
      </c>
      <c r="B1059" s="198" t="s">
        <v>189</v>
      </c>
      <c r="C1059" s="210">
        <v>60000</v>
      </c>
      <c r="D1059" s="211">
        <v>0.75</v>
      </c>
      <c r="E1059" s="209">
        <f>+(A1059*C1059)+(A1059*C1059*D1059)</f>
        <v>105000</v>
      </c>
      <c r="F1059" s="212">
        <v>3</v>
      </c>
      <c r="G1059" s="217">
        <f>(E1059)/(F1059)</f>
        <v>35000</v>
      </c>
      <c r="H1059" s="227"/>
    </row>
    <row r="1060" spans="1:8" ht="30" customHeight="1" x14ac:dyDescent="0.25">
      <c r="A1060" s="198">
        <v>1</v>
      </c>
      <c r="B1060" s="507" t="s">
        <v>355</v>
      </c>
      <c r="C1060" s="210">
        <v>110000</v>
      </c>
      <c r="D1060" s="211">
        <v>0.75</v>
      </c>
      <c r="E1060" s="209">
        <f>+(A1060*C1060)+(A1060*C1060*D1060)</f>
        <v>192500</v>
      </c>
      <c r="F1060" s="212">
        <v>3</v>
      </c>
      <c r="G1060" s="217">
        <f>(E1060)/(F1060)</f>
        <v>64166.666666666664</v>
      </c>
      <c r="H1060" s="227"/>
    </row>
    <row r="1061" spans="1:8" ht="17.100000000000001" customHeight="1" x14ac:dyDescent="0.25">
      <c r="A1061" s="198"/>
      <c r="B1061" s="198"/>
      <c r="C1061" s="198"/>
      <c r="D1061" s="198"/>
      <c r="E1061" s="206"/>
      <c r="F1061" s="206"/>
      <c r="G1061" s="206"/>
      <c r="H1061" s="227"/>
    </row>
    <row r="1062" spans="1:8" ht="17.100000000000001" customHeight="1" x14ac:dyDescent="0.25">
      <c r="A1062" s="247"/>
      <c r="E1062" s="207" t="s">
        <v>50</v>
      </c>
      <c r="F1062" s="207"/>
      <c r="G1062" s="207"/>
      <c r="H1062" s="458">
        <f>SUM(G1059)+(G1060)</f>
        <v>99166.666666666657</v>
      </c>
    </row>
    <row r="1063" spans="1:8" ht="17.100000000000001" customHeight="1" x14ac:dyDescent="0.25">
      <c r="A1063" s="205" t="s">
        <v>51</v>
      </c>
      <c r="B1063" s="592" t="s">
        <v>18</v>
      </c>
      <c r="C1063" s="592"/>
      <c r="D1063" s="592"/>
      <c r="E1063" s="592"/>
      <c r="F1063" s="592"/>
      <c r="G1063" s="592"/>
      <c r="H1063" s="227"/>
    </row>
    <row r="1064" spans="1:8" ht="17.100000000000001" customHeight="1" x14ac:dyDescent="0.25">
      <c r="A1064" s="198"/>
      <c r="B1064" s="198" t="s">
        <v>31</v>
      </c>
      <c r="C1064" s="224" t="s">
        <v>12</v>
      </c>
      <c r="D1064" s="224" t="s">
        <v>13</v>
      </c>
      <c r="E1064" s="224" t="s">
        <v>52</v>
      </c>
      <c r="F1064" s="224"/>
      <c r="G1064" s="206" t="s">
        <v>53</v>
      </c>
      <c r="H1064" s="227"/>
    </row>
    <row r="1065" spans="1:8" ht="17.100000000000001" customHeight="1" x14ac:dyDescent="0.25">
      <c r="A1065" s="198"/>
      <c r="B1065" s="198"/>
      <c r="C1065" s="213"/>
      <c r="D1065" s="198"/>
      <c r="E1065" s="206"/>
      <c r="F1065" s="206"/>
      <c r="G1065" s="206"/>
      <c r="H1065" s="227"/>
    </row>
    <row r="1066" spans="1:8" ht="17.100000000000001" customHeight="1" x14ac:dyDescent="0.25">
      <c r="A1066" s="198"/>
      <c r="B1066" s="198"/>
      <c r="C1066" s="209"/>
      <c r="D1066" s="198"/>
      <c r="E1066" s="206"/>
      <c r="F1066" s="206"/>
      <c r="G1066" s="206"/>
      <c r="H1066" s="227"/>
    </row>
    <row r="1067" spans="1:8" ht="17.100000000000001" customHeight="1" x14ac:dyDescent="0.25">
      <c r="A1067" s="198"/>
      <c r="B1067" s="198"/>
      <c r="C1067" s="198"/>
      <c r="D1067" s="198"/>
      <c r="E1067" s="206"/>
      <c r="F1067" s="206"/>
      <c r="G1067" s="206"/>
      <c r="H1067" s="227"/>
    </row>
    <row r="1068" spans="1:8" ht="17.100000000000001" customHeight="1" x14ac:dyDescent="0.25">
      <c r="A1068" s="247"/>
      <c r="E1068" s="207" t="s">
        <v>50</v>
      </c>
      <c r="F1068" s="207"/>
      <c r="G1068" s="207"/>
      <c r="H1068" s="227">
        <f>ROUND(SUM(G1065)+(G1066),0)</f>
        <v>0</v>
      </c>
    </row>
    <row r="1069" spans="1:8" ht="17.100000000000001" customHeight="1" x14ac:dyDescent="0.25">
      <c r="A1069" s="246"/>
      <c r="E1069" s="207"/>
      <c r="F1069" s="207"/>
      <c r="G1069" s="207"/>
      <c r="H1069" s="227"/>
    </row>
    <row r="1070" spans="1:8" ht="17.100000000000001" customHeight="1" x14ac:dyDescent="0.25">
      <c r="A1070" s="246"/>
      <c r="D1070" s="214" t="s">
        <v>54</v>
      </c>
      <c r="E1070" s="215"/>
      <c r="F1070" s="215"/>
      <c r="G1070" s="215"/>
      <c r="H1070" s="458">
        <f>ROUND(SUM(H1044:H1069),2)</f>
        <v>207239.73</v>
      </c>
    </row>
    <row r="1071" spans="1:8" ht="17.100000000000001" customHeight="1" x14ac:dyDescent="0.25">
      <c r="A1071" s="246"/>
      <c r="E1071" s="207"/>
      <c r="F1071" s="207"/>
      <c r="G1071" s="207"/>
      <c r="H1071" s="227"/>
    </row>
    <row r="1072" spans="1:8" ht="17.100000000000001" customHeight="1" x14ac:dyDescent="0.25">
      <c r="A1072" s="205" t="s">
        <v>55</v>
      </c>
      <c r="B1072" s="592" t="s">
        <v>56</v>
      </c>
      <c r="C1072" s="592"/>
      <c r="D1072" s="592"/>
      <c r="E1072" s="592"/>
      <c r="F1072" s="592"/>
      <c r="G1072" s="592"/>
      <c r="H1072" s="227"/>
    </row>
    <row r="1073" spans="1:27" ht="17.100000000000001" customHeight="1" x14ac:dyDescent="0.25">
      <c r="A1073" s="224"/>
      <c r="B1073" s="224" t="s">
        <v>31</v>
      </c>
      <c r="C1073" s="224" t="s">
        <v>57</v>
      </c>
      <c r="D1073" s="198" t="s">
        <v>58</v>
      </c>
      <c r="E1073" s="206"/>
      <c r="F1073" s="206" t="s">
        <v>59</v>
      </c>
      <c r="G1073" s="206"/>
      <c r="H1073" s="227"/>
    </row>
    <row r="1074" spans="1:27" ht="17.100000000000001" customHeight="1" x14ac:dyDescent="0.25">
      <c r="A1074" s="198"/>
      <c r="B1074" s="224" t="s">
        <v>60</v>
      </c>
      <c r="C1074" s="211">
        <v>0.27</v>
      </c>
      <c r="D1074" s="198"/>
      <c r="E1074" s="209"/>
      <c r="F1074" s="198"/>
      <c r="G1074" s="217">
        <f>+H1070*C1074</f>
        <v>55954.727100000004</v>
      </c>
      <c r="H1074" s="227"/>
    </row>
    <row r="1075" spans="1:27" ht="17.100000000000001" customHeight="1" x14ac:dyDescent="0.25">
      <c r="A1075" s="198"/>
      <c r="B1075" s="224" t="s">
        <v>61</v>
      </c>
      <c r="C1075" s="211">
        <v>0.02</v>
      </c>
      <c r="D1075" s="198"/>
      <c r="E1075" s="209"/>
      <c r="F1075" s="198"/>
      <c r="G1075" s="217">
        <f>+H1070*C1075</f>
        <v>4144.7946000000002</v>
      </c>
      <c r="H1075" s="227"/>
    </row>
    <row r="1076" spans="1:27" ht="17.100000000000001" customHeight="1" x14ac:dyDescent="0.25">
      <c r="A1076" s="198"/>
      <c r="B1076" s="224" t="s">
        <v>62</v>
      </c>
      <c r="C1076" s="211">
        <v>0.03</v>
      </c>
      <c r="D1076" s="198"/>
      <c r="E1076" s="209"/>
      <c r="F1076" s="198"/>
      <c r="G1076" s="217">
        <f>+H1070*C1076</f>
        <v>6217.1918999999998</v>
      </c>
      <c r="H1076" s="227"/>
    </row>
    <row r="1077" spans="1:27" ht="17.100000000000001" customHeight="1" x14ac:dyDescent="0.25">
      <c r="A1077" s="246"/>
      <c r="D1077" s="214" t="s">
        <v>63</v>
      </c>
      <c r="E1077" s="215"/>
      <c r="F1077" s="215"/>
      <c r="G1077" s="215"/>
      <c r="H1077" s="458">
        <f>SUM(G1073:G1076)</f>
        <v>66316.713600000003</v>
      </c>
    </row>
    <row r="1078" spans="1:27" ht="17.100000000000001" customHeight="1" x14ac:dyDescent="0.25">
      <c r="A1078" s="246"/>
      <c r="E1078" s="207"/>
      <c r="F1078" s="207"/>
      <c r="G1078" s="207"/>
      <c r="H1078" s="227"/>
    </row>
    <row r="1079" spans="1:27" ht="17.100000000000001" customHeight="1" x14ac:dyDescent="0.25">
      <c r="A1079" s="246"/>
      <c r="D1079" s="214" t="s">
        <v>64</v>
      </c>
      <c r="E1079" s="215"/>
      <c r="F1079" s="215"/>
      <c r="G1079" s="207"/>
      <c r="H1079" s="458">
        <f>H1070+H1077</f>
        <v>273556.4436</v>
      </c>
    </row>
    <row r="1080" spans="1:27" ht="17.100000000000001" customHeight="1" x14ac:dyDescent="0.25">
      <c r="A1080" s="246"/>
      <c r="D1080" s="214"/>
      <c r="E1080" s="215"/>
      <c r="F1080" s="215"/>
      <c r="G1080" s="207"/>
      <c r="H1080" s="227"/>
    </row>
    <row r="1081" spans="1:27" ht="17.100000000000001" customHeight="1" x14ac:dyDescent="0.25">
      <c r="A1081" s="204"/>
      <c r="B1081" s="203"/>
      <c r="E1081" s="218"/>
      <c r="F1081" s="219"/>
      <c r="G1081" s="202"/>
      <c r="H1081" s="227"/>
    </row>
    <row r="1082" spans="1:27" ht="17.100000000000001" customHeight="1" x14ac:dyDescent="0.25">
      <c r="A1082" s="248" t="s">
        <v>252</v>
      </c>
      <c r="B1082" s="216"/>
      <c r="E1082" s="215" t="str">
        <f>E904</f>
        <v>ARQ. GUILLERMO YAMID VALLEJOS BENAVIDES</v>
      </c>
      <c r="F1082" s="207"/>
      <c r="G1082" s="207"/>
      <c r="H1082" s="227"/>
    </row>
    <row r="1083" spans="1:27" ht="16.5" customHeight="1" x14ac:dyDescent="0.25">
      <c r="A1083" s="201" t="s">
        <v>254</v>
      </c>
      <c r="B1083" s="216"/>
      <c r="E1083" s="207" t="str">
        <f>E905</f>
        <v>SECRETARIO DE PLANEACION Y OBRAS PUBLICAS</v>
      </c>
      <c r="F1083" s="207"/>
      <c r="G1083" s="207"/>
      <c r="H1083" s="227"/>
    </row>
    <row r="1084" spans="1:27" ht="17.100000000000001" customHeight="1" x14ac:dyDescent="0.25">
      <c r="A1084" s="249" t="s">
        <v>253</v>
      </c>
      <c r="B1084" s="250"/>
      <c r="C1084" s="203"/>
      <c r="D1084" s="203"/>
      <c r="E1084" s="207" t="str">
        <f>E906</f>
        <v>SAN MIGUEL - PUTUMAYO</v>
      </c>
      <c r="F1084" s="202"/>
      <c r="G1084" s="202"/>
      <c r="H1084" s="245"/>
    </row>
    <row r="1086" spans="1:27" ht="17.100000000000001" customHeight="1" x14ac:dyDescent="0.3">
      <c r="A1086" s="635"/>
      <c r="B1086" s="636"/>
      <c r="C1086" s="557" t="s">
        <v>230</v>
      </c>
      <c r="D1086" s="559" t="s">
        <v>231</v>
      </c>
      <c r="E1086" s="628"/>
      <c r="F1086" s="277">
        <v>103</v>
      </c>
      <c r="G1086" s="629"/>
      <c r="H1086" s="629"/>
      <c r="Q1086"/>
      <c r="R1086"/>
      <c r="S1086"/>
      <c r="T1086"/>
      <c r="U1086"/>
      <c r="V1086"/>
      <c r="W1086"/>
      <c r="X1086"/>
      <c r="Y1086"/>
      <c r="Z1086"/>
      <c r="AA1086"/>
    </row>
    <row r="1087" spans="1:27" ht="17.100000000000001" customHeight="1" x14ac:dyDescent="0.3">
      <c r="A1087" s="637"/>
      <c r="B1087" s="638"/>
      <c r="C1087" s="558"/>
      <c r="D1087" s="570" t="s">
        <v>195</v>
      </c>
      <c r="E1087" s="630"/>
      <c r="F1087" s="641">
        <v>51</v>
      </c>
      <c r="G1087" s="629"/>
      <c r="H1087" s="629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7.100000000000001" customHeight="1" x14ac:dyDescent="0.3">
      <c r="A1088" s="637"/>
      <c r="B1088" s="638"/>
      <c r="C1088" s="302" t="s">
        <v>196</v>
      </c>
      <c r="D1088" s="572"/>
      <c r="E1088" s="631"/>
      <c r="F1088" s="642"/>
      <c r="G1088" s="629"/>
      <c r="H1088" s="629"/>
      <c r="Q1088"/>
      <c r="R1088"/>
      <c r="S1088"/>
      <c r="T1088"/>
      <c r="U1088"/>
      <c r="V1088"/>
      <c r="W1088"/>
      <c r="X1088"/>
      <c r="Y1088"/>
      <c r="Z1088"/>
      <c r="AA1088"/>
    </row>
    <row r="1089" spans="1:27" ht="17.100000000000001" customHeight="1" x14ac:dyDescent="0.3">
      <c r="A1089" s="637"/>
      <c r="B1089" s="638"/>
      <c r="C1089" s="303" t="s">
        <v>197</v>
      </c>
      <c r="D1089" s="577" t="s">
        <v>198</v>
      </c>
      <c r="E1089" s="643"/>
      <c r="F1089" s="304">
        <v>1</v>
      </c>
      <c r="G1089" s="629"/>
      <c r="H1089" s="629"/>
      <c r="Q1089"/>
      <c r="R1089"/>
      <c r="S1089"/>
      <c r="T1089"/>
      <c r="U1089"/>
      <c r="V1089"/>
      <c r="W1089"/>
      <c r="X1089"/>
      <c r="Y1089"/>
      <c r="Z1089"/>
      <c r="AA1089"/>
    </row>
    <row r="1090" spans="1:27" ht="14.4" x14ac:dyDescent="0.3">
      <c r="A1090" s="637"/>
      <c r="B1090" s="638"/>
      <c r="C1090" s="607" t="s">
        <v>199</v>
      </c>
      <c r="D1090" s="609" t="s">
        <v>200</v>
      </c>
      <c r="E1090" s="610"/>
      <c r="F1090" s="302" t="s">
        <v>201</v>
      </c>
      <c r="G1090" s="629"/>
      <c r="H1090" s="629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7.100000000000001" customHeight="1" x14ac:dyDescent="0.3">
      <c r="A1091" s="639"/>
      <c r="B1091" s="640"/>
      <c r="C1091" s="608"/>
      <c r="D1091" s="611"/>
      <c r="E1091" s="612"/>
      <c r="F1091" s="305">
        <v>44216</v>
      </c>
      <c r="G1091" s="629"/>
      <c r="H1091" s="629"/>
      <c r="Q1091"/>
      <c r="R1091"/>
      <c r="S1091"/>
      <c r="T1091"/>
      <c r="U1091"/>
      <c r="V1091"/>
      <c r="W1091"/>
      <c r="X1091"/>
      <c r="Y1091"/>
      <c r="Z1091"/>
      <c r="AA1091"/>
    </row>
    <row r="1092" spans="1:27" ht="17.100000000000001" customHeight="1" thickBot="1" x14ac:dyDescent="0.35">
      <c r="A1092" s="613"/>
      <c r="B1092" s="614"/>
      <c r="C1092" s="614"/>
      <c r="D1092" s="614"/>
      <c r="E1092" s="614"/>
      <c r="F1092" s="614"/>
      <c r="G1092" s="614"/>
      <c r="H1092" s="615"/>
      <c r="Q1092"/>
      <c r="R1092"/>
      <c r="S1092"/>
      <c r="T1092"/>
      <c r="U1092"/>
      <c r="V1092"/>
      <c r="W1092"/>
      <c r="X1092"/>
      <c r="Y1092"/>
      <c r="Z1092"/>
      <c r="AA1092"/>
    </row>
    <row r="1093" spans="1:27" ht="24.75" customHeight="1" x14ac:dyDescent="0.3">
      <c r="A1093" s="616" t="str">
        <f>+Presupuesto!A8</f>
        <v>ADECUACION Y MEJORAMIENTO DE CANCHA DE FUTBOL MUNICIPAL DE LA DORADA PUTUMAYO</v>
      </c>
      <c r="B1093" s="617"/>
      <c r="C1093" s="617"/>
      <c r="D1093" s="617"/>
      <c r="E1093" s="617"/>
      <c r="F1093" s="617"/>
      <c r="G1093" s="617"/>
      <c r="H1093" s="618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8" customHeight="1" thickBot="1" x14ac:dyDescent="0.35">
      <c r="A1094" s="619"/>
      <c r="B1094" s="620"/>
      <c r="C1094" s="620"/>
      <c r="D1094" s="620"/>
      <c r="E1094" s="620"/>
      <c r="F1094" s="620"/>
      <c r="G1094" s="620"/>
      <c r="H1094" s="621"/>
      <c r="Q1094"/>
      <c r="R1094"/>
      <c r="S1094"/>
      <c r="T1094"/>
      <c r="U1094"/>
      <c r="V1094"/>
      <c r="W1094"/>
      <c r="X1094"/>
      <c r="Y1094"/>
      <c r="Z1094"/>
      <c r="AA1094"/>
    </row>
    <row r="1095" spans="1:27" ht="17.100000000000001" customHeight="1" thickBot="1" x14ac:dyDescent="0.35">
      <c r="A1095" s="275"/>
      <c r="B1095" s="276"/>
      <c r="C1095" s="276"/>
      <c r="D1095" s="276"/>
      <c r="E1095" s="276"/>
      <c r="F1095" s="276"/>
      <c r="G1095" s="276"/>
      <c r="H1095" s="449"/>
      <c r="Q1095"/>
      <c r="R1095"/>
      <c r="S1095"/>
      <c r="T1095"/>
      <c r="U1095"/>
      <c r="V1095"/>
      <c r="W1095"/>
      <c r="X1095"/>
      <c r="Y1095"/>
      <c r="Z1095"/>
      <c r="AA1095"/>
    </row>
    <row r="1096" spans="1:27" ht="17.100000000000001" customHeight="1" thickBot="1" x14ac:dyDescent="0.35">
      <c r="A1096" s="622" t="s">
        <v>26</v>
      </c>
      <c r="B1096" s="623"/>
      <c r="C1096" s="623"/>
      <c r="D1096" s="623"/>
      <c r="E1096" s="623"/>
      <c r="F1096" s="623"/>
      <c r="G1096" s="623"/>
      <c r="H1096" s="624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7.100000000000001" customHeight="1" thickBot="1" x14ac:dyDescent="0.35">
      <c r="A1097" s="246"/>
      <c r="H1097" s="243"/>
      <c r="Q1097"/>
      <c r="R1097"/>
      <c r="S1097"/>
      <c r="T1097"/>
      <c r="U1097"/>
      <c r="V1097"/>
      <c r="W1097"/>
      <c r="X1097"/>
      <c r="Y1097"/>
      <c r="Z1097"/>
      <c r="AA1097"/>
    </row>
    <row r="1098" spans="1:27" ht="17.100000000000001" customHeight="1" thickBot="1" x14ac:dyDescent="0.35">
      <c r="A1098" s="347">
        <f>+Presupuesto!A40</f>
        <v>5.2</v>
      </c>
      <c r="B1098" s="647" t="str">
        <f>+Presupuesto!B40</f>
        <v>MANTENIMIENTO CANAL DE DRENAJE PERIMETRAL CANCHA DE FUTBOL</v>
      </c>
      <c r="C1098" s="648"/>
      <c r="D1098" s="648"/>
      <c r="E1098" s="648"/>
      <c r="F1098" s="649"/>
      <c r="G1098" s="348" t="s">
        <v>28</v>
      </c>
      <c r="H1098" s="457" t="str">
        <f>+Presupuesto!D40</f>
        <v>ML</v>
      </c>
      <c r="Q1098"/>
      <c r="R1098"/>
      <c r="S1098"/>
      <c r="T1098"/>
      <c r="U1098"/>
      <c r="V1098"/>
      <c r="W1098"/>
      <c r="X1098"/>
      <c r="Y1098"/>
      <c r="Z1098"/>
      <c r="AA1098"/>
    </row>
    <row r="1099" spans="1:27" ht="17.100000000000001" customHeight="1" x14ac:dyDescent="0.3">
      <c r="A1099" s="246"/>
      <c r="H1099" s="243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7.100000000000001" customHeight="1" x14ac:dyDescent="0.3">
      <c r="A1100" s="205" t="s">
        <v>29</v>
      </c>
      <c r="B1100" s="592" t="s">
        <v>30</v>
      </c>
      <c r="C1100" s="592"/>
      <c r="D1100" s="592"/>
      <c r="E1100" s="592"/>
      <c r="F1100" s="592"/>
      <c r="G1100" s="592"/>
      <c r="H1100" s="243"/>
      <c r="Q1100"/>
      <c r="R1100"/>
      <c r="S1100"/>
      <c r="T1100"/>
      <c r="U1100"/>
      <c r="V1100"/>
      <c r="W1100"/>
      <c r="X1100"/>
      <c r="Y1100"/>
      <c r="Z1100"/>
      <c r="AA1100"/>
    </row>
    <row r="1101" spans="1:27" ht="17.100000000000001" customHeight="1" x14ac:dyDescent="0.3">
      <c r="A1101" s="224"/>
      <c r="B1101" s="593" t="s">
        <v>31</v>
      </c>
      <c r="C1101" s="594"/>
      <c r="D1101" s="224" t="s">
        <v>32</v>
      </c>
      <c r="E1101" s="224" t="s">
        <v>33</v>
      </c>
      <c r="F1101" s="224" t="s">
        <v>34</v>
      </c>
      <c r="G1101" s="224" t="s">
        <v>35</v>
      </c>
      <c r="H1101" s="243"/>
      <c r="Q1101"/>
      <c r="R1101"/>
      <c r="S1101"/>
      <c r="T1101"/>
      <c r="U1101"/>
      <c r="V1101"/>
      <c r="W1101"/>
      <c r="X1101"/>
      <c r="Y1101"/>
      <c r="Z1101"/>
      <c r="AA1101"/>
    </row>
    <row r="1102" spans="1:27" ht="17.100000000000001" customHeight="1" x14ac:dyDescent="0.3">
      <c r="A1102" s="198"/>
      <c r="B1102" s="595" t="s">
        <v>67</v>
      </c>
      <c r="C1102" s="596"/>
      <c r="D1102" s="198"/>
      <c r="E1102" s="206"/>
      <c r="F1102" s="206">
        <v>0.1</v>
      </c>
      <c r="G1102" s="217">
        <f>H1123*F1102</f>
        <v>2100</v>
      </c>
      <c r="H1102" s="244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7.100000000000001" customHeight="1" x14ac:dyDescent="0.25">
      <c r="A1103" s="198"/>
      <c r="B1103" s="595"/>
      <c r="C1103" s="596"/>
      <c r="D1103" s="198"/>
      <c r="E1103" s="206"/>
      <c r="F1103" s="206"/>
      <c r="G1103" s="206"/>
      <c r="H1103" s="244"/>
    </row>
    <row r="1104" spans="1:27" ht="17.100000000000001" customHeight="1" x14ac:dyDescent="0.25">
      <c r="A1104" s="198"/>
      <c r="B1104" s="593"/>
      <c r="C1104" s="594"/>
      <c r="D1104" s="198"/>
      <c r="E1104" s="206"/>
      <c r="F1104" s="206"/>
      <c r="G1104" s="206"/>
      <c r="H1104" s="227"/>
    </row>
    <row r="1105" spans="1:8" ht="17.100000000000001" customHeight="1" x14ac:dyDescent="0.25">
      <c r="A1105" s="247"/>
      <c r="E1105" s="207" t="s">
        <v>36</v>
      </c>
      <c r="F1105" s="207"/>
      <c r="G1105" s="207"/>
      <c r="H1105" s="368">
        <f>SUM(G1102:G1104)</f>
        <v>2100</v>
      </c>
    </row>
    <row r="1106" spans="1:8" ht="17.100000000000001" customHeight="1" x14ac:dyDescent="0.25">
      <c r="A1106" s="205" t="s">
        <v>37</v>
      </c>
      <c r="B1106" s="592" t="s">
        <v>38</v>
      </c>
      <c r="C1106" s="592"/>
      <c r="D1106" s="592"/>
      <c r="E1106" s="592"/>
      <c r="F1106" s="592"/>
      <c r="G1106" s="592"/>
      <c r="H1106" s="227"/>
    </row>
    <row r="1107" spans="1:8" ht="17.100000000000001" customHeight="1" x14ac:dyDescent="0.25">
      <c r="A1107" s="224"/>
      <c r="B1107" s="593" t="s">
        <v>31</v>
      </c>
      <c r="C1107" s="594"/>
      <c r="D1107" s="198" t="s">
        <v>12</v>
      </c>
      <c r="E1107" s="208" t="s">
        <v>39</v>
      </c>
      <c r="F1107" s="208" t="s">
        <v>40</v>
      </c>
      <c r="G1107" s="208" t="s">
        <v>35</v>
      </c>
      <c r="H1107" s="227"/>
    </row>
    <row r="1108" spans="1:8" ht="17.100000000000001" customHeight="1" x14ac:dyDescent="0.25">
      <c r="A1108" s="198"/>
      <c r="B1108" s="603"/>
      <c r="C1108" s="604"/>
      <c r="D1108" s="230"/>
      <c r="E1108" s="206"/>
      <c r="F1108" s="206"/>
      <c r="G1108" s="206"/>
      <c r="H1108" s="227"/>
    </row>
    <row r="1109" spans="1:8" ht="17.100000000000001" customHeight="1" x14ac:dyDescent="0.25">
      <c r="A1109" s="198"/>
      <c r="B1109" s="603"/>
      <c r="C1109" s="604"/>
      <c r="D1109" s="230"/>
      <c r="E1109" s="206"/>
      <c r="F1109" s="206"/>
      <c r="G1109" s="206"/>
      <c r="H1109" s="227"/>
    </row>
    <row r="1110" spans="1:8" ht="17.100000000000001" customHeight="1" x14ac:dyDescent="0.25">
      <c r="A1110" s="198"/>
      <c r="B1110" s="603"/>
      <c r="C1110" s="604"/>
      <c r="D1110" s="230"/>
      <c r="E1110" s="220"/>
      <c r="F1110" s="206"/>
      <c r="G1110" s="206"/>
      <c r="H1110" s="227"/>
    </row>
    <row r="1111" spans="1:8" ht="17.100000000000001" customHeight="1" x14ac:dyDescent="0.25">
      <c r="A1111" s="198"/>
      <c r="B1111" s="603"/>
      <c r="C1111" s="604"/>
      <c r="D1111" s="224"/>
      <c r="E1111" s="206"/>
      <c r="F1111" s="206"/>
      <c r="G1111" s="206"/>
      <c r="H1111" s="227"/>
    </row>
    <row r="1112" spans="1:8" ht="17.100000000000001" customHeight="1" x14ac:dyDescent="0.25">
      <c r="A1112" s="198"/>
      <c r="B1112" s="492"/>
      <c r="C1112" s="493"/>
      <c r="D1112" s="198"/>
      <c r="E1112" s="206"/>
      <c r="F1112" s="206"/>
      <c r="G1112" s="206"/>
      <c r="H1112" s="227"/>
    </row>
    <row r="1113" spans="1:8" ht="17.100000000000001" customHeight="1" x14ac:dyDescent="0.25">
      <c r="A1113" s="198"/>
      <c r="B1113" s="492"/>
      <c r="C1113" s="493"/>
      <c r="D1113" s="198"/>
      <c r="E1113" s="206"/>
      <c r="F1113" s="206"/>
      <c r="G1113" s="206"/>
      <c r="H1113" s="227"/>
    </row>
    <row r="1114" spans="1:8" ht="17.100000000000001" customHeight="1" x14ac:dyDescent="0.25">
      <c r="A1114" s="198"/>
      <c r="B1114" s="492"/>
      <c r="C1114" s="493"/>
      <c r="D1114" s="198"/>
      <c r="E1114" s="206"/>
      <c r="F1114" s="206"/>
      <c r="G1114" s="206"/>
      <c r="H1114" s="227"/>
    </row>
    <row r="1115" spans="1:8" ht="17.100000000000001" customHeight="1" x14ac:dyDescent="0.25">
      <c r="A1115" s="198"/>
      <c r="B1115" s="492"/>
      <c r="C1115" s="493"/>
      <c r="D1115" s="198"/>
      <c r="E1115" s="206"/>
      <c r="F1115" s="206"/>
      <c r="G1115" s="206"/>
      <c r="H1115" s="227"/>
    </row>
    <row r="1116" spans="1:8" ht="17.100000000000001" customHeight="1" x14ac:dyDescent="0.25">
      <c r="A1116" s="198"/>
      <c r="B1116" s="605"/>
      <c r="C1116" s="606"/>
      <c r="D1116" s="198"/>
      <c r="E1116" s="206"/>
      <c r="F1116" s="206"/>
      <c r="G1116" s="206"/>
      <c r="H1116" s="227"/>
    </row>
    <row r="1117" spans="1:8" ht="17.100000000000001" customHeight="1" x14ac:dyDescent="0.25">
      <c r="A1117" s="247" t="s">
        <v>41</v>
      </c>
      <c r="E1117" s="207" t="s">
        <v>42</v>
      </c>
      <c r="F1117" s="207"/>
      <c r="G1117" s="207"/>
      <c r="H1117" s="368">
        <f>(SUM(G1108:G1110))</f>
        <v>0</v>
      </c>
    </row>
    <row r="1118" spans="1:8" ht="17.100000000000001" customHeight="1" x14ac:dyDescent="0.25">
      <c r="A1118" s="205" t="s">
        <v>43</v>
      </c>
      <c r="B1118" s="592" t="s">
        <v>44</v>
      </c>
      <c r="C1118" s="592"/>
      <c r="D1118" s="592"/>
      <c r="E1118" s="592"/>
      <c r="F1118" s="592"/>
      <c r="G1118" s="592"/>
      <c r="H1118" s="227"/>
    </row>
    <row r="1119" spans="1:8" ht="17.100000000000001" customHeight="1" x14ac:dyDescent="0.25">
      <c r="A1119" s="198" t="s">
        <v>45</v>
      </c>
      <c r="B1119" s="224" t="s">
        <v>31</v>
      </c>
      <c r="C1119" s="224" t="s">
        <v>46</v>
      </c>
      <c r="D1119" s="224" t="s">
        <v>47</v>
      </c>
      <c r="E1119" s="208" t="s">
        <v>48</v>
      </c>
      <c r="F1119" s="206" t="s">
        <v>34</v>
      </c>
      <c r="G1119" s="206" t="s">
        <v>35</v>
      </c>
      <c r="H1119" s="227"/>
    </row>
    <row r="1120" spans="1:8" ht="17.100000000000001" customHeight="1" x14ac:dyDescent="0.25">
      <c r="A1120" s="198">
        <v>3</v>
      </c>
      <c r="B1120" s="198" t="s">
        <v>189</v>
      </c>
      <c r="C1120" s="210">
        <v>60000</v>
      </c>
      <c r="D1120" s="211">
        <v>0.75</v>
      </c>
      <c r="E1120" s="209">
        <f>+(A1120*C1120)+(A1120*C1120*D1120)</f>
        <v>315000</v>
      </c>
      <c r="F1120" s="212">
        <v>15</v>
      </c>
      <c r="G1120" s="217">
        <f>(E1120)/(F1120)</f>
        <v>21000</v>
      </c>
      <c r="H1120" s="227"/>
    </row>
    <row r="1121" spans="1:8" ht="30" customHeight="1" x14ac:dyDescent="0.25">
      <c r="A1121" s="198"/>
      <c r="B1121" s="507"/>
      <c r="C1121" s="210"/>
      <c r="D1121" s="211"/>
      <c r="E1121" s="209"/>
      <c r="F1121" s="212"/>
      <c r="G1121" s="217"/>
      <c r="H1121" s="227"/>
    </row>
    <row r="1122" spans="1:8" ht="17.100000000000001" customHeight="1" x14ac:dyDescent="0.25">
      <c r="A1122" s="198"/>
      <c r="B1122" s="198"/>
      <c r="C1122" s="198"/>
      <c r="D1122" s="198"/>
      <c r="E1122" s="206"/>
      <c r="F1122" s="206"/>
      <c r="G1122" s="206"/>
      <c r="H1122" s="227"/>
    </row>
    <row r="1123" spans="1:8" ht="17.100000000000001" customHeight="1" x14ac:dyDescent="0.25">
      <c r="A1123" s="247"/>
      <c r="E1123" s="207" t="s">
        <v>50</v>
      </c>
      <c r="F1123" s="207"/>
      <c r="G1123" s="207"/>
      <c r="H1123" s="458">
        <f>+G1120</f>
        <v>21000</v>
      </c>
    </row>
    <row r="1124" spans="1:8" ht="17.100000000000001" customHeight="1" x14ac:dyDescent="0.25">
      <c r="A1124" s="205" t="s">
        <v>51</v>
      </c>
      <c r="B1124" s="592" t="s">
        <v>18</v>
      </c>
      <c r="C1124" s="592"/>
      <c r="D1124" s="592"/>
      <c r="E1124" s="592"/>
      <c r="F1124" s="592"/>
      <c r="G1124" s="592"/>
      <c r="H1124" s="227"/>
    </row>
    <row r="1125" spans="1:8" ht="17.100000000000001" customHeight="1" x14ac:dyDescent="0.25">
      <c r="A1125" s="198"/>
      <c r="B1125" s="198" t="s">
        <v>31</v>
      </c>
      <c r="C1125" s="224" t="s">
        <v>12</v>
      </c>
      <c r="D1125" s="224" t="s">
        <v>13</v>
      </c>
      <c r="E1125" s="224" t="s">
        <v>52</v>
      </c>
      <c r="F1125" s="224"/>
      <c r="G1125" s="206" t="s">
        <v>53</v>
      </c>
      <c r="H1125" s="227"/>
    </row>
    <row r="1126" spans="1:8" ht="17.100000000000001" customHeight="1" x14ac:dyDescent="0.25">
      <c r="A1126" s="198"/>
      <c r="B1126" s="198"/>
      <c r="C1126" s="213"/>
      <c r="D1126" s="198"/>
      <c r="E1126" s="206"/>
      <c r="F1126" s="206"/>
      <c r="G1126" s="206"/>
      <c r="H1126" s="227"/>
    </row>
    <row r="1127" spans="1:8" ht="17.100000000000001" customHeight="1" x14ac:dyDescent="0.25">
      <c r="A1127" s="198"/>
      <c r="B1127" s="198"/>
      <c r="C1127" s="209"/>
      <c r="D1127" s="198"/>
      <c r="E1127" s="206"/>
      <c r="F1127" s="206"/>
      <c r="G1127" s="206"/>
      <c r="H1127" s="227"/>
    </row>
    <row r="1128" spans="1:8" ht="17.100000000000001" customHeight="1" x14ac:dyDescent="0.25">
      <c r="A1128" s="198"/>
      <c r="B1128" s="198"/>
      <c r="C1128" s="198"/>
      <c r="D1128" s="198"/>
      <c r="E1128" s="206"/>
      <c r="F1128" s="206"/>
      <c r="G1128" s="206"/>
      <c r="H1128" s="227"/>
    </row>
    <row r="1129" spans="1:8" ht="17.100000000000001" customHeight="1" x14ac:dyDescent="0.25">
      <c r="A1129" s="247"/>
      <c r="E1129" s="207" t="s">
        <v>50</v>
      </c>
      <c r="F1129" s="207"/>
      <c r="G1129" s="207"/>
      <c r="H1129" s="227">
        <f>ROUND(SUM(G1126)+(G1127),0)</f>
        <v>0</v>
      </c>
    </row>
    <row r="1130" spans="1:8" ht="17.100000000000001" customHeight="1" x14ac:dyDescent="0.25">
      <c r="A1130" s="246"/>
      <c r="E1130" s="207"/>
      <c r="F1130" s="207"/>
      <c r="G1130" s="207"/>
      <c r="H1130" s="227"/>
    </row>
    <row r="1131" spans="1:8" ht="17.100000000000001" customHeight="1" x14ac:dyDescent="0.25">
      <c r="A1131" s="246"/>
      <c r="D1131" s="214" t="s">
        <v>54</v>
      </c>
      <c r="E1131" s="215"/>
      <c r="F1131" s="215"/>
      <c r="G1131" s="215"/>
      <c r="H1131" s="458">
        <f>ROUND(SUM(H1105:H1130),2)</f>
        <v>23100</v>
      </c>
    </row>
    <row r="1132" spans="1:8" ht="17.100000000000001" customHeight="1" x14ac:dyDescent="0.25">
      <c r="A1132" s="246"/>
      <c r="E1132" s="207"/>
      <c r="F1132" s="207"/>
      <c r="G1132" s="207"/>
      <c r="H1132" s="227"/>
    </row>
    <row r="1133" spans="1:8" ht="17.100000000000001" customHeight="1" x14ac:dyDescent="0.25">
      <c r="A1133" s="205" t="s">
        <v>55</v>
      </c>
      <c r="B1133" s="592" t="s">
        <v>56</v>
      </c>
      <c r="C1133" s="592"/>
      <c r="D1133" s="592"/>
      <c r="E1133" s="592"/>
      <c r="F1133" s="592"/>
      <c r="G1133" s="592"/>
      <c r="H1133" s="227"/>
    </row>
    <row r="1134" spans="1:8" ht="17.100000000000001" customHeight="1" x14ac:dyDescent="0.25">
      <c r="A1134" s="224"/>
      <c r="B1134" s="224" t="s">
        <v>31</v>
      </c>
      <c r="C1134" s="224" t="s">
        <v>57</v>
      </c>
      <c r="D1134" s="198" t="s">
        <v>58</v>
      </c>
      <c r="E1134" s="206"/>
      <c r="F1134" s="206" t="s">
        <v>59</v>
      </c>
      <c r="G1134" s="206"/>
      <c r="H1134" s="227"/>
    </row>
    <row r="1135" spans="1:8" ht="17.100000000000001" customHeight="1" x14ac:dyDescent="0.25">
      <c r="A1135" s="198"/>
      <c r="B1135" s="224" t="s">
        <v>60</v>
      </c>
      <c r="C1135" s="211">
        <v>0.27</v>
      </c>
      <c r="D1135" s="198"/>
      <c r="E1135" s="209"/>
      <c r="F1135" s="198"/>
      <c r="G1135" s="217">
        <f>+H1131*C1135</f>
        <v>6237</v>
      </c>
      <c r="H1135" s="227"/>
    </row>
    <row r="1136" spans="1:8" ht="17.100000000000001" customHeight="1" x14ac:dyDescent="0.25">
      <c r="A1136" s="198"/>
      <c r="B1136" s="224" t="s">
        <v>61</v>
      </c>
      <c r="C1136" s="211">
        <v>0.02</v>
      </c>
      <c r="D1136" s="198"/>
      <c r="E1136" s="209"/>
      <c r="F1136" s="198"/>
      <c r="G1136" s="217">
        <f>+H1131*C1136</f>
        <v>462</v>
      </c>
      <c r="H1136" s="227"/>
    </row>
    <row r="1137" spans="1:8" ht="17.100000000000001" customHeight="1" x14ac:dyDescent="0.25">
      <c r="A1137" s="198"/>
      <c r="B1137" s="224" t="s">
        <v>62</v>
      </c>
      <c r="C1137" s="211">
        <v>0.03</v>
      </c>
      <c r="D1137" s="198"/>
      <c r="E1137" s="209"/>
      <c r="F1137" s="198"/>
      <c r="G1137" s="217">
        <f>+H1131*C1137</f>
        <v>693</v>
      </c>
      <c r="H1137" s="227"/>
    </row>
    <row r="1138" spans="1:8" ht="17.100000000000001" customHeight="1" x14ac:dyDescent="0.25">
      <c r="A1138" s="246"/>
      <c r="D1138" s="214" t="s">
        <v>63</v>
      </c>
      <c r="E1138" s="215"/>
      <c r="F1138" s="215"/>
      <c r="G1138" s="215"/>
      <c r="H1138" s="458">
        <f>SUM(G1134:G1137)</f>
        <v>7392</v>
      </c>
    </row>
    <row r="1139" spans="1:8" ht="17.100000000000001" customHeight="1" x14ac:dyDescent="0.25">
      <c r="A1139" s="246"/>
      <c r="E1139" s="207"/>
      <c r="F1139" s="207"/>
      <c r="G1139" s="207"/>
      <c r="H1139" s="227"/>
    </row>
    <row r="1140" spans="1:8" ht="17.100000000000001" customHeight="1" x14ac:dyDescent="0.25">
      <c r="A1140" s="246"/>
      <c r="D1140" s="214" t="s">
        <v>64</v>
      </c>
      <c r="E1140" s="215"/>
      <c r="F1140" s="215"/>
      <c r="G1140" s="207"/>
      <c r="H1140" s="458">
        <f>H1131+H1138</f>
        <v>30492</v>
      </c>
    </row>
    <row r="1141" spans="1:8" ht="17.100000000000001" customHeight="1" x14ac:dyDescent="0.25">
      <c r="A1141" s="246"/>
      <c r="D1141" s="214"/>
      <c r="E1141" s="215"/>
      <c r="F1141" s="215"/>
      <c r="G1141" s="207"/>
      <c r="H1141" s="227"/>
    </row>
    <row r="1142" spans="1:8" ht="17.100000000000001" customHeight="1" x14ac:dyDescent="0.25">
      <c r="A1142" s="204"/>
      <c r="B1142" s="203"/>
      <c r="E1142" s="218"/>
      <c r="F1142" s="219"/>
      <c r="G1142" s="202"/>
      <c r="H1142" s="227"/>
    </row>
    <row r="1143" spans="1:8" ht="17.100000000000001" customHeight="1" x14ac:dyDescent="0.25">
      <c r="A1143" s="248" t="s">
        <v>252</v>
      </c>
      <c r="B1143" s="216"/>
      <c r="E1143" s="215" t="str">
        <f>E965</f>
        <v>SAN MIGUEL - PUTUMAYO</v>
      </c>
      <c r="F1143" s="207"/>
      <c r="G1143" s="207"/>
      <c r="H1143" s="227"/>
    </row>
    <row r="1144" spans="1:8" ht="16.5" customHeight="1" x14ac:dyDescent="0.25">
      <c r="A1144" s="201" t="s">
        <v>254</v>
      </c>
      <c r="B1144" s="216"/>
      <c r="E1144" s="207" t="str">
        <f>+E1083</f>
        <v>SECRETARIO DE PLANEACION Y OBRAS PUBLICAS</v>
      </c>
      <c r="F1144" s="207"/>
      <c r="G1144" s="207"/>
      <c r="H1144" s="227"/>
    </row>
    <row r="1145" spans="1:8" ht="17.100000000000001" customHeight="1" x14ac:dyDescent="0.25">
      <c r="A1145" s="249" t="s">
        <v>253</v>
      </c>
      <c r="B1145" s="250"/>
      <c r="C1145" s="203"/>
      <c r="D1145" s="203"/>
      <c r="E1145" s="207" t="str">
        <f>+E1084</f>
        <v>SAN MIGUEL - PUTUMAYO</v>
      </c>
      <c r="F1145" s="202"/>
      <c r="G1145" s="202"/>
      <c r="H1145" s="245"/>
    </row>
  </sheetData>
  <mergeCells count="556">
    <mergeCell ref="B254:C254"/>
    <mergeCell ref="B1133:G1133"/>
    <mergeCell ref="B1106:G1106"/>
    <mergeCell ref="B1107:C1107"/>
    <mergeCell ref="B1108:C1108"/>
    <mergeCell ref="B1109:C1109"/>
    <mergeCell ref="B1110:C1110"/>
    <mergeCell ref="B1111:C1111"/>
    <mergeCell ref="B1116:C1116"/>
    <mergeCell ref="B1118:G1118"/>
    <mergeCell ref="B1124:G1124"/>
    <mergeCell ref="A1092:H1092"/>
    <mergeCell ref="A1093:H1094"/>
    <mergeCell ref="A1096:H1096"/>
    <mergeCell ref="B1098:F1098"/>
    <mergeCell ref="B1100:G1100"/>
    <mergeCell ref="B1101:C1101"/>
    <mergeCell ref="B1102:C1102"/>
    <mergeCell ref="B1103:C1103"/>
    <mergeCell ref="B1104:C1104"/>
    <mergeCell ref="A1086:B1091"/>
    <mergeCell ref="C1086:C1087"/>
    <mergeCell ref="D1086:E1086"/>
    <mergeCell ref="G1086:H1091"/>
    <mergeCell ref="D1087:E1088"/>
    <mergeCell ref="F1087:F1088"/>
    <mergeCell ref="D1089:E1089"/>
    <mergeCell ref="C1090:C1091"/>
    <mergeCell ref="D1090:E1091"/>
    <mergeCell ref="B484:G484"/>
    <mergeCell ref="B493:G493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8:G478"/>
    <mergeCell ref="A516:H516"/>
    <mergeCell ref="B519:F519"/>
    <mergeCell ref="B521:G521"/>
    <mergeCell ref="B522:C522"/>
    <mergeCell ref="B523:C523"/>
    <mergeCell ref="B524:C524"/>
    <mergeCell ref="B525:C525"/>
    <mergeCell ref="B584:C584"/>
    <mergeCell ref="A457:H457"/>
    <mergeCell ref="A458:H459"/>
    <mergeCell ref="B460:F460"/>
    <mergeCell ref="B462:G462"/>
    <mergeCell ref="B463:C463"/>
    <mergeCell ref="B464:C464"/>
    <mergeCell ref="B465:C465"/>
    <mergeCell ref="B466:C466"/>
    <mergeCell ref="B468:G468"/>
    <mergeCell ref="A451:B456"/>
    <mergeCell ref="C451:C452"/>
    <mergeCell ref="D451:E451"/>
    <mergeCell ref="G451:H456"/>
    <mergeCell ref="D452:E453"/>
    <mergeCell ref="F452:F453"/>
    <mergeCell ref="D454:E454"/>
    <mergeCell ref="C455:C456"/>
    <mergeCell ref="D455:E456"/>
    <mergeCell ref="B92:G92"/>
    <mergeCell ref="B588:C588"/>
    <mergeCell ref="B589:C589"/>
    <mergeCell ref="B590:C590"/>
    <mergeCell ref="B101:G101"/>
    <mergeCell ref="A58:B63"/>
    <mergeCell ref="C58:C59"/>
    <mergeCell ref="D58:E58"/>
    <mergeCell ref="G58:H63"/>
    <mergeCell ref="D59:E60"/>
    <mergeCell ref="F59:F60"/>
    <mergeCell ref="D61:E61"/>
    <mergeCell ref="C62:C63"/>
    <mergeCell ref="D62:E63"/>
    <mergeCell ref="A64:H64"/>
    <mergeCell ref="A65:H66"/>
    <mergeCell ref="A68:H68"/>
    <mergeCell ref="B70:F70"/>
    <mergeCell ref="B72:G72"/>
    <mergeCell ref="B73:C73"/>
    <mergeCell ref="B74:C74"/>
    <mergeCell ref="B75:C75"/>
    <mergeCell ref="B76:C76"/>
    <mergeCell ref="B78:G78"/>
    <mergeCell ref="B79:C79"/>
    <mergeCell ref="B80:C80"/>
    <mergeCell ref="B81:C81"/>
    <mergeCell ref="B82:C82"/>
    <mergeCell ref="B83:C83"/>
    <mergeCell ref="B84:C84"/>
    <mergeCell ref="B86:G86"/>
    <mergeCell ref="B25:C25"/>
    <mergeCell ref="B26:C26"/>
    <mergeCell ref="B27:C27"/>
    <mergeCell ref="B29:G29"/>
    <mergeCell ref="B35:G35"/>
    <mergeCell ref="A7:H7"/>
    <mergeCell ref="A8:H9"/>
    <mergeCell ref="A11:H11"/>
    <mergeCell ref="B13:F13"/>
    <mergeCell ref="B15:G15"/>
    <mergeCell ref="B16:C16"/>
    <mergeCell ref="B17:C17"/>
    <mergeCell ref="B19:C19"/>
    <mergeCell ref="B44:G44"/>
    <mergeCell ref="B21:G21"/>
    <mergeCell ref="B22:C22"/>
    <mergeCell ref="B23:C23"/>
    <mergeCell ref="B24:C24"/>
    <mergeCell ref="B18:C18"/>
    <mergeCell ref="A1:B6"/>
    <mergeCell ref="C1:C2"/>
    <mergeCell ref="D1:E1"/>
    <mergeCell ref="G1:H6"/>
    <mergeCell ref="D2:E3"/>
    <mergeCell ref="F2:F3"/>
    <mergeCell ref="D4:E4"/>
    <mergeCell ref="C5:C6"/>
    <mergeCell ref="D5:E6"/>
    <mergeCell ref="B198:C198"/>
    <mergeCell ref="B200:G200"/>
    <mergeCell ref="B206:G206"/>
    <mergeCell ref="B215:G215"/>
    <mergeCell ref="B192:G192"/>
    <mergeCell ref="B193:C193"/>
    <mergeCell ref="B194:C194"/>
    <mergeCell ref="B195:C195"/>
    <mergeCell ref="B196:C196"/>
    <mergeCell ref="B141:C141"/>
    <mergeCell ref="A178:H178"/>
    <mergeCell ref="A179:H180"/>
    <mergeCell ref="A182:H182"/>
    <mergeCell ref="B184:F184"/>
    <mergeCell ref="A172:B177"/>
    <mergeCell ref="C172:C173"/>
    <mergeCell ref="D172:E172"/>
    <mergeCell ref="B197:C197"/>
    <mergeCell ref="B186:G186"/>
    <mergeCell ref="B187:C187"/>
    <mergeCell ref="B188:C188"/>
    <mergeCell ref="B189:C189"/>
    <mergeCell ref="B190:C190"/>
    <mergeCell ref="B140:C140"/>
    <mergeCell ref="D173:E174"/>
    <mergeCell ref="F173:F174"/>
    <mergeCell ref="D175:E175"/>
    <mergeCell ref="C176:C177"/>
    <mergeCell ref="B130:C130"/>
    <mergeCell ref="A121:H121"/>
    <mergeCell ref="A122:H123"/>
    <mergeCell ref="A125:H125"/>
    <mergeCell ref="B127:F127"/>
    <mergeCell ref="B129:G129"/>
    <mergeCell ref="B137:C137"/>
    <mergeCell ref="B138:C138"/>
    <mergeCell ref="B139:C139"/>
    <mergeCell ref="B131:C131"/>
    <mergeCell ref="B132:C132"/>
    <mergeCell ref="B133:C133"/>
    <mergeCell ref="B135:G135"/>
    <mergeCell ref="B136:C136"/>
    <mergeCell ref="B143:G143"/>
    <mergeCell ref="B149:G149"/>
    <mergeCell ref="B158:G158"/>
    <mergeCell ref="G172:H177"/>
    <mergeCell ref="D176:E177"/>
    <mergeCell ref="A115:B120"/>
    <mergeCell ref="C115:C116"/>
    <mergeCell ref="D115:E115"/>
    <mergeCell ref="G115:H120"/>
    <mergeCell ref="D116:E117"/>
    <mergeCell ref="F116:F117"/>
    <mergeCell ref="D118:E118"/>
    <mergeCell ref="C119:C120"/>
    <mergeCell ref="D119:E120"/>
    <mergeCell ref="B242:C242"/>
    <mergeCell ref="A230:B235"/>
    <mergeCell ref="C230:C231"/>
    <mergeCell ref="D230:E230"/>
    <mergeCell ref="G230:H235"/>
    <mergeCell ref="D231:E232"/>
    <mergeCell ref="F231:F232"/>
    <mergeCell ref="D233:E233"/>
    <mergeCell ref="C234:C235"/>
    <mergeCell ref="D234:E235"/>
    <mergeCell ref="A237:H238"/>
    <mergeCell ref="B239:F239"/>
    <mergeCell ref="B241:G241"/>
    <mergeCell ref="A236:H236"/>
    <mergeCell ref="B243:C243"/>
    <mergeCell ref="B244:C244"/>
    <mergeCell ref="B245:C245"/>
    <mergeCell ref="B247:G247"/>
    <mergeCell ref="B248:C248"/>
    <mergeCell ref="A344:B349"/>
    <mergeCell ref="C344:C345"/>
    <mergeCell ref="D344:E344"/>
    <mergeCell ref="G344:H349"/>
    <mergeCell ref="D345:E346"/>
    <mergeCell ref="F345:F346"/>
    <mergeCell ref="D347:E347"/>
    <mergeCell ref="C348:C349"/>
    <mergeCell ref="D348:E349"/>
    <mergeCell ref="B308:C308"/>
    <mergeCell ref="B309:C309"/>
    <mergeCell ref="B310:C310"/>
    <mergeCell ref="B311:C311"/>
    <mergeCell ref="B313:G313"/>
    <mergeCell ref="B319:G319"/>
    <mergeCell ref="B328:G328"/>
    <mergeCell ref="B301:C301"/>
    <mergeCell ref="B302:C302"/>
    <mergeCell ref="B304:G304"/>
    <mergeCell ref="B409:C409"/>
    <mergeCell ref="B410:C410"/>
    <mergeCell ref="B411:C411"/>
    <mergeCell ref="B412:C412"/>
    <mergeCell ref="B256:G256"/>
    <mergeCell ref="B262:G262"/>
    <mergeCell ref="B271:G271"/>
    <mergeCell ref="B249:C249"/>
    <mergeCell ref="B250:C250"/>
    <mergeCell ref="B251:C251"/>
    <mergeCell ref="B252:C252"/>
    <mergeCell ref="B253:C253"/>
    <mergeCell ref="D401:E402"/>
    <mergeCell ref="B382:G382"/>
    <mergeCell ref="A350:H350"/>
    <mergeCell ref="A351:H352"/>
    <mergeCell ref="B353:F353"/>
    <mergeCell ref="B355:G355"/>
    <mergeCell ref="B356:C356"/>
    <mergeCell ref="B357:C357"/>
    <mergeCell ref="B358:C358"/>
    <mergeCell ref="B359:C359"/>
    <mergeCell ref="B361:G361"/>
    <mergeCell ref="B373:G373"/>
    <mergeCell ref="B365:C365"/>
    <mergeCell ref="B367:G367"/>
    <mergeCell ref="B364:C364"/>
    <mergeCell ref="B416:C416"/>
    <mergeCell ref="B417:C417"/>
    <mergeCell ref="B418:C418"/>
    <mergeCell ref="B436:G436"/>
    <mergeCell ref="A287:B292"/>
    <mergeCell ref="C287:C288"/>
    <mergeCell ref="D287:E287"/>
    <mergeCell ref="G287:H292"/>
    <mergeCell ref="D288:E289"/>
    <mergeCell ref="F288:F289"/>
    <mergeCell ref="D290:E290"/>
    <mergeCell ref="C291:C292"/>
    <mergeCell ref="D291:E292"/>
    <mergeCell ref="B421:G421"/>
    <mergeCell ref="B427:G427"/>
    <mergeCell ref="A397:B402"/>
    <mergeCell ref="C397:C398"/>
    <mergeCell ref="D397:E397"/>
    <mergeCell ref="G397:H402"/>
    <mergeCell ref="D398:E399"/>
    <mergeCell ref="F398:F399"/>
    <mergeCell ref="D400:E400"/>
    <mergeCell ref="B362:C362"/>
    <mergeCell ref="B363:C363"/>
    <mergeCell ref="C401:C402"/>
    <mergeCell ref="A403:H403"/>
    <mergeCell ref="A404:H405"/>
    <mergeCell ref="B406:F406"/>
    <mergeCell ref="B408:G408"/>
    <mergeCell ref="A628:B633"/>
    <mergeCell ref="C628:C629"/>
    <mergeCell ref="D628:E628"/>
    <mergeCell ref="B419:C419"/>
    <mergeCell ref="B596:G596"/>
    <mergeCell ref="B602:G602"/>
    <mergeCell ref="B611:G611"/>
    <mergeCell ref="A510:B515"/>
    <mergeCell ref="C510:C511"/>
    <mergeCell ref="D510:E510"/>
    <mergeCell ref="G510:H515"/>
    <mergeCell ref="D511:E512"/>
    <mergeCell ref="F511:F512"/>
    <mergeCell ref="D513:E513"/>
    <mergeCell ref="C514:C515"/>
    <mergeCell ref="D514:E515"/>
    <mergeCell ref="B414:G414"/>
    <mergeCell ref="B415:C415"/>
    <mergeCell ref="B645:G645"/>
    <mergeCell ref="B646:C646"/>
    <mergeCell ref="B647:C647"/>
    <mergeCell ref="G628:H633"/>
    <mergeCell ref="D629:E630"/>
    <mergeCell ref="F629:F630"/>
    <mergeCell ref="D631:E631"/>
    <mergeCell ref="C632:C633"/>
    <mergeCell ref="D632:E633"/>
    <mergeCell ref="A634:H634"/>
    <mergeCell ref="A635:H636"/>
    <mergeCell ref="B637:F637"/>
    <mergeCell ref="B639:G639"/>
    <mergeCell ref="B640:C640"/>
    <mergeCell ref="B641:C641"/>
    <mergeCell ref="B642:C642"/>
    <mergeCell ref="B643:C643"/>
    <mergeCell ref="B550:G550"/>
    <mergeCell ref="A565:B570"/>
    <mergeCell ref="C565:C566"/>
    <mergeCell ref="D565:E565"/>
    <mergeCell ref="A517:H518"/>
    <mergeCell ref="A293:H293"/>
    <mergeCell ref="A294:H295"/>
    <mergeCell ref="B296:F296"/>
    <mergeCell ref="B298:G298"/>
    <mergeCell ref="B299:C299"/>
    <mergeCell ref="B300:C300"/>
    <mergeCell ref="B305:C305"/>
    <mergeCell ref="B306:C306"/>
    <mergeCell ref="B307:C307"/>
    <mergeCell ref="B527:G527"/>
    <mergeCell ref="B528:C528"/>
    <mergeCell ref="B529:C529"/>
    <mergeCell ref="B530:C530"/>
    <mergeCell ref="B531:C531"/>
    <mergeCell ref="B574:F574"/>
    <mergeCell ref="B583:C583"/>
    <mergeCell ref="B576:G576"/>
    <mergeCell ref="B577:C577"/>
    <mergeCell ref="B578:C578"/>
    <mergeCell ref="B579:C579"/>
    <mergeCell ref="B532:C532"/>
    <mergeCell ref="B533:C533"/>
    <mergeCell ref="B535:G535"/>
    <mergeCell ref="B541:G541"/>
    <mergeCell ref="G565:H570"/>
    <mergeCell ref="D566:E567"/>
    <mergeCell ref="F566:F567"/>
    <mergeCell ref="D568:E568"/>
    <mergeCell ref="C569:C570"/>
    <mergeCell ref="D569:E570"/>
    <mergeCell ref="B657:G657"/>
    <mergeCell ref="B648:C648"/>
    <mergeCell ref="B649:C649"/>
    <mergeCell ref="B651:G651"/>
    <mergeCell ref="A687:H687"/>
    <mergeCell ref="A688:H689"/>
    <mergeCell ref="B690:F690"/>
    <mergeCell ref="B692:G692"/>
    <mergeCell ref="B693:C693"/>
    <mergeCell ref="B666:G666"/>
    <mergeCell ref="A681:B686"/>
    <mergeCell ref="C681:C682"/>
    <mergeCell ref="D681:E681"/>
    <mergeCell ref="G681:H686"/>
    <mergeCell ref="D682:E683"/>
    <mergeCell ref="F682:F683"/>
    <mergeCell ref="D684:E684"/>
    <mergeCell ref="C685:C686"/>
    <mergeCell ref="D685:E686"/>
    <mergeCell ref="B694:C694"/>
    <mergeCell ref="B695:C695"/>
    <mergeCell ref="B696:C696"/>
    <mergeCell ref="B699:C699"/>
    <mergeCell ref="B698:G698"/>
    <mergeCell ref="A743:H743"/>
    <mergeCell ref="B700:C700"/>
    <mergeCell ref="B701:C701"/>
    <mergeCell ref="B702:C702"/>
    <mergeCell ref="B703:C703"/>
    <mergeCell ref="B704:C704"/>
    <mergeCell ref="B705:C705"/>
    <mergeCell ref="B707:G707"/>
    <mergeCell ref="B713:G713"/>
    <mergeCell ref="B722:G722"/>
    <mergeCell ref="A737:B742"/>
    <mergeCell ref="C737:C738"/>
    <mergeCell ref="D737:E737"/>
    <mergeCell ref="G737:H742"/>
    <mergeCell ref="D738:E739"/>
    <mergeCell ref="F738:F739"/>
    <mergeCell ref="D740:E740"/>
    <mergeCell ref="C741:C742"/>
    <mergeCell ref="D741:E742"/>
    <mergeCell ref="B755:C755"/>
    <mergeCell ref="B756:C756"/>
    <mergeCell ref="B757:C757"/>
    <mergeCell ref="B758:C758"/>
    <mergeCell ref="B759:C759"/>
    <mergeCell ref="B760:C760"/>
    <mergeCell ref="B761:C761"/>
    <mergeCell ref="B763:G763"/>
    <mergeCell ref="B769:G769"/>
    <mergeCell ref="B1057:G1057"/>
    <mergeCell ref="B1043:C1043"/>
    <mergeCell ref="B1045:G1045"/>
    <mergeCell ref="A799:H799"/>
    <mergeCell ref="A800:H801"/>
    <mergeCell ref="A803:H803"/>
    <mergeCell ref="B805:F805"/>
    <mergeCell ref="B807:G807"/>
    <mergeCell ref="B808:C808"/>
    <mergeCell ref="B809:C809"/>
    <mergeCell ref="B810:C810"/>
    <mergeCell ref="B811:C811"/>
    <mergeCell ref="B813:G813"/>
    <mergeCell ref="B814:C814"/>
    <mergeCell ref="B815:C815"/>
    <mergeCell ref="B816:C816"/>
    <mergeCell ref="B817:C817"/>
    <mergeCell ref="B818:C818"/>
    <mergeCell ref="B819:C819"/>
    <mergeCell ref="A857:H857"/>
    <mergeCell ref="B827:G827"/>
    <mergeCell ref="B836:G836"/>
    <mergeCell ref="A851:B856"/>
    <mergeCell ref="C851:C852"/>
    <mergeCell ref="B1063:G1063"/>
    <mergeCell ref="B871:G871"/>
    <mergeCell ref="B872:C872"/>
    <mergeCell ref="B873:C873"/>
    <mergeCell ref="B874:C874"/>
    <mergeCell ref="B875:C875"/>
    <mergeCell ref="B876:C876"/>
    <mergeCell ref="B877:C877"/>
    <mergeCell ref="B879:G879"/>
    <mergeCell ref="B885:G885"/>
    <mergeCell ref="B894:G894"/>
    <mergeCell ref="A1025:B1030"/>
    <mergeCell ref="C1025:C1026"/>
    <mergeCell ref="A1032:H1033"/>
    <mergeCell ref="A1035:H1035"/>
    <mergeCell ref="B1037:F1037"/>
    <mergeCell ref="B1039:G1039"/>
    <mergeCell ref="B1040:C1040"/>
    <mergeCell ref="B1041:C1041"/>
    <mergeCell ref="B1046:C1046"/>
    <mergeCell ref="B1047:C1047"/>
    <mergeCell ref="B1048:C1048"/>
    <mergeCell ref="B1049:C1049"/>
    <mergeCell ref="B1050:C1050"/>
    <mergeCell ref="B1072:G1072"/>
    <mergeCell ref="A908:B913"/>
    <mergeCell ref="C908:C909"/>
    <mergeCell ref="D908:E908"/>
    <mergeCell ref="G908:H913"/>
    <mergeCell ref="D909:E910"/>
    <mergeCell ref="F909:F910"/>
    <mergeCell ref="D911:E911"/>
    <mergeCell ref="D1025:E1025"/>
    <mergeCell ref="G1025:H1030"/>
    <mergeCell ref="D1026:E1027"/>
    <mergeCell ref="F1026:F1027"/>
    <mergeCell ref="D1028:E1028"/>
    <mergeCell ref="C1029:C1030"/>
    <mergeCell ref="D1029:E1030"/>
    <mergeCell ref="A1031:H1031"/>
    <mergeCell ref="C912:C913"/>
    <mergeCell ref="D912:E913"/>
    <mergeCell ref="A914:H914"/>
    <mergeCell ref="A915:H916"/>
    <mergeCell ref="A918:H918"/>
    <mergeCell ref="B920:F920"/>
    <mergeCell ref="B922:G922"/>
    <mergeCell ref="B1042:C1042"/>
    <mergeCell ref="B1055:C1055"/>
    <mergeCell ref="B580:C580"/>
    <mergeCell ref="B582:G582"/>
    <mergeCell ref="B585:C585"/>
    <mergeCell ref="B587:C587"/>
    <mergeCell ref="B953:G953"/>
    <mergeCell ref="B928:G928"/>
    <mergeCell ref="B929:C929"/>
    <mergeCell ref="B930:C930"/>
    <mergeCell ref="B931:C931"/>
    <mergeCell ref="B934:C934"/>
    <mergeCell ref="B935:C935"/>
    <mergeCell ref="B936:C936"/>
    <mergeCell ref="B938:G938"/>
    <mergeCell ref="B944:G944"/>
    <mergeCell ref="B932:C932"/>
    <mergeCell ref="B933:C933"/>
    <mergeCell ref="B923:C923"/>
    <mergeCell ref="B924:C924"/>
    <mergeCell ref="B926:C926"/>
    <mergeCell ref="A861:H861"/>
    <mergeCell ref="B863:F863"/>
    <mergeCell ref="B865:G865"/>
    <mergeCell ref="B866:C866"/>
    <mergeCell ref="B586:C586"/>
    <mergeCell ref="A571:H571"/>
    <mergeCell ref="A572:H573"/>
    <mergeCell ref="B594:C594"/>
    <mergeCell ref="A968:B973"/>
    <mergeCell ref="C968:C969"/>
    <mergeCell ref="D968:E968"/>
    <mergeCell ref="G968:H973"/>
    <mergeCell ref="D969:E970"/>
    <mergeCell ref="F969:F970"/>
    <mergeCell ref="D971:E971"/>
    <mergeCell ref="C972:C973"/>
    <mergeCell ref="D972:E973"/>
    <mergeCell ref="A858:H859"/>
    <mergeCell ref="A793:B798"/>
    <mergeCell ref="C793:C794"/>
    <mergeCell ref="D793:E793"/>
    <mergeCell ref="G793:H798"/>
    <mergeCell ref="F852:F853"/>
    <mergeCell ref="D854:E854"/>
    <mergeCell ref="D794:E795"/>
    <mergeCell ref="F794:F795"/>
    <mergeCell ref="B869:C869"/>
    <mergeCell ref="D796:E796"/>
    <mergeCell ref="C797:C798"/>
    <mergeCell ref="D797:E798"/>
    <mergeCell ref="A744:H745"/>
    <mergeCell ref="B821:G821"/>
    <mergeCell ref="B925:C925"/>
    <mergeCell ref="A974:H974"/>
    <mergeCell ref="A975:H976"/>
    <mergeCell ref="A978:H978"/>
    <mergeCell ref="B980:F980"/>
    <mergeCell ref="B868:C868"/>
    <mergeCell ref="D851:E851"/>
    <mergeCell ref="G851:H856"/>
    <mergeCell ref="D852:E853"/>
    <mergeCell ref="C855:C856"/>
    <mergeCell ref="D855:E856"/>
    <mergeCell ref="B867:C867"/>
    <mergeCell ref="B746:F746"/>
    <mergeCell ref="B748:G748"/>
    <mergeCell ref="B749:C749"/>
    <mergeCell ref="B750:C750"/>
    <mergeCell ref="B751:C751"/>
    <mergeCell ref="B752:C752"/>
    <mergeCell ref="B754:G754"/>
    <mergeCell ref="B778:G778"/>
    <mergeCell ref="B982:G982"/>
    <mergeCell ref="B983:C983"/>
    <mergeCell ref="B984:C984"/>
    <mergeCell ref="B985:C985"/>
    <mergeCell ref="B986:C986"/>
    <mergeCell ref="B1011:G1011"/>
    <mergeCell ref="B988:G988"/>
    <mergeCell ref="B989:C989"/>
    <mergeCell ref="B990:C990"/>
    <mergeCell ref="B991:C991"/>
    <mergeCell ref="B992:C992"/>
    <mergeCell ref="B993:C993"/>
    <mergeCell ref="B994:C994"/>
    <mergeCell ref="B996:G996"/>
    <mergeCell ref="B1002:G1002"/>
  </mergeCells>
  <phoneticPr fontId="2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2" orientation="portrait" r:id="rId1"/>
  <rowBreaks count="19" manualBreakCount="19">
    <brk id="56" max="7" man="1"/>
    <brk id="114" max="7" man="1"/>
    <brk id="171" max="7" man="1"/>
    <brk id="228" max="7" man="1"/>
    <brk id="286" max="7" man="1"/>
    <brk id="343" max="7" man="1"/>
    <brk id="395" max="7" man="1"/>
    <brk id="450" max="7" man="1"/>
    <brk id="508" max="7" man="1"/>
    <brk id="563" max="7" man="1"/>
    <brk id="624" max="7" man="1"/>
    <brk id="680" max="7" man="1"/>
    <brk id="736" max="7" man="1"/>
    <brk id="792" max="7" man="1"/>
    <brk id="849" max="7" man="1"/>
    <brk id="907" max="7" man="1"/>
    <brk id="966" max="7" man="1"/>
    <brk id="1024" max="7" man="1"/>
    <brk id="1084" max="7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50"/>
  <sheetViews>
    <sheetView view="pageBreakPreview" zoomScale="75" zoomScaleNormal="80" zoomScaleSheetLayoutView="75" workbookViewId="0">
      <selection activeCell="D19" sqref="D19"/>
    </sheetView>
  </sheetViews>
  <sheetFormatPr baseColWidth="10" defaultColWidth="11.44140625" defaultRowHeight="15.6" outlineLevelCol="1" x14ac:dyDescent="0.3"/>
  <cols>
    <col min="1" max="1" width="7.109375" style="154" customWidth="1"/>
    <col min="2" max="2" width="47.88671875" style="155" customWidth="1"/>
    <col min="3" max="3" width="11.6640625" style="156" customWidth="1"/>
    <col min="4" max="4" width="11.6640625" style="155" customWidth="1"/>
    <col min="5" max="5" width="14.5546875" style="155" customWidth="1"/>
    <col min="6" max="6" width="20.33203125" style="157" customWidth="1"/>
    <col min="7" max="7" width="28" style="158" customWidth="1"/>
    <col min="8" max="8" width="24.88671875" style="158" customWidth="1"/>
    <col min="9" max="9" width="24.88671875" style="5" customWidth="1"/>
    <col min="10" max="10" width="25.33203125" style="5" customWidth="1"/>
    <col min="11" max="11" width="20.33203125" style="4" customWidth="1"/>
    <col min="12" max="16" width="19.88671875" style="5" hidden="1" customWidth="1" outlineLevel="1"/>
    <col min="17" max="17" width="23.109375" style="5" hidden="1" customWidth="1" outlineLevel="1"/>
    <col min="18" max="20" width="11.44140625" style="4" hidden="1" customWidth="1" outlineLevel="1"/>
    <col min="21" max="21" width="23.33203125" style="7" customWidth="1" collapsed="1"/>
    <col min="22" max="22" width="24.6640625" style="7" customWidth="1"/>
    <col min="23" max="23" width="23.33203125" style="7" customWidth="1"/>
    <col min="24" max="24" width="23.6640625" style="7" customWidth="1"/>
    <col min="25" max="25" width="26.33203125" style="7" customWidth="1"/>
    <col min="26" max="26" width="23.88671875" style="7" customWidth="1"/>
    <col min="27" max="27" width="17.88671875" style="4" bestFit="1" customWidth="1"/>
    <col min="28" max="28" width="11.44140625" style="4"/>
    <col min="29" max="29" width="30" style="4" customWidth="1"/>
    <col min="30" max="30" width="22.109375" style="6" customWidth="1"/>
    <col min="31" max="16384" width="11.44140625" style="4"/>
  </cols>
  <sheetData>
    <row r="1" spans="1:10" ht="20.25" customHeight="1" thickBot="1" x14ac:dyDescent="0.35">
      <c r="J1" s="3"/>
    </row>
    <row r="2" spans="1:10" ht="20.25" customHeight="1" thickBot="1" x14ac:dyDescent="0.3">
      <c r="A2" s="669" t="s">
        <v>151</v>
      </c>
      <c r="B2" s="670"/>
      <c r="C2" s="670"/>
      <c r="D2" s="670"/>
      <c r="E2" s="670"/>
      <c r="F2" s="671"/>
      <c r="G2" s="678" t="s">
        <v>70</v>
      </c>
      <c r="H2" s="666" t="s">
        <v>71</v>
      </c>
      <c r="J2" s="3"/>
    </row>
    <row r="3" spans="1:10" ht="26.25" customHeight="1" x14ac:dyDescent="0.25">
      <c r="A3" s="672" t="s">
        <v>150</v>
      </c>
      <c r="B3" s="673"/>
      <c r="C3" s="673"/>
      <c r="D3" s="673"/>
      <c r="E3" s="673"/>
      <c r="F3" s="674"/>
      <c r="G3" s="679"/>
      <c r="H3" s="667"/>
      <c r="J3" s="3"/>
    </row>
    <row r="4" spans="1:10" ht="31.5" customHeight="1" thickBot="1" x14ac:dyDescent="0.3">
      <c r="A4" s="675"/>
      <c r="B4" s="676"/>
      <c r="C4" s="676"/>
      <c r="D4" s="676"/>
      <c r="E4" s="676"/>
      <c r="F4" s="677"/>
      <c r="G4" s="680"/>
      <c r="H4" s="668"/>
      <c r="J4" s="3"/>
    </row>
    <row r="5" spans="1:10" ht="20.25" customHeight="1" x14ac:dyDescent="0.25">
      <c r="A5" s="119" t="s">
        <v>3</v>
      </c>
      <c r="B5" s="120" t="s">
        <v>19</v>
      </c>
      <c r="C5" s="120" t="s">
        <v>20</v>
      </c>
      <c r="D5" s="120" t="s">
        <v>21</v>
      </c>
      <c r="E5" s="121" t="s">
        <v>22</v>
      </c>
      <c r="F5" s="122" t="s">
        <v>23</v>
      </c>
      <c r="G5" s="159"/>
      <c r="H5" s="160"/>
      <c r="J5" s="3"/>
    </row>
    <row r="6" spans="1:10" ht="20.25" customHeight="1" x14ac:dyDescent="0.25">
      <c r="A6" s="123">
        <v>1</v>
      </c>
      <c r="B6" s="124" t="s">
        <v>14</v>
      </c>
      <c r="C6" s="124"/>
      <c r="D6" s="124"/>
      <c r="E6" s="124"/>
      <c r="F6" s="125"/>
      <c r="G6" s="161"/>
      <c r="H6" s="136"/>
      <c r="J6" s="3"/>
    </row>
    <row r="7" spans="1:10" ht="20.25" customHeight="1" x14ac:dyDescent="0.25">
      <c r="A7" s="126">
        <v>1.1000000000000001</v>
      </c>
      <c r="B7" s="127" t="s">
        <v>66</v>
      </c>
      <c r="C7" s="128" t="s">
        <v>16</v>
      </c>
      <c r="D7" s="129" t="e">
        <f>+Presupuesto!#REF!</f>
        <v>#REF!</v>
      </c>
      <c r="E7" s="130" t="e">
        <f>+Presupuesto!#REF!</f>
        <v>#REF!</v>
      </c>
      <c r="F7" s="131" t="e">
        <f>ROUND((D7*E7),0)</f>
        <v>#REF!</v>
      </c>
      <c r="G7" s="161" t="e">
        <f>+F7</f>
        <v>#REF!</v>
      </c>
      <c r="H7" s="136"/>
      <c r="J7" s="3"/>
    </row>
    <row r="8" spans="1:10" ht="20.25" customHeight="1" x14ac:dyDescent="0.25">
      <c r="A8" s="126"/>
      <c r="B8" s="132" t="s">
        <v>24</v>
      </c>
      <c r="C8" s="133"/>
      <c r="D8" s="133"/>
      <c r="E8" s="130"/>
      <c r="F8" s="134" t="e">
        <f>+F7</f>
        <v>#REF!</v>
      </c>
      <c r="G8" s="161"/>
      <c r="H8" s="136"/>
      <c r="J8" s="3"/>
    </row>
    <row r="9" spans="1:10" ht="20.25" customHeight="1" x14ac:dyDescent="0.25">
      <c r="A9" s="135">
        <v>2</v>
      </c>
      <c r="B9" s="132" t="s">
        <v>137</v>
      </c>
      <c r="C9" s="133"/>
      <c r="D9" s="133"/>
      <c r="E9" s="130"/>
      <c r="F9" s="136"/>
      <c r="G9" s="161"/>
      <c r="H9" s="136"/>
      <c r="J9" s="177">
        <v>2.5499999999999998</v>
      </c>
    </row>
    <row r="10" spans="1:10" ht="20.25" customHeight="1" x14ac:dyDescent="0.25">
      <c r="A10" s="126">
        <v>2.1</v>
      </c>
      <c r="B10" s="127" t="s">
        <v>73</v>
      </c>
      <c r="C10" s="133" t="s">
        <v>17</v>
      </c>
      <c r="D10" s="129" t="e">
        <f>+Presupuesto!#REF!</f>
        <v>#REF!</v>
      </c>
      <c r="E10" s="130" t="e">
        <f>+Presupuesto!#REF!</f>
        <v>#REF!</v>
      </c>
      <c r="F10" s="131" t="e">
        <f>ROUND((D10*E10),0)</f>
        <v>#REF!</v>
      </c>
      <c r="G10" s="161" t="e">
        <f t="shared" ref="G10:G15" si="0">+F10</f>
        <v>#REF!</v>
      </c>
      <c r="H10" s="136"/>
      <c r="J10" s="177">
        <v>5</v>
      </c>
    </row>
    <row r="11" spans="1:10" ht="20.25" customHeight="1" x14ac:dyDescent="0.25">
      <c r="A11" s="126">
        <v>2.2000000000000002</v>
      </c>
      <c r="B11" s="127" t="s">
        <v>129</v>
      </c>
      <c r="C11" s="133" t="s">
        <v>75</v>
      </c>
      <c r="D11" s="129" t="e">
        <f>+Presupuesto!#REF!</f>
        <v>#REF!</v>
      </c>
      <c r="E11" s="130" t="e">
        <f>+Presupuesto!#REF!</f>
        <v>#REF!</v>
      </c>
      <c r="F11" s="131" t="e">
        <f t="shared" ref="F11:F19" si="1">ROUND((D11*E11),0)</f>
        <v>#REF!</v>
      </c>
      <c r="G11" s="161" t="e">
        <f t="shared" si="0"/>
        <v>#REF!</v>
      </c>
      <c r="H11" s="136"/>
      <c r="J11" s="177">
        <v>2.4000000000000004</v>
      </c>
    </row>
    <row r="12" spans="1:10" ht="20.25" customHeight="1" x14ac:dyDescent="0.25">
      <c r="A12" s="126">
        <v>2.2999999999999998</v>
      </c>
      <c r="B12" s="127" t="s">
        <v>138</v>
      </c>
      <c r="C12" s="133" t="s">
        <v>17</v>
      </c>
      <c r="D12" s="129" t="e">
        <f>+Presupuesto!#REF!</f>
        <v>#REF!</v>
      </c>
      <c r="E12" s="130" t="e">
        <f>+Presupuesto!#REF!</f>
        <v>#REF!</v>
      </c>
      <c r="F12" s="131" t="e">
        <f t="shared" si="1"/>
        <v>#REF!</v>
      </c>
      <c r="G12" s="161" t="e">
        <f t="shared" si="0"/>
        <v>#REF!</v>
      </c>
      <c r="H12" s="136"/>
      <c r="J12" s="177">
        <v>1.7999999999999998</v>
      </c>
    </row>
    <row r="13" spans="1:10" ht="20.25" customHeight="1" x14ac:dyDescent="0.25">
      <c r="A13" s="126">
        <v>2.4</v>
      </c>
      <c r="B13" s="127" t="s">
        <v>141</v>
      </c>
      <c r="C13" s="133" t="s">
        <v>17</v>
      </c>
      <c r="D13" s="129" t="e">
        <f>+Presupuesto!#REF!</f>
        <v>#REF!</v>
      </c>
      <c r="E13" s="130" t="e">
        <f>+Presupuesto!#REF!</f>
        <v>#REF!</v>
      </c>
      <c r="F13" s="131" t="e">
        <f t="shared" si="1"/>
        <v>#REF!</v>
      </c>
      <c r="G13" s="161" t="e">
        <f t="shared" si="0"/>
        <v>#REF!</v>
      </c>
      <c r="H13" s="136"/>
      <c r="J13" s="177">
        <v>3.4</v>
      </c>
    </row>
    <row r="14" spans="1:10" ht="20.25" customHeight="1" x14ac:dyDescent="0.25">
      <c r="A14" s="126">
        <v>2.5</v>
      </c>
      <c r="B14" s="127" t="s">
        <v>139</v>
      </c>
      <c r="C14" s="133" t="s">
        <v>75</v>
      </c>
      <c r="D14" s="129" t="e">
        <f>+Presupuesto!#REF!</f>
        <v>#REF!</v>
      </c>
      <c r="E14" s="130" t="e">
        <f>+Presupuesto!#REF!</f>
        <v>#REF!</v>
      </c>
      <c r="F14" s="131" t="e">
        <f t="shared" si="1"/>
        <v>#REF!</v>
      </c>
      <c r="G14" s="161" t="e">
        <f t="shared" si="0"/>
        <v>#REF!</v>
      </c>
      <c r="H14" s="136"/>
      <c r="J14" s="178">
        <v>2</v>
      </c>
    </row>
    <row r="15" spans="1:10" ht="20.25" customHeight="1" x14ac:dyDescent="0.25">
      <c r="A15" s="138">
        <v>2.6</v>
      </c>
      <c r="B15" s="139" t="s">
        <v>143</v>
      </c>
      <c r="C15" s="140" t="s">
        <v>76</v>
      </c>
      <c r="D15" s="141" t="e">
        <f>+Presupuesto!#REF!</f>
        <v>#REF!</v>
      </c>
      <c r="E15" s="142" t="e">
        <f>+Presupuesto!#REF!</f>
        <v>#REF!</v>
      </c>
      <c r="F15" s="131" t="e">
        <f t="shared" si="1"/>
        <v>#REF!</v>
      </c>
      <c r="G15" s="161" t="e">
        <f t="shared" si="0"/>
        <v>#REF!</v>
      </c>
      <c r="H15" s="136"/>
      <c r="J15" s="179">
        <v>6.6000000000000005</v>
      </c>
    </row>
    <row r="16" spans="1:10" ht="27" customHeight="1" x14ac:dyDescent="0.25">
      <c r="A16" s="138">
        <v>2.7</v>
      </c>
      <c r="B16" s="143" t="s">
        <v>142</v>
      </c>
      <c r="C16" s="144" t="s">
        <v>17</v>
      </c>
      <c r="D16" s="145" t="e">
        <f>+Presupuesto!#REF!</f>
        <v>#REF!</v>
      </c>
      <c r="E16" s="146" t="e">
        <f>+Presupuesto!#REF!</f>
        <v>#REF!</v>
      </c>
      <c r="F16" s="131" t="e">
        <f t="shared" si="1"/>
        <v>#REF!</v>
      </c>
      <c r="G16" s="161"/>
      <c r="H16" s="136" t="e">
        <f>+F16</f>
        <v>#REF!</v>
      </c>
      <c r="J16" s="176">
        <v>1.2000000000000002</v>
      </c>
    </row>
    <row r="17" spans="1:27" ht="20.25" customHeight="1" x14ac:dyDescent="0.25">
      <c r="A17" s="126">
        <v>2.8</v>
      </c>
      <c r="B17" s="127" t="s">
        <v>127</v>
      </c>
      <c r="C17" s="128" t="s">
        <v>17</v>
      </c>
      <c r="D17" s="128" t="e">
        <f>+Presupuesto!#REF!</f>
        <v>#REF!</v>
      </c>
      <c r="E17" s="130" t="e">
        <f>+Presupuesto!#REF!</f>
        <v>#REF!</v>
      </c>
      <c r="F17" s="131" t="e">
        <f t="shared" si="1"/>
        <v>#REF!</v>
      </c>
      <c r="G17" s="161"/>
      <c r="H17" s="136" t="e">
        <f>+F17</f>
        <v>#REF!</v>
      </c>
      <c r="J17" s="176">
        <v>2.4000000000000004</v>
      </c>
    </row>
    <row r="18" spans="1:27" ht="27" customHeight="1" x14ac:dyDescent="0.25">
      <c r="A18" s="126">
        <v>2.9</v>
      </c>
      <c r="B18" s="147" t="s">
        <v>144</v>
      </c>
      <c r="C18" s="128" t="s">
        <v>16</v>
      </c>
      <c r="D18" s="128" t="e">
        <f>+Presupuesto!#REF!</f>
        <v>#REF!</v>
      </c>
      <c r="E18" s="130" t="e">
        <f>+Presupuesto!#REF!</f>
        <v>#REF!</v>
      </c>
      <c r="F18" s="131" t="e">
        <f t="shared" si="1"/>
        <v>#REF!</v>
      </c>
      <c r="G18" s="161"/>
      <c r="H18" s="136" t="e">
        <f>+F18</f>
        <v>#REF!</v>
      </c>
      <c r="J18" s="176">
        <v>6</v>
      </c>
    </row>
    <row r="19" spans="1:27" ht="27.75" customHeight="1" x14ac:dyDescent="0.25">
      <c r="A19" s="148" t="e">
        <f>+Presupuesto!#REF!</f>
        <v>#REF!</v>
      </c>
      <c r="B19" s="147" t="s">
        <v>131</v>
      </c>
      <c r="C19" s="128" t="s">
        <v>16</v>
      </c>
      <c r="D19" s="128" t="e">
        <f>+Presupuesto!#REF!</f>
        <v>#REF!</v>
      </c>
      <c r="E19" s="130" t="e">
        <f>+Presupuesto!#REF!</f>
        <v>#REF!</v>
      </c>
      <c r="F19" s="131" t="e">
        <f t="shared" si="1"/>
        <v>#REF!</v>
      </c>
      <c r="G19" s="161"/>
      <c r="H19" s="136" t="e">
        <f>+F19</f>
        <v>#REF!</v>
      </c>
      <c r="J19" s="3"/>
    </row>
    <row r="20" spans="1:27" ht="20.25" customHeight="1" x14ac:dyDescent="0.25">
      <c r="A20" s="126"/>
      <c r="B20" s="132" t="s">
        <v>24</v>
      </c>
      <c r="C20" s="133"/>
      <c r="D20" s="133"/>
      <c r="E20" s="130"/>
      <c r="F20" s="134" t="e">
        <f>+F10+F11+F12+F13+F14+F15+F16+F17+F18+F19</f>
        <v>#REF!</v>
      </c>
      <c r="G20" s="161"/>
      <c r="H20" s="136"/>
      <c r="J20" s="3"/>
    </row>
    <row r="21" spans="1:27" ht="20.25" customHeight="1" x14ac:dyDescent="0.25">
      <c r="A21" s="149">
        <v>3</v>
      </c>
      <c r="B21" s="124" t="s">
        <v>146</v>
      </c>
      <c r="C21" s="128"/>
      <c r="D21" s="128"/>
      <c r="E21" s="130"/>
      <c r="F21" s="137"/>
      <c r="G21" s="161"/>
      <c r="H21" s="136"/>
      <c r="J21" s="3"/>
    </row>
    <row r="22" spans="1:27" ht="20.25" customHeight="1" x14ac:dyDescent="0.25">
      <c r="A22" s="126">
        <v>3.1</v>
      </c>
      <c r="B22" s="147" t="s">
        <v>147</v>
      </c>
      <c r="C22" s="128" t="s">
        <v>75</v>
      </c>
      <c r="D22" s="128" t="e">
        <f>+Presupuesto!#REF!</f>
        <v>#REF!</v>
      </c>
      <c r="E22" s="130" t="e">
        <f>+Presupuesto!#REF!</f>
        <v>#REF!</v>
      </c>
      <c r="F22" s="131" t="e">
        <f t="shared" ref="F22:F24" si="2">ROUND((D22*E22),0)</f>
        <v>#REF!</v>
      </c>
      <c r="G22" s="161"/>
      <c r="H22" s="136" t="e">
        <f>+F22</f>
        <v>#REF!</v>
      </c>
      <c r="J22" s="3"/>
    </row>
    <row r="23" spans="1:27" ht="20.25" customHeight="1" x14ac:dyDescent="0.25">
      <c r="A23" s="126">
        <v>3.2</v>
      </c>
      <c r="B23" s="147" t="s">
        <v>148</v>
      </c>
      <c r="C23" s="128" t="s">
        <v>76</v>
      </c>
      <c r="D23" s="128">
        <f>+'Memoria de Cantidades'!J48</f>
        <v>34</v>
      </c>
      <c r="E23" s="130" t="e">
        <f>+Presupuesto!#REF!</f>
        <v>#REF!</v>
      </c>
      <c r="F23" s="131" t="e">
        <f t="shared" si="2"/>
        <v>#REF!</v>
      </c>
      <c r="G23" s="161"/>
      <c r="H23" s="136" t="e">
        <f>+F23</f>
        <v>#REF!</v>
      </c>
      <c r="J23" s="3"/>
    </row>
    <row r="24" spans="1:27" ht="20.25" customHeight="1" thickBot="1" x14ac:dyDescent="0.3">
      <c r="A24" s="126">
        <v>3.3</v>
      </c>
      <c r="B24" s="147" t="s">
        <v>149</v>
      </c>
      <c r="C24" s="128" t="s">
        <v>76</v>
      </c>
      <c r="D24" s="128">
        <f>+'Memoria de Cantidades'!J50</f>
        <v>11</v>
      </c>
      <c r="E24" s="130" t="e">
        <f>+Presupuesto!#REF!</f>
        <v>#REF!</v>
      </c>
      <c r="F24" s="131" t="e">
        <f t="shared" si="2"/>
        <v>#REF!</v>
      </c>
      <c r="G24" s="162"/>
      <c r="H24" s="163" t="e">
        <f>+F24</f>
        <v>#REF!</v>
      </c>
      <c r="J24" s="3"/>
    </row>
    <row r="25" spans="1:27" ht="20.25" customHeight="1" thickBot="1" x14ac:dyDescent="0.3">
      <c r="A25" s="126"/>
      <c r="B25" s="132" t="s">
        <v>24</v>
      </c>
      <c r="C25" s="133"/>
      <c r="D25" s="133"/>
      <c r="E25" s="130"/>
      <c r="F25" s="150" t="e">
        <f>+F22+F23+F24</f>
        <v>#REF!</v>
      </c>
      <c r="G25" s="164" t="e">
        <f>SUM(G7:G24)</f>
        <v>#REF!</v>
      </c>
      <c r="H25" s="165" t="e">
        <f>SUM(H16:H24)</f>
        <v>#REF!</v>
      </c>
      <c r="J25" s="3"/>
    </row>
    <row r="26" spans="1:27" ht="20.25" customHeight="1" thickBot="1" x14ac:dyDescent="0.3">
      <c r="A26" s="151"/>
      <c r="B26" s="152" t="s">
        <v>25</v>
      </c>
      <c r="C26" s="152"/>
      <c r="D26" s="152"/>
      <c r="E26" s="152"/>
      <c r="F26" s="153" t="e">
        <f>+F8+F20+F25</f>
        <v>#REF!</v>
      </c>
      <c r="G26" s="166"/>
      <c r="H26" s="166"/>
      <c r="J26" s="3"/>
    </row>
    <row r="27" spans="1:27" ht="15" customHeight="1" x14ac:dyDescent="0.3">
      <c r="J27" s="3"/>
    </row>
    <row r="28" spans="1:27" x14ac:dyDescent="0.3">
      <c r="F28" s="167"/>
      <c r="J28" s="3"/>
    </row>
    <row r="29" spans="1:27" ht="17.25" customHeight="1" x14ac:dyDescent="0.3">
      <c r="B29" s="168" t="str">
        <f>+'Memoria de Cantidades'!B52</f>
        <v>ALABORÓ:</v>
      </c>
      <c r="C29" s="168"/>
      <c r="D29" s="168"/>
      <c r="E29" s="168"/>
      <c r="F29" s="167" t="str">
        <f>+'Memoria de Cantidades'!E52</f>
        <v>Vo.Bo.</v>
      </c>
      <c r="J29" s="3"/>
      <c r="K29" s="8"/>
    </row>
    <row r="30" spans="1:27" ht="17.25" customHeight="1" x14ac:dyDescent="0.3">
      <c r="C30" s="665"/>
      <c r="D30" s="665"/>
      <c r="E30" s="665"/>
      <c r="F30" s="665"/>
      <c r="J30" s="3"/>
      <c r="L30" s="10"/>
      <c r="M30" s="10"/>
      <c r="N30" s="10"/>
      <c r="O30" s="10"/>
      <c r="P30" s="10"/>
      <c r="Q30" s="10"/>
      <c r="R30" s="9"/>
      <c r="S30" s="9"/>
      <c r="T30" s="9"/>
      <c r="U30" s="11"/>
      <c r="V30" s="11"/>
      <c r="W30" s="11"/>
      <c r="X30" s="11"/>
      <c r="Y30" s="11"/>
      <c r="Z30" s="12"/>
    </row>
    <row r="31" spans="1:27" ht="17.25" customHeight="1" x14ac:dyDescent="0.3">
      <c r="C31" s="168"/>
      <c r="D31" s="168"/>
      <c r="E31" s="168"/>
      <c r="F31" s="167"/>
      <c r="J31" s="3"/>
      <c r="U31" s="12"/>
      <c r="V31" s="12"/>
      <c r="W31" s="12"/>
      <c r="X31" s="12"/>
      <c r="Y31" s="12"/>
      <c r="Z31" s="12"/>
      <c r="AA31" s="8"/>
    </row>
    <row r="32" spans="1:27" ht="17.25" customHeight="1" x14ac:dyDescent="0.3">
      <c r="C32" s="168"/>
      <c r="D32" s="168"/>
      <c r="E32" s="168"/>
      <c r="F32" s="167"/>
      <c r="J32" s="3"/>
      <c r="U32" s="12"/>
      <c r="V32" s="12"/>
      <c r="W32" s="12"/>
      <c r="X32" s="12"/>
      <c r="Y32" s="12"/>
      <c r="Z32" s="12"/>
      <c r="AA32" s="8"/>
    </row>
    <row r="33" spans="2:27" ht="17.25" customHeight="1" thickBot="1" x14ac:dyDescent="0.35">
      <c r="B33" s="169"/>
      <c r="C33" s="170"/>
      <c r="D33" s="168"/>
      <c r="E33" s="168"/>
      <c r="F33" s="171"/>
      <c r="G33" s="172"/>
      <c r="H33" s="172"/>
      <c r="J33" s="3"/>
      <c r="K33" s="8"/>
      <c r="U33" s="12"/>
      <c r="V33" s="12"/>
      <c r="W33" s="12"/>
      <c r="X33" s="12"/>
      <c r="Y33" s="12"/>
    </row>
    <row r="34" spans="2:27" ht="17.25" customHeight="1" x14ac:dyDescent="0.3">
      <c r="B34" s="173">
        <f>+'Memoria de Cantidades'!B56</f>
        <v>0</v>
      </c>
      <c r="C34" s="173"/>
      <c r="D34" s="173"/>
      <c r="E34" s="173"/>
      <c r="F34" s="174" t="str">
        <f>+'Memoria de Cantidades'!E56</f>
        <v>ARQ. GUILLERMO YAMID VALLEJOS BENAVIDES</v>
      </c>
      <c r="G34" s="175"/>
      <c r="J34" s="3"/>
      <c r="L34" s="10"/>
      <c r="M34" s="10"/>
      <c r="N34" s="10"/>
      <c r="O34" s="10"/>
      <c r="P34" s="10"/>
      <c r="Q34" s="10"/>
      <c r="U34" s="11"/>
      <c r="V34" s="11"/>
      <c r="W34" s="11"/>
      <c r="X34" s="11"/>
      <c r="Y34" s="11"/>
      <c r="Z34" s="11"/>
    </row>
    <row r="35" spans="2:27" ht="17.25" customHeight="1" x14ac:dyDescent="0.3">
      <c r="B35" s="168">
        <f>+'Memoria de Cantidades'!B57</f>
        <v>0</v>
      </c>
      <c r="C35" s="168"/>
      <c r="D35" s="168"/>
      <c r="E35" s="168"/>
      <c r="F35" s="167" t="str">
        <f>+'Memoria de Cantidades'!E57</f>
        <v>SECRETARIO DE PLANEACION Y OBRAS PUBLICAS</v>
      </c>
      <c r="J35" s="3"/>
      <c r="K35" s="13"/>
      <c r="U35" s="12"/>
      <c r="V35" s="12"/>
      <c r="W35" s="12"/>
      <c r="X35" s="12"/>
      <c r="Y35" s="12"/>
      <c r="Z35" s="12"/>
    </row>
    <row r="36" spans="2:27" ht="17.25" customHeight="1" x14ac:dyDescent="0.3">
      <c r="B36" s="168" t="e">
        <f>+'Memoria de Cantidades'!B58</f>
        <v>#REF!</v>
      </c>
      <c r="C36" s="168"/>
      <c r="D36" s="168"/>
      <c r="E36" s="168"/>
      <c r="F36" s="167" t="str">
        <f>+'Memoria de Cantidades'!E58</f>
        <v>SAN MIGUEL - PUTUMAYO</v>
      </c>
      <c r="J36" s="3"/>
      <c r="K36" s="13"/>
      <c r="U36" s="12"/>
      <c r="V36" s="12"/>
      <c r="W36" s="12"/>
      <c r="X36" s="12"/>
      <c r="Y36" s="12"/>
    </row>
    <row r="37" spans="2:27" ht="17.25" customHeight="1" x14ac:dyDescent="0.3">
      <c r="J37" s="3"/>
      <c r="K37" s="13"/>
      <c r="U37" s="12"/>
      <c r="V37" s="12"/>
      <c r="W37" s="12"/>
      <c r="X37" s="12"/>
      <c r="Y37" s="12"/>
    </row>
    <row r="38" spans="2:27" ht="17.25" customHeight="1" x14ac:dyDescent="0.3">
      <c r="J38" s="3"/>
      <c r="K38" s="13"/>
      <c r="U38" s="12"/>
      <c r="V38" s="12"/>
      <c r="W38" s="12"/>
      <c r="X38" s="12"/>
      <c r="Y38" s="12"/>
    </row>
    <row r="39" spans="2:27" ht="17.25" customHeight="1" x14ac:dyDescent="0.3">
      <c r="J39" s="3"/>
      <c r="K39" s="13"/>
      <c r="U39" s="12"/>
      <c r="V39" s="12"/>
      <c r="W39" s="12"/>
      <c r="X39" s="12"/>
      <c r="Y39" s="12"/>
      <c r="Z39" s="12"/>
    </row>
    <row r="40" spans="2:27" ht="17.25" customHeight="1" x14ac:dyDescent="0.3">
      <c r="J40" s="3"/>
      <c r="K40" s="13"/>
      <c r="U40" s="12"/>
      <c r="V40" s="12"/>
      <c r="W40" s="12"/>
      <c r="X40" s="12"/>
      <c r="Y40" s="12"/>
      <c r="Z40" s="12"/>
    </row>
    <row r="41" spans="2:27" ht="17.25" customHeight="1" x14ac:dyDescent="0.3">
      <c r="J41" s="3"/>
      <c r="K41" s="8"/>
      <c r="U41" s="12"/>
      <c r="V41" s="12"/>
      <c r="W41" s="12"/>
      <c r="X41" s="12"/>
      <c r="Y41" s="12"/>
      <c r="Z41" s="12"/>
      <c r="AA41" s="8"/>
    </row>
    <row r="42" spans="2:27" ht="17.25" customHeight="1" x14ac:dyDescent="0.3">
      <c r="J42" s="3"/>
      <c r="K42" s="8"/>
      <c r="U42" s="12"/>
      <c r="V42" s="12"/>
      <c r="W42" s="12"/>
      <c r="X42" s="12"/>
      <c r="Y42" s="12"/>
      <c r="Z42" s="12"/>
      <c r="AA42" s="8"/>
    </row>
    <row r="43" spans="2:27" ht="36.75" customHeight="1" x14ac:dyDescent="0.3">
      <c r="J43" s="3"/>
      <c r="K43" s="8"/>
      <c r="U43" s="12"/>
      <c r="V43" s="12"/>
      <c r="W43" s="12"/>
      <c r="X43" s="12"/>
      <c r="Y43" s="12"/>
      <c r="Z43" s="12"/>
      <c r="AA43" s="8"/>
    </row>
    <row r="44" spans="2:27" ht="29.25" customHeight="1" x14ac:dyDescent="0.3">
      <c r="J44" s="3"/>
      <c r="K44" s="8"/>
      <c r="U44" s="12"/>
      <c r="V44" s="12"/>
      <c r="W44" s="12"/>
      <c r="X44" s="12"/>
      <c r="Y44" s="12"/>
      <c r="Z44" s="12"/>
      <c r="AA44" s="8"/>
    </row>
    <row r="45" spans="2:27" ht="17.25" customHeight="1" x14ac:dyDescent="0.3">
      <c r="J45" s="3"/>
      <c r="K45" s="8"/>
      <c r="U45" s="12"/>
      <c r="V45" s="12"/>
      <c r="W45" s="12"/>
      <c r="X45" s="12"/>
      <c r="Y45" s="12"/>
      <c r="Z45" s="12"/>
      <c r="AA45" s="8"/>
    </row>
    <row r="46" spans="2:27" ht="17.25" customHeight="1" x14ac:dyDescent="0.3">
      <c r="J46" s="3"/>
      <c r="K46" s="8"/>
      <c r="U46" s="12"/>
      <c r="V46" s="12"/>
      <c r="W46" s="12"/>
      <c r="X46" s="12"/>
      <c r="Y46" s="12"/>
      <c r="Z46" s="12"/>
      <c r="AA46" s="8"/>
    </row>
    <row r="47" spans="2:27" x14ac:dyDescent="0.3">
      <c r="J47" s="3"/>
      <c r="K47" s="8"/>
      <c r="U47" s="12"/>
      <c r="V47" s="12"/>
      <c r="W47" s="12"/>
      <c r="X47" s="12"/>
      <c r="Y47" s="12"/>
      <c r="Z47" s="12"/>
      <c r="AA47" s="8"/>
    </row>
    <row r="48" spans="2:27" x14ac:dyDescent="0.3">
      <c r="J48" s="3"/>
      <c r="K48" s="8"/>
      <c r="U48" s="12"/>
      <c r="V48" s="12"/>
      <c r="W48" s="12"/>
      <c r="X48" s="12"/>
      <c r="Y48" s="12"/>
      <c r="Z48" s="12"/>
      <c r="AA48" s="8"/>
    </row>
    <row r="49" spans="10:27" ht="17.25" customHeight="1" x14ac:dyDescent="0.3">
      <c r="J49" s="3"/>
      <c r="K49" s="8"/>
      <c r="U49" s="12"/>
      <c r="V49" s="12"/>
      <c r="W49" s="12"/>
      <c r="X49" s="12"/>
      <c r="Y49" s="12"/>
      <c r="Z49" s="12"/>
      <c r="AA49" s="8"/>
    </row>
    <row r="50" spans="10:27" ht="17.25" customHeight="1" x14ac:dyDescent="0.3">
      <c r="J50" s="3"/>
      <c r="K50" s="8"/>
      <c r="U50" s="12"/>
      <c r="V50" s="12"/>
      <c r="W50" s="12"/>
      <c r="X50" s="12"/>
      <c r="Y50" s="12"/>
      <c r="Z50" s="12"/>
      <c r="AA50" s="8"/>
    </row>
  </sheetData>
  <mergeCells count="5">
    <mergeCell ref="C30:F30"/>
    <mergeCell ref="H2:H4"/>
    <mergeCell ref="A2:F2"/>
    <mergeCell ref="A3:F4"/>
    <mergeCell ref="G2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K58"/>
  <sheetViews>
    <sheetView view="pageBreakPreview" topLeftCell="A22" zoomScale="85" zoomScaleNormal="85" zoomScaleSheetLayoutView="85" workbookViewId="0">
      <selection activeCell="L35" sqref="L35:M48"/>
    </sheetView>
  </sheetViews>
  <sheetFormatPr baseColWidth="10" defaultColWidth="11.44140625" defaultRowHeight="14.4" x14ac:dyDescent="0.3"/>
  <cols>
    <col min="1" max="1" width="5" style="17" bestFit="1" customWidth="1"/>
    <col min="2" max="2" width="67.6640625" style="18" customWidth="1"/>
    <col min="3" max="3" width="4.33203125" style="19" bestFit="1" customWidth="1"/>
    <col min="4" max="4" width="9" style="19" bestFit="1" customWidth="1"/>
    <col min="5" max="5" width="11.44140625" style="19"/>
    <col min="6" max="6" width="4.88671875" style="19" bestFit="1" customWidth="1"/>
    <col min="7" max="7" width="8.44140625" style="19" bestFit="1" customWidth="1"/>
    <col min="8" max="8" width="11.88671875" style="19" bestFit="1" customWidth="1"/>
    <col min="9" max="9" width="3" style="19" bestFit="1" customWidth="1"/>
    <col min="10" max="10" width="6.6640625" style="19" bestFit="1" customWidth="1"/>
    <col min="11" max="11" width="8" style="19" bestFit="1" customWidth="1"/>
    <col min="13" max="13" width="26.5546875" customWidth="1"/>
  </cols>
  <sheetData>
    <row r="1" spans="1:11" ht="14.25" customHeight="1" x14ac:dyDescent="0.3">
      <c r="A1" s="686" t="s">
        <v>0</v>
      </c>
      <c r="B1" s="687"/>
      <c r="C1" s="687"/>
      <c r="D1" s="687"/>
      <c r="E1" s="687"/>
      <c r="F1" s="687"/>
      <c r="G1" s="687"/>
      <c r="H1" s="687"/>
      <c r="I1" s="687"/>
      <c r="J1" s="687"/>
      <c r="K1" s="688"/>
    </row>
    <row r="2" spans="1:11" ht="14.25" customHeight="1" x14ac:dyDescent="0.3">
      <c r="A2" s="689" t="s">
        <v>1</v>
      </c>
      <c r="B2" s="690"/>
      <c r="C2" s="690"/>
      <c r="D2" s="690"/>
      <c r="E2" s="690"/>
      <c r="F2" s="690"/>
      <c r="G2" s="690"/>
      <c r="H2" s="690"/>
      <c r="I2" s="690"/>
      <c r="J2" s="690"/>
      <c r="K2" s="691"/>
    </row>
    <row r="3" spans="1:11" ht="14.25" customHeight="1" x14ac:dyDescent="0.3">
      <c r="A3" s="689" t="s">
        <v>65</v>
      </c>
      <c r="B3" s="690"/>
      <c r="C3" s="690"/>
      <c r="D3" s="690"/>
      <c r="E3" s="690"/>
      <c r="F3" s="690"/>
      <c r="G3" s="690"/>
      <c r="H3" s="690"/>
      <c r="I3" s="690"/>
      <c r="J3" s="690"/>
      <c r="K3" s="691"/>
    </row>
    <row r="4" spans="1:11" ht="14.25" customHeight="1" thickBot="1" x14ac:dyDescent="0.35">
      <c r="A4" s="36"/>
      <c r="K4" s="37"/>
    </row>
    <row r="5" spans="1:11" ht="15" thickBot="1" x14ac:dyDescent="0.35">
      <c r="A5" s="692" t="s">
        <v>2</v>
      </c>
      <c r="B5" s="693"/>
      <c r="C5" s="693"/>
      <c r="D5" s="693"/>
      <c r="E5" s="693"/>
      <c r="F5" s="693"/>
      <c r="G5" s="693"/>
      <c r="H5" s="693"/>
      <c r="I5" s="693"/>
      <c r="J5" s="693"/>
      <c r="K5" s="694"/>
    </row>
    <row r="6" spans="1:11" ht="34.5" customHeight="1" thickBot="1" x14ac:dyDescent="0.35">
      <c r="A6" s="683" t="e">
        <f>+Presupuesto!#REF!</f>
        <v>#REF!</v>
      </c>
      <c r="B6" s="684"/>
      <c r="C6" s="684"/>
      <c r="D6" s="684"/>
      <c r="E6" s="684"/>
      <c r="F6" s="684"/>
      <c r="G6" s="684"/>
      <c r="H6" s="684"/>
      <c r="I6" s="684"/>
      <c r="J6" s="684"/>
      <c r="K6" s="685"/>
    </row>
    <row r="7" spans="1:11" ht="15" thickBot="1" x14ac:dyDescent="0.35">
      <c r="A7" s="20" t="s">
        <v>3</v>
      </c>
      <c r="B7" s="21" t="s">
        <v>4</v>
      </c>
      <c r="C7" s="46" t="s">
        <v>5</v>
      </c>
      <c r="D7" s="46" t="s">
        <v>6</v>
      </c>
      <c r="E7" s="46" t="s">
        <v>7</v>
      </c>
      <c r="F7" s="46" t="s">
        <v>8</v>
      </c>
      <c r="G7" s="46" t="s">
        <v>9</v>
      </c>
      <c r="H7" s="46" t="s">
        <v>10</v>
      </c>
      <c r="I7" s="46" t="s">
        <v>11</v>
      </c>
      <c r="J7" s="46" t="s">
        <v>12</v>
      </c>
      <c r="K7" s="47" t="s">
        <v>13</v>
      </c>
    </row>
    <row r="8" spans="1:11" s="1" customFormat="1" ht="20.25" customHeight="1" x14ac:dyDescent="0.3">
      <c r="A8" s="55">
        <v>1</v>
      </c>
      <c r="B8" s="48" t="s">
        <v>14</v>
      </c>
      <c r="C8" s="49"/>
      <c r="D8" s="49"/>
      <c r="E8" s="49"/>
      <c r="F8" s="49"/>
      <c r="G8" s="49"/>
      <c r="H8" s="49"/>
      <c r="I8" s="49"/>
      <c r="J8" s="49"/>
      <c r="K8" s="50"/>
    </row>
    <row r="9" spans="1:11" s="2" customFormat="1" x14ac:dyDescent="0.3">
      <c r="A9" s="23">
        <v>1.1000000000000001</v>
      </c>
      <c r="B9" s="24" t="s">
        <v>15</v>
      </c>
      <c r="C9" s="25" t="s">
        <v>16</v>
      </c>
      <c r="D9" s="42"/>
      <c r="E9" s="42"/>
      <c r="F9" s="42"/>
      <c r="G9" s="42"/>
      <c r="H9" s="42"/>
      <c r="I9" s="42"/>
      <c r="J9" s="42"/>
      <c r="K9" s="43">
        <f>+G10</f>
        <v>3.5</v>
      </c>
    </row>
    <row r="10" spans="1:11" ht="21" customHeight="1" x14ac:dyDescent="0.3">
      <c r="A10" s="23"/>
      <c r="B10" s="24" t="s">
        <v>159</v>
      </c>
      <c r="C10" s="25"/>
      <c r="D10" s="42">
        <v>7</v>
      </c>
      <c r="E10" s="42">
        <v>0.5</v>
      </c>
      <c r="F10" s="42"/>
      <c r="G10" s="42">
        <f>--D10*E10</f>
        <v>3.5</v>
      </c>
      <c r="H10" s="42"/>
      <c r="I10" s="42"/>
      <c r="J10" s="42"/>
      <c r="K10" s="43"/>
    </row>
    <row r="11" spans="1:11" ht="21" customHeight="1" x14ac:dyDescent="0.3">
      <c r="A11" s="23">
        <v>1.2</v>
      </c>
      <c r="B11" s="24" t="s">
        <v>128</v>
      </c>
      <c r="C11" s="25" t="s">
        <v>16</v>
      </c>
      <c r="D11" s="42"/>
      <c r="E11" s="42"/>
      <c r="F11" s="42"/>
      <c r="G11" s="42"/>
      <c r="H11" s="42"/>
      <c r="I11" s="42"/>
      <c r="J11" s="42"/>
      <c r="K11" s="43">
        <f>+G12</f>
        <v>1</v>
      </c>
    </row>
    <row r="12" spans="1:11" ht="21" customHeight="1" x14ac:dyDescent="0.3">
      <c r="A12" s="23"/>
      <c r="B12" s="24" t="str">
        <f>B10</f>
        <v>Sector la Vega calle 3 entre crr 2 y 3</v>
      </c>
      <c r="C12" s="25"/>
      <c r="D12" s="42">
        <v>2.5</v>
      </c>
      <c r="E12" s="42">
        <v>0.4</v>
      </c>
      <c r="F12" s="42"/>
      <c r="G12" s="42">
        <f>--E12*D12</f>
        <v>1</v>
      </c>
      <c r="H12" s="42"/>
      <c r="I12" s="42"/>
      <c r="J12" s="42"/>
      <c r="K12" s="43"/>
    </row>
    <row r="13" spans="1:11" s="1" customFormat="1" ht="18" customHeight="1" x14ac:dyDescent="0.3">
      <c r="A13" s="55">
        <v>2</v>
      </c>
      <c r="B13" s="681" t="s">
        <v>137</v>
      </c>
      <c r="C13" s="681"/>
      <c r="D13" s="681"/>
      <c r="E13" s="681"/>
      <c r="F13" s="681"/>
      <c r="G13" s="681"/>
      <c r="H13" s="681"/>
      <c r="I13" s="681"/>
      <c r="J13" s="681"/>
      <c r="K13" s="682"/>
    </row>
    <row r="14" spans="1:11" s="2" customFormat="1" ht="19.5" customHeight="1" x14ac:dyDescent="0.3">
      <c r="A14" s="23">
        <v>2.1</v>
      </c>
      <c r="B14" s="24" t="s">
        <v>73</v>
      </c>
      <c r="C14" s="25" t="s">
        <v>17</v>
      </c>
      <c r="D14" s="42"/>
      <c r="E14" s="42"/>
      <c r="F14" s="42"/>
      <c r="G14" s="42"/>
      <c r="H14" s="42"/>
      <c r="I14" s="42"/>
      <c r="J14" s="42"/>
      <c r="K14" s="43">
        <f>SUM(H15:H15)</f>
        <v>2.5499999999999998</v>
      </c>
    </row>
    <row r="15" spans="1:11" ht="20.25" customHeight="1" x14ac:dyDescent="0.3">
      <c r="A15" s="23"/>
      <c r="B15" s="24" t="str">
        <f>B12</f>
        <v>Sector la Vega calle 3 entre crr 2 y 3</v>
      </c>
      <c r="C15" s="25"/>
      <c r="D15" s="42">
        <v>3.4</v>
      </c>
      <c r="E15" s="42">
        <v>0.5</v>
      </c>
      <c r="F15" s="42">
        <v>1.5</v>
      </c>
      <c r="G15" s="42"/>
      <c r="H15" s="42">
        <f>+D15*E15*F15</f>
        <v>2.5499999999999998</v>
      </c>
      <c r="I15" s="42"/>
      <c r="J15" s="42"/>
      <c r="K15" s="43"/>
    </row>
    <row r="16" spans="1:11" s="2" customFormat="1" ht="16.5" customHeight="1" x14ac:dyDescent="0.3">
      <c r="A16" s="23">
        <v>2.2000000000000002</v>
      </c>
      <c r="B16" s="24" t="s">
        <v>129</v>
      </c>
      <c r="C16" s="24" t="s">
        <v>75</v>
      </c>
      <c r="D16" s="42"/>
      <c r="E16" s="42"/>
      <c r="F16" s="42"/>
      <c r="G16" s="42"/>
      <c r="H16" s="42"/>
      <c r="I16" s="42"/>
      <c r="J16" s="42"/>
      <c r="K16" s="43">
        <f>--D17</f>
        <v>2.5</v>
      </c>
    </row>
    <row r="17" spans="1:11" ht="15.75" customHeight="1" x14ac:dyDescent="0.3">
      <c r="A17" s="23"/>
      <c r="B17" s="24" t="str">
        <f>B15</f>
        <v>Sector la Vega calle 3 entre crr 2 y 3</v>
      </c>
      <c r="C17" s="25"/>
      <c r="D17" s="42">
        <v>2.5</v>
      </c>
      <c r="E17" s="42"/>
      <c r="F17" s="42"/>
      <c r="G17" s="42"/>
      <c r="H17" s="42"/>
      <c r="I17" s="42"/>
      <c r="J17" s="42"/>
      <c r="K17" s="43"/>
    </row>
    <row r="18" spans="1:11" s="2" customFormat="1" ht="16.5" customHeight="1" x14ac:dyDescent="0.3">
      <c r="A18" s="23">
        <v>2.2999999999999998</v>
      </c>
      <c r="B18" s="24" t="s">
        <v>138</v>
      </c>
      <c r="C18" s="24" t="s">
        <v>17</v>
      </c>
      <c r="D18" s="42"/>
      <c r="E18" s="42"/>
      <c r="F18" s="42"/>
      <c r="G18" s="42"/>
      <c r="H18" s="42"/>
      <c r="I18" s="42"/>
      <c r="J18" s="42"/>
      <c r="K18" s="43">
        <f>--H19</f>
        <v>1.7000000000000002</v>
      </c>
    </row>
    <row r="19" spans="1:11" ht="15.75" customHeight="1" x14ac:dyDescent="0.3">
      <c r="A19" s="23"/>
      <c r="B19" s="24" t="str">
        <f>B17</f>
        <v>Sector la Vega calle 3 entre crr 2 y 3</v>
      </c>
      <c r="C19" s="25"/>
      <c r="D19" s="42">
        <v>2.5</v>
      </c>
      <c r="E19" s="42">
        <v>1.7</v>
      </c>
      <c r="F19" s="42">
        <v>0.4</v>
      </c>
      <c r="G19" s="42"/>
      <c r="H19" s="42">
        <f>+D19*E19*F19</f>
        <v>1.7000000000000002</v>
      </c>
      <c r="I19" s="42"/>
      <c r="J19" s="42"/>
      <c r="K19" s="43"/>
    </row>
    <row r="20" spans="1:11" ht="15.75" customHeight="1" x14ac:dyDescent="0.3">
      <c r="A20" s="23">
        <v>2.4</v>
      </c>
      <c r="B20" s="24" t="s">
        <v>156</v>
      </c>
      <c r="C20" s="25" t="s">
        <v>17</v>
      </c>
      <c r="D20" s="42"/>
      <c r="E20" s="42"/>
      <c r="F20" s="42"/>
      <c r="G20" s="42"/>
      <c r="H20" s="42"/>
      <c r="I20" s="42"/>
      <c r="J20" s="42"/>
      <c r="K20" s="43">
        <f>--H21</f>
        <v>0.375</v>
      </c>
    </row>
    <row r="21" spans="1:11" ht="15.75" customHeight="1" x14ac:dyDescent="0.3">
      <c r="A21" s="23"/>
      <c r="B21" s="24" t="str">
        <f>B19</f>
        <v>Sector la Vega calle 3 entre crr 2 y 3</v>
      </c>
      <c r="C21" s="25"/>
      <c r="D21" s="42">
        <f>+D19</f>
        <v>2.5</v>
      </c>
      <c r="E21" s="42">
        <v>0.5</v>
      </c>
      <c r="F21" s="42">
        <v>0.3</v>
      </c>
      <c r="G21" s="42"/>
      <c r="H21" s="42">
        <f>+D21*E21*F21</f>
        <v>0.375</v>
      </c>
      <c r="I21" s="42"/>
      <c r="J21" s="42"/>
      <c r="K21" s="43"/>
    </row>
    <row r="22" spans="1:11" s="2" customFormat="1" ht="18.75" customHeight="1" x14ac:dyDescent="0.3">
      <c r="A22" s="23">
        <v>2.5</v>
      </c>
      <c r="B22" s="24" t="s">
        <v>161</v>
      </c>
      <c r="C22" s="25" t="s">
        <v>75</v>
      </c>
      <c r="D22" s="42"/>
      <c r="E22" s="42"/>
      <c r="F22" s="42"/>
      <c r="G22" s="42"/>
      <c r="H22" s="42"/>
      <c r="I22" s="42"/>
      <c r="J22" s="42"/>
      <c r="K22" s="43">
        <f>D23</f>
        <v>3.4</v>
      </c>
    </row>
    <row r="23" spans="1:11" ht="15" customHeight="1" x14ac:dyDescent="0.3">
      <c r="A23" s="23"/>
      <c r="B23" s="24" t="str">
        <f>B21</f>
        <v>Sector la Vega calle 3 entre crr 2 y 3</v>
      </c>
      <c r="C23" s="25"/>
      <c r="D23" s="42">
        <v>3.4</v>
      </c>
      <c r="E23" s="42"/>
      <c r="F23" s="42"/>
      <c r="G23" s="42"/>
      <c r="H23" s="42"/>
      <c r="I23" s="42"/>
      <c r="J23" s="42"/>
      <c r="K23" s="43"/>
    </row>
    <row r="24" spans="1:11" ht="16.5" customHeight="1" x14ac:dyDescent="0.3">
      <c r="A24" s="23">
        <v>2.6</v>
      </c>
      <c r="B24" s="24" t="s">
        <v>162</v>
      </c>
      <c r="C24" s="25" t="s">
        <v>76</v>
      </c>
      <c r="D24" s="42"/>
      <c r="E24" s="42"/>
      <c r="F24" s="42"/>
      <c r="G24" s="42"/>
      <c r="H24" s="42"/>
      <c r="I24" s="42"/>
      <c r="J24" s="42"/>
      <c r="K24" s="43">
        <f>--J25</f>
        <v>1</v>
      </c>
    </row>
    <row r="25" spans="1:11" ht="15" customHeight="1" x14ac:dyDescent="0.3">
      <c r="A25" s="23"/>
      <c r="B25" s="24" t="str">
        <f>B23</f>
        <v>Sector la Vega calle 3 entre crr 2 y 3</v>
      </c>
      <c r="C25" s="25"/>
      <c r="D25" s="42"/>
      <c r="E25" s="42"/>
      <c r="F25" s="42"/>
      <c r="G25" s="42"/>
      <c r="H25" s="42"/>
      <c r="I25" s="42"/>
      <c r="J25" s="42">
        <v>1</v>
      </c>
      <c r="K25" s="43"/>
    </row>
    <row r="26" spans="1:11" ht="16.5" customHeight="1" x14ac:dyDescent="0.3">
      <c r="A26" s="23">
        <v>2.7</v>
      </c>
      <c r="B26" s="24" t="s">
        <v>140</v>
      </c>
      <c r="C26" s="25" t="s">
        <v>17</v>
      </c>
      <c r="D26" s="42"/>
      <c r="E26" s="42"/>
      <c r="F26" s="42"/>
      <c r="G26" s="42"/>
      <c r="H26" s="42"/>
      <c r="I26" s="42"/>
      <c r="J26" s="42"/>
      <c r="K26" s="43">
        <f>SUM(H27:H27)</f>
        <v>1.625</v>
      </c>
    </row>
    <row r="27" spans="1:11" ht="16.5" customHeight="1" x14ac:dyDescent="0.3">
      <c r="A27" s="23"/>
      <c r="B27" s="24" t="str">
        <f>B25</f>
        <v>Sector la Vega calle 3 entre crr 2 y 3</v>
      </c>
      <c r="C27" s="25"/>
      <c r="D27" s="42">
        <v>2.5</v>
      </c>
      <c r="E27" s="42">
        <v>0.5</v>
      </c>
      <c r="F27" s="42">
        <v>1.3</v>
      </c>
      <c r="G27" s="42"/>
      <c r="H27" s="42">
        <f>+D27*E27*F27</f>
        <v>1.625</v>
      </c>
      <c r="I27" s="42"/>
      <c r="J27" s="42"/>
      <c r="K27" s="43"/>
    </row>
    <row r="28" spans="1:11" ht="16.5" customHeight="1" x14ac:dyDescent="0.3">
      <c r="A28" s="23">
        <v>2.8</v>
      </c>
      <c r="B28" s="24" t="s">
        <v>127</v>
      </c>
      <c r="C28" s="25" t="s">
        <v>17</v>
      </c>
      <c r="D28" s="42"/>
      <c r="E28" s="42"/>
      <c r="F28" s="42"/>
      <c r="G28" s="42"/>
      <c r="H28" s="42"/>
      <c r="I28" s="42"/>
      <c r="J28" s="42"/>
      <c r="K28" s="43">
        <f>SUM(H29:H29)</f>
        <v>0.5</v>
      </c>
    </row>
    <row r="29" spans="1:11" ht="16.5" customHeight="1" x14ac:dyDescent="0.3">
      <c r="A29" s="23"/>
      <c r="B29" s="24" t="str">
        <f>B27</f>
        <v>Sector la Vega calle 3 entre crr 2 y 3</v>
      </c>
      <c r="C29" s="25"/>
      <c r="D29" s="42">
        <v>2.5</v>
      </c>
      <c r="E29" s="42">
        <v>1</v>
      </c>
      <c r="F29" s="42">
        <v>0.2</v>
      </c>
      <c r="G29" s="42"/>
      <c r="H29" s="42">
        <f>--D29*E29*F29</f>
        <v>0.5</v>
      </c>
      <c r="I29" s="42"/>
      <c r="J29" s="42"/>
      <c r="K29" s="43"/>
    </row>
    <row r="30" spans="1:11" ht="19.5" customHeight="1" x14ac:dyDescent="0.3">
      <c r="A30" s="23">
        <v>2.9</v>
      </c>
      <c r="B30" s="51" t="s">
        <v>166</v>
      </c>
      <c r="C30" s="52" t="s">
        <v>16</v>
      </c>
      <c r="D30" s="53"/>
      <c r="E30" s="53"/>
      <c r="F30" s="53"/>
      <c r="G30" s="53"/>
      <c r="H30" s="53"/>
      <c r="I30" s="53"/>
      <c r="J30" s="53"/>
      <c r="K30" s="54">
        <f>--G31</f>
        <v>0.88000000000000012</v>
      </c>
    </row>
    <row r="31" spans="1:11" ht="18.75" customHeight="1" x14ac:dyDescent="0.3">
      <c r="A31" s="23"/>
      <c r="B31" s="24" t="str">
        <f>B29</f>
        <v>Sector la Vega calle 3 entre crr 2 y 3</v>
      </c>
      <c r="C31" s="25"/>
      <c r="D31" s="42">
        <v>2.2000000000000002</v>
      </c>
      <c r="E31" s="42">
        <v>0.4</v>
      </c>
      <c r="F31" s="42"/>
      <c r="G31" s="42">
        <f>--D31*E31</f>
        <v>0.88000000000000012</v>
      </c>
      <c r="H31" s="42"/>
      <c r="I31" s="42"/>
      <c r="J31" s="42"/>
      <c r="K31" s="43"/>
    </row>
    <row r="32" spans="1:11" x14ac:dyDescent="0.3">
      <c r="A32" s="28">
        <v>2.1</v>
      </c>
      <c r="B32" s="29" t="s">
        <v>131</v>
      </c>
      <c r="C32" s="25" t="s">
        <v>16</v>
      </c>
      <c r="D32" s="42"/>
      <c r="E32" s="42"/>
      <c r="F32" s="42"/>
      <c r="G32" s="42"/>
      <c r="H32" s="42"/>
      <c r="I32" s="42"/>
      <c r="J32" s="42"/>
      <c r="K32" s="43">
        <f>--G33</f>
        <v>3</v>
      </c>
    </row>
    <row r="33" spans="1:11" ht="18.75" customHeight="1" x14ac:dyDescent="0.3">
      <c r="A33" s="23"/>
      <c r="B33" s="24" t="str">
        <f>B31</f>
        <v>Sector la Vega calle 3 entre crr 2 y 3</v>
      </c>
      <c r="C33" s="25"/>
      <c r="D33" s="42">
        <v>3</v>
      </c>
      <c r="E33" s="42">
        <v>1</v>
      </c>
      <c r="F33" s="42"/>
      <c r="G33" s="42">
        <f>--D33*E33</f>
        <v>3</v>
      </c>
      <c r="H33" s="42"/>
      <c r="I33" s="42"/>
      <c r="J33" s="42"/>
      <c r="K33" s="43"/>
    </row>
    <row r="34" spans="1:11" x14ac:dyDescent="0.3">
      <c r="A34" s="55">
        <v>3</v>
      </c>
      <c r="B34" s="681" t="s">
        <v>163</v>
      </c>
      <c r="C34" s="681"/>
      <c r="D34" s="681"/>
      <c r="E34" s="681"/>
      <c r="F34" s="681"/>
      <c r="G34" s="681"/>
      <c r="H34" s="681"/>
      <c r="I34" s="681"/>
      <c r="J34" s="681"/>
      <c r="K34" s="682"/>
    </row>
    <row r="35" spans="1:11" x14ac:dyDescent="0.3">
      <c r="A35" s="23">
        <v>4.0999999999999996</v>
      </c>
      <c r="B35" s="30" t="e">
        <f>+Presupuesto!#REF!</f>
        <v>#REF!</v>
      </c>
      <c r="C35" s="25" t="s">
        <v>75</v>
      </c>
      <c r="D35" s="42"/>
      <c r="E35" s="42"/>
      <c r="F35" s="42"/>
      <c r="G35" s="42"/>
      <c r="H35" s="42"/>
      <c r="I35" s="42"/>
      <c r="J35" s="42"/>
      <c r="K35" s="43">
        <f>SUM(K36:K46)</f>
        <v>2328</v>
      </c>
    </row>
    <row r="36" spans="1:11" x14ac:dyDescent="0.3">
      <c r="A36" s="23"/>
      <c r="B36" s="24" t="s">
        <v>167</v>
      </c>
      <c r="C36" s="25"/>
      <c r="D36" s="44">
        <f>39.92+79.82+74.24+103.26+60.09+66.59+18.82+27</f>
        <v>469.74000000000007</v>
      </c>
      <c r="E36" s="42"/>
      <c r="F36" s="42"/>
      <c r="G36" s="42"/>
      <c r="H36" s="42"/>
      <c r="I36" s="42"/>
      <c r="J36" s="42"/>
      <c r="K36" s="45">
        <f>+D36</f>
        <v>469.74000000000007</v>
      </c>
    </row>
    <row r="37" spans="1:11" x14ac:dyDescent="0.3">
      <c r="A37" s="23"/>
      <c r="B37" s="24" t="s">
        <v>157</v>
      </c>
      <c r="C37" s="25"/>
      <c r="D37" s="44">
        <f>34.26+85.26+80.22+90.32+14.17</f>
        <v>304.23</v>
      </c>
      <c r="E37" s="42"/>
      <c r="F37" s="42"/>
      <c r="G37" s="42"/>
      <c r="H37" s="42"/>
      <c r="I37" s="42"/>
      <c r="J37" s="42"/>
      <c r="K37" s="45">
        <f t="shared" ref="K37:K43" si="0">+D37</f>
        <v>304.23</v>
      </c>
    </row>
    <row r="38" spans="1:11" x14ac:dyDescent="0.3">
      <c r="A38" s="23"/>
      <c r="B38" s="24" t="s">
        <v>168</v>
      </c>
      <c r="C38" s="25"/>
      <c r="D38" s="44">
        <f>21.71+11.22+12.57+47.95+38.64+14.74</f>
        <v>146.83000000000001</v>
      </c>
      <c r="E38" s="42"/>
      <c r="F38" s="42"/>
      <c r="G38" s="42"/>
      <c r="H38" s="42"/>
      <c r="I38" s="42"/>
      <c r="J38" s="42"/>
      <c r="K38" s="45">
        <f t="shared" si="0"/>
        <v>146.83000000000001</v>
      </c>
    </row>
    <row r="39" spans="1:11" x14ac:dyDescent="0.3">
      <c r="A39" s="23"/>
      <c r="B39" s="24" t="s">
        <v>158</v>
      </c>
      <c r="C39" s="25"/>
      <c r="D39" s="44">
        <f>42.91+56.52+56.63</f>
        <v>156.06</v>
      </c>
      <c r="E39" s="42"/>
      <c r="F39" s="42"/>
      <c r="G39" s="42"/>
      <c r="H39" s="42"/>
      <c r="I39" s="42"/>
      <c r="J39" s="42"/>
      <c r="K39" s="45">
        <f t="shared" si="0"/>
        <v>156.06</v>
      </c>
    </row>
    <row r="40" spans="1:11" x14ac:dyDescent="0.3">
      <c r="A40" s="23"/>
      <c r="B40" s="24" t="s">
        <v>169</v>
      </c>
      <c r="C40" s="25"/>
      <c r="D40" s="44">
        <v>180</v>
      </c>
      <c r="E40" s="42"/>
      <c r="F40" s="42"/>
      <c r="G40" s="42"/>
      <c r="H40" s="42"/>
      <c r="I40" s="42"/>
      <c r="J40" s="42"/>
      <c r="K40" s="45">
        <f t="shared" si="0"/>
        <v>180</v>
      </c>
    </row>
    <row r="41" spans="1:11" x14ac:dyDescent="0.3">
      <c r="A41" s="23"/>
      <c r="B41" s="24" t="s">
        <v>171</v>
      </c>
      <c r="C41" s="25"/>
      <c r="D41" s="44">
        <f>40.24+23.31+79.03</f>
        <v>142.57999999999998</v>
      </c>
      <c r="E41" s="42"/>
      <c r="F41" s="42"/>
      <c r="G41" s="42"/>
      <c r="H41" s="42"/>
      <c r="I41" s="42"/>
      <c r="J41" s="42"/>
      <c r="K41" s="45">
        <f t="shared" si="0"/>
        <v>142.57999999999998</v>
      </c>
    </row>
    <row r="42" spans="1:11" x14ac:dyDescent="0.3">
      <c r="A42" s="23"/>
      <c r="B42" s="24" t="s">
        <v>170</v>
      </c>
      <c r="C42" s="25"/>
      <c r="D42" s="44">
        <f>17.24+56.92+86.34+144+203</f>
        <v>507.5</v>
      </c>
      <c r="E42" s="42"/>
      <c r="F42" s="42"/>
      <c r="G42" s="42"/>
      <c r="H42" s="42"/>
      <c r="I42" s="42"/>
      <c r="J42" s="42"/>
      <c r="K42" s="45">
        <f t="shared" si="0"/>
        <v>507.5</v>
      </c>
    </row>
    <row r="43" spans="1:11" x14ac:dyDescent="0.3">
      <c r="A43" s="23"/>
      <c r="B43" s="24" t="s">
        <v>158</v>
      </c>
      <c r="C43" s="25"/>
      <c r="D43" s="44">
        <f>3*5</f>
        <v>15</v>
      </c>
      <c r="E43" s="42"/>
      <c r="F43" s="42"/>
      <c r="G43" s="42"/>
      <c r="H43" s="42"/>
      <c r="I43" s="42"/>
      <c r="J43" s="42"/>
      <c r="K43" s="45">
        <f t="shared" si="0"/>
        <v>15</v>
      </c>
    </row>
    <row r="44" spans="1:11" x14ac:dyDescent="0.3">
      <c r="A44" s="23"/>
      <c r="B44" s="24" t="s">
        <v>172</v>
      </c>
      <c r="C44" s="25"/>
      <c r="D44" s="44">
        <f>42.91+56.52+56.63</f>
        <v>156.06</v>
      </c>
      <c r="E44" s="42"/>
      <c r="F44" s="42"/>
      <c r="G44" s="42"/>
      <c r="H44" s="42"/>
      <c r="I44" s="42"/>
      <c r="J44" s="42"/>
      <c r="K44" s="45">
        <f t="shared" ref="K44:K45" si="1">+D44</f>
        <v>156.06</v>
      </c>
    </row>
    <row r="45" spans="1:11" x14ac:dyDescent="0.3">
      <c r="A45" s="23"/>
      <c r="B45" s="24" t="s">
        <v>173</v>
      </c>
      <c r="C45" s="25"/>
      <c r="D45" s="44">
        <v>180</v>
      </c>
      <c r="E45" s="42"/>
      <c r="F45" s="42"/>
      <c r="G45" s="42"/>
      <c r="H45" s="42"/>
      <c r="I45" s="42"/>
      <c r="J45" s="42"/>
      <c r="K45" s="45">
        <f t="shared" si="1"/>
        <v>180</v>
      </c>
    </row>
    <row r="46" spans="1:11" x14ac:dyDescent="0.3">
      <c r="A46" s="23"/>
      <c r="B46" s="24" t="s">
        <v>176</v>
      </c>
      <c r="C46" s="25"/>
      <c r="D46" s="44">
        <f>(10*1)+(10*6)</f>
        <v>70</v>
      </c>
      <c r="E46" s="42"/>
      <c r="F46" s="42"/>
      <c r="G46" s="42"/>
      <c r="H46" s="42"/>
      <c r="I46" s="42"/>
      <c r="J46" s="42"/>
      <c r="K46" s="45">
        <f t="shared" ref="K46" si="2">+D46</f>
        <v>70</v>
      </c>
    </row>
    <row r="47" spans="1:11" x14ac:dyDescent="0.3">
      <c r="A47" s="23">
        <v>4.2</v>
      </c>
      <c r="B47" s="30" t="e">
        <f>+Presupuesto!#REF!</f>
        <v>#REF!</v>
      </c>
      <c r="C47" s="24" t="s">
        <v>5</v>
      </c>
      <c r="D47" s="42"/>
      <c r="E47" s="42"/>
      <c r="F47" s="42"/>
      <c r="G47" s="42"/>
      <c r="H47" s="42"/>
      <c r="I47" s="42"/>
      <c r="J47" s="42"/>
      <c r="K47" s="43">
        <f>+K48</f>
        <v>34</v>
      </c>
    </row>
    <row r="48" spans="1:11" x14ac:dyDescent="0.3">
      <c r="A48" s="23"/>
      <c r="B48" s="24" t="s">
        <v>175</v>
      </c>
      <c r="C48" s="25"/>
      <c r="D48" s="42"/>
      <c r="E48" s="42"/>
      <c r="F48" s="42"/>
      <c r="G48" s="42"/>
      <c r="H48" s="42"/>
      <c r="I48" s="42"/>
      <c r="J48" s="42">
        <v>34</v>
      </c>
      <c r="K48" s="45">
        <f>+J48</f>
        <v>34</v>
      </c>
    </row>
    <row r="49" spans="1:11" x14ac:dyDescent="0.3">
      <c r="A49" s="23">
        <v>4.3</v>
      </c>
      <c r="B49" s="30" t="e">
        <f>+Presupuesto!#REF!</f>
        <v>#REF!</v>
      </c>
      <c r="C49" s="24" t="s">
        <v>5</v>
      </c>
      <c r="D49" s="42"/>
      <c r="E49" s="42"/>
      <c r="F49" s="42"/>
      <c r="G49" s="42"/>
      <c r="H49" s="42"/>
      <c r="I49" s="42"/>
      <c r="J49" s="42"/>
      <c r="K49" s="43">
        <f>+K50</f>
        <v>11</v>
      </c>
    </row>
    <row r="50" spans="1:11" x14ac:dyDescent="0.3">
      <c r="A50" s="23"/>
      <c r="B50" s="24" t="s">
        <v>174</v>
      </c>
      <c r="C50" s="25"/>
      <c r="D50" s="42"/>
      <c r="E50" s="42"/>
      <c r="F50" s="42"/>
      <c r="G50" s="42"/>
      <c r="H50" s="42"/>
      <c r="I50" s="42"/>
      <c r="J50" s="42">
        <v>11</v>
      </c>
      <c r="K50" s="45">
        <f>+J50</f>
        <v>11</v>
      </c>
    </row>
    <row r="51" spans="1:11" x14ac:dyDescent="0.3">
      <c r="A51" s="23"/>
      <c r="B51" s="24"/>
      <c r="C51" s="25"/>
      <c r="D51" s="25"/>
      <c r="E51" s="25"/>
      <c r="F51" s="25"/>
      <c r="G51" s="27"/>
      <c r="H51" s="25"/>
      <c r="I51" s="25"/>
      <c r="J51" s="25"/>
      <c r="K51" s="31"/>
    </row>
    <row r="52" spans="1:11" x14ac:dyDescent="0.3">
      <c r="A52" s="23"/>
      <c r="B52" s="24" t="s">
        <v>155</v>
      </c>
      <c r="C52" s="25"/>
      <c r="D52" s="25"/>
      <c r="E52" s="25" t="s">
        <v>154</v>
      </c>
      <c r="F52" s="25"/>
      <c r="G52" s="27"/>
      <c r="H52" s="25"/>
      <c r="I52" s="25"/>
      <c r="J52" s="25"/>
      <c r="K52" s="31"/>
    </row>
    <row r="53" spans="1:11" x14ac:dyDescent="0.3">
      <c r="A53" s="23"/>
      <c r="B53" s="24"/>
      <c r="C53" s="25"/>
      <c r="D53" s="25"/>
      <c r="E53" s="25"/>
      <c r="F53" s="25"/>
      <c r="G53" s="27"/>
      <c r="H53" s="25"/>
      <c r="I53" s="25"/>
      <c r="J53" s="25"/>
      <c r="K53" s="31"/>
    </row>
    <row r="54" spans="1:11" x14ac:dyDescent="0.3">
      <c r="A54" s="23"/>
      <c r="B54" s="24"/>
      <c r="C54" s="25"/>
      <c r="D54" s="25"/>
      <c r="E54" s="25"/>
      <c r="F54" s="25"/>
      <c r="G54" s="27"/>
      <c r="H54" s="25"/>
      <c r="I54" s="25"/>
      <c r="J54" s="25"/>
      <c r="K54" s="31"/>
    </row>
    <row r="55" spans="1:11" x14ac:dyDescent="0.3">
      <c r="A55" s="23"/>
      <c r="B55" s="38"/>
      <c r="C55" s="25"/>
      <c r="D55" s="25"/>
      <c r="E55" s="39"/>
      <c r="F55" s="39"/>
      <c r="G55" s="40"/>
      <c r="H55" s="39"/>
      <c r="I55" s="25"/>
      <c r="J55" s="25"/>
      <c r="K55" s="31"/>
    </row>
    <row r="56" spans="1:11" x14ac:dyDescent="0.3">
      <c r="A56" s="23"/>
      <c r="B56" s="26">
        <f>+Presupuesto!A54</f>
        <v>0</v>
      </c>
      <c r="C56" s="32"/>
      <c r="D56" s="32"/>
      <c r="E56" s="22" t="str">
        <f>+Presupuesto!C53</f>
        <v>ARQ. GUILLERMO YAMID VALLEJOS BENAVIDES</v>
      </c>
      <c r="F56" s="25"/>
      <c r="G56" s="27"/>
      <c r="H56" s="25"/>
      <c r="I56" s="25"/>
      <c r="J56" s="25"/>
      <c r="K56" s="31"/>
    </row>
    <row r="57" spans="1:11" x14ac:dyDescent="0.3">
      <c r="A57" s="23"/>
      <c r="B57" s="29">
        <f>+Presupuesto!A55</f>
        <v>0</v>
      </c>
      <c r="C57" s="25"/>
      <c r="D57" s="25"/>
      <c r="E57" s="25" t="str">
        <f>+Presupuesto!C54</f>
        <v>SECRETARIO DE PLANEACION Y OBRAS PUBLICAS</v>
      </c>
      <c r="F57" s="25"/>
      <c r="G57" s="25"/>
      <c r="H57" s="25"/>
      <c r="I57" s="25"/>
      <c r="J57" s="25"/>
      <c r="K57" s="31"/>
    </row>
    <row r="58" spans="1:11" ht="15" thickBot="1" x14ac:dyDescent="0.35">
      <c r="A58" s="33"/>
      <c r="B58" s="41" t="e">
        <f>+Presupuesto!#REF!</f>
        <v>#REF!</v>
      </c>
      <c r="C58" s="34"/>
      <c r="D58" s="34"/>
      <c r="E58" s="34" t="str">
        <f>+Presupuesto!C55</f>
        <v>SAN MIGUEL - PUTUMAYO</v>
      </c>
      <c r="F58" s="34"/>
      <c r="G58" s="34"/>
      <c r="H58" s="34"/>
      <c r="I58" s="34"/>
      <c r="J58" s="34"/>
      <c r="K58" s="35"/>
    </row>
  </sheetData>
  <mergeCells count="7">
    <mergeCell ref="B13:K13"/>
    <mergeCell ref="B34:K34"/>
    <mergeCell ref="A6:K6"/>
    <mergeCell ref="A1:K1"/>
    <mergeCell ref="A2:K2"/>
    <mergeCell ref="A3:K3"/>
    <mergeCell ref="A5:K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2"/>
  <dimension ref="A1:AK55"/>
  <sheetViews>
    <sheetView showGridLines="0" tabSelected="1" view="pageBreakPreview" topLeftCell="A25" zoomScaleNormal="100" zoomScaleSheetLayoutView="100" workbookViewId="0">
      <selection activeCell="E36" sqref="E36"/>
    </sheetView>
  </sheetViews>
  <sheetFormatPr baseColWidth="10" defaultColWidth="11.44140625" defaultRowHeight="13.8" outlineLevelCol="1" x14ac:dyDescent="0.3"/>
  <cols>
    <col min="1" max="1" width="6.33203125" style="57" customWidth="1"/>
    <col min="2" max="2" width="12.6640625" style="57" customWidth="1"/>
    <col min="3" max="3" width="50.21875" style="56" customWidth="1"/>
    <col min="4" max="4" width="8.88671875" style="57" customWidth="1"/>
    <col min="5" max="5" width="8.5546875" style="57" customWidth="1"/>
    <col min="6" max="6" width="14" style="192" customWidth="1"/>
    <col min="7" max="7" width="21.44140625" style="192" customWidth="1"/>
    <col min="8" max="8" width="24.88671875" style="186" customWidth="1"/>
    <col min="9" max="9" width="24.88671875" style="180" customWidth="1"/>
    <col min="10" max="10" width="25.33203125" style="180" customWidth="1"/>
    <col min="11" max="11" width="20.33203125" style="181" customWidth="1"/>
    <col min="12" max="16" width="19.88671875" style="180" customWidth="1" outlineLevel="1"/>
    <col min="17" max="17" width="23.109375" style="180" customWidth="1" outlineLevel="1"/>
    <col min="18" max="20" width="11.44140625" style="181" customWidth="1" outlineLevel="1"/>
    <col min="21" max="21" width="23.33203125" style="181" customWidth="1"/>
    <col min="22" max="22" width="24.6640625" style="181" customWidth="1"/>
    <col min="23" max="23" width="23.33203125" style="181" customWidth="1"/>
    <col min="24" max="24" width="23.6640625" style="181" customWidth="1"/>
    <col min="25" max="25" width="26.33203125" style="181" customWidth="1"/>
    <col min="26" max="26" width="23.88671875" style="181" customWidth="1"/>
    <col min="27" max="27" width="17.88671875" style="181" bestFit="1" customWidth="1"/>
    <col min="28" max="28" width="11.44140625" style="181"/>
    <col min="29" max="29" width="30" style="181" customWidth="1"/>
    <col min="30" max="30" width="22.109375" style="182" customWidth="1"/>
    <col min="31" max="16384" width="11.44140625" style="181"/>
  </cols>
  <sheetData>
    <row r="1" spans="1:37" ht="12.75" customHeight="1" x14ac:dyDescent="0.3">
      <c r="A1" s="711"/>
      <c r="B1" s="711"/>
      <c r="C1" s="557" t="s">
        <v>230</v>
      </c>
      <c r="D1" s="559" t="s">
        <v>231</v>
      </c>
      <c r="E1" s="628"/>
      <c r="F1" s="277">
        <v>103</v>
      </c>
      <c r="G1" s="715"/>
      <c r="H1"/>
      <c r="I1"/>
      <c r="J1"/>
      <c r="K1"/>
      <c r="L1"/>
      <c r="M1"/>
      <c r="N1"/>
      <c r="O1"/>
      <c r="R1" s="180"/>
      <c r="S1" s="180"/>
      <c r="AD1" s="181"/>
      <c r="AK1" s="182"/>
    </row>
    <row r="2" spans="1:37" ht="16.5" customHeight="1" x14ac:dyDescent="0.3">
      <c r="A2" s="711"/>
      <c r="B2" s="711"/>
      <c r="C2" s="558"/>
      <c r="D2" s="570" t="s">
        <v>195</v>
      </c>
      <c r="E2" s="630"/>
      <c r="F2" s="557">
        <v>51</v>
      </c>
      <c r="G2" s="715"/>
      <c r="H2"/>
      <c r="I2"/>
      <c r="J2"/>
      <c r="K2"/>
      <c r="L2"/>
      <c r="M2"/>
      <c r="N2"/>
      <c r="O2"/>
      <c r="R2" s="180"/>
      <c r="S2" s="180"/>
      <c r="AD2" s="181"/>
      <c r="AK2" s="182"/>
    </row>
    <row r="3" spans="1:37" ht="16.5" customHeight="1" x14ac:dyDescent="0.3">
      <c r="A3" s="711"/>
      <c r="B3" s="711"/>
      <c r="C3" s="302" t="s">
        <v>196</v>
      </c>
      <c r="D3" s="572"/>
      <c r="E3" s="631"/>
      <c r="F3" s="558"/>
      <c r="G3" s="715"/>
      <c r="H3"/>
      <c r="I3"/>
      <c r="J3"/>
      <c r="K3"/>
      <c r="L3"/>
      <c r="M3"/>
      <c r="N3"/>
      <c r="O3"/>
      <c r="R3" s="180"/>
      <c r="S3" s="180"/>
      <c r="AD3" s="181"/>
      <c r="AK3" s="182"/>
    </row>
    <row r="4" spans="1:37" ht="14.4" x14ac:dyDescent="0.3">
      <c r="A4" s="711"/>
      <c r="B4" s="711"/>
      <c r="C4" s="303" t="s">
        <v>197</v>
      </c>
      <c r="D4" s="577" t="s">
        <v>198</v>
      </c>
      <c r="E4" s="643"/>
      <c r="F4" s="490">
        <v>1</v>
      </c>
      <c r="G4" s="715"/>
      <c r="H4"/>
      <c r="I4"/>
      <c r="J4"/>
      <c r="K4"/>
      <c r="L4"/>
      <c r="M4"/>
      <c r="N4"/>
      <c r="O4"/>
      <c r="R4" s="180"/>
      <c r="S4" s="180"/>
      <c r="AD4" s="181"/>
      <c r="AK4" s="182"/>
    </row>
    <row r="5" spans="1:37" ht="12.75" customHeight="1" x14ac:dyDescent="0.3">
      <c r="A5" s="711"/>
      <c r="B5" s="711"/>
      <c r="C5" s="579" t="s">
        <v>199</v>
      </c>
      <c r="D5" s="579" t="s">
        <v>200</v>
      </c>
      <c r="E5" s="579"/>
      <c r="F5" s="473" t="s">
        <v>201</v>
      </c>
      <c r="G5" s="715"/>
      <c r="H5"/>
      <c r="I5"/>
      <c r="J5"/>
      <c r="K5"/>
      <c r="L5"/>
      <c r="M5"/>
      <c r="N5"/>
      <c r="O5"/>
      <c r="R5" s="180"/>
      <c r="S5" s="180"/>
      <c r="AD5" s="181"/>
      <c r="AK5" s="182"/>
    </row>
    <row r="6" spans="1:37" ht="12.75" customHeight="1" x14ac:dyDescent="0.3">
      <c r="A6" s="711"/>
      <c r="B6" s="711"/>
      <c r="C6" s="579"/>
      <c r="D6" s="579"/>
      <c r="E6" s="579"/>
      <c r="F6" s="305">
        <v>45797</v>
      </c>
      <c r="G6" s="715"/>
      <c r="H6"/>
      <c r="I6"/>
      <c r="J6"/>
      <c r="K6"/>
      <c r="L6"/>
      <c r="M6"/>
      <c r="N6"/>
      <c r="O6"/>
      <c r="R6" s="180"/>
      <c r="S6" s="180"/>
      <c r="AD6" s="181"/>
      <c r="AK6" s="182"/>
    </row>
    <row r="7" spans="1:37" ht="12.75" customHeight="1" thickBot="1" x14ac:dyDescent="0.35">
      <c r="A7" s="193"/>
      <c r="B7" s="193"/>
      <c r="C7" s="193"/>
      <c r="D7" s="193"/>
      <c r="E7" s="193"/>
      <c r="F7" s="474"/>
      <c r="G7" s="475"/>
      <c r="H7"/>
      <c r="I7"/>
      <c r="J7"/>
      <c r="K7"/>
      <c r="L7"/>
      <c r="M7"/>
      <c r="N7"/>
      <c r="O7"/>
      <c r="R7" s="180"/>
      <c r="S7" s="180"/>
      <c r="AD7" s="181"/>
      <c r="AK7" s="182"/>
    </row>
    <row r="8" spans="1:37" ht="12.75" customHeight="1" x14ac:dyDescent="0.3">
      <c r="A8" s="898" t="s">
        <v>307</v>
      </c>
      <c r="B8" s="899"/>
      <c r="C8" s="899"/>
      <c r="D8" s="899"/>
      <c r="E8" s="899"/>
      <c r="F8" s="899"/>
      <c r="G8" s="900"/>
      <c r="H8"/>
      <c r="I8"/>
      <c r="J8"/>
      <c r="K8"/>
      <c r="L8"/>
      <c r="M8"/>
      <c r="N8"/>
      <c r="O8"/>
      <c r="R8" s="180"/>
      <c r="S8" s="180"/>
      <c r="AD8" s="181"/>
      <c r="AK8" s="182"/>
    </row>
    <row r="9" spans="1:37" ht="28.8" customHeight="1" thickBot="1" x14ac:dyDescent="0.35">
      <c r="A9" s="901"/>
      <c r="B9" s="902"/>
      <c r="C9" s="902"/>
      <c r="D9" s="902"/>
      <c r="E9" s="902"/>
      <c r="F9" s="902"/>
      <c r="G9" s="903"/>
      <c r="H9"/>
      <c r="I9"/>
      <c r="J9"/>
      <c r="K9"/>
      <c r="L9"/>
      <c r="M9"/>
      <c r="N9"/>
      <c r="O9"/>
      <c r="R9" s="180"/>
      <c r="S9" s="180"/>
      <c r="AD9" s="181"/>
      <c r="AK9" s="182"/>
    </row>
    <row r="10" spans="1:37" ht="12.75" customHeight="1" thickBot="1" x14ac:dyDescent="0.4">
      <c r="A10" s="904"/>
      <c r="B10" s="904"/>
      <c r="C10" s="904"/>
      <c r="D10" s="904"/>
      <c r="E10" s="904"/>
      <c r="F10" s="905"/>
      <c r="G10" s="906"/>
      <c r="H10" s="193"/>
      <c r="I10"/>
      <c r="J10" s="193"/>
      <c r="K10" s="193"/>
      <c r="L10" s="193"/>
      <c r="M10" s="193"/>
      <c r="N10" s="307"/>
      <c r="R10" s="180"/>
      <c r="S10" s="180"/>
      <c r="AD10" s="181"/>
      <c r="AK10" s="182"/>
    </row>
    <row r="11" spans="1:37" ht="19.8" customHeight="1" thickBot="1" x14ac:dyDescent="0.4">
      <c r="A11" s="907" t="s">
        <v>232</v>
      </c>
      <c r="B11" s="908"/>
      <c r="C11" s="908"/>
      <c r="D11" s="908"/>
      <c r="E11" s="908"/>
      <c r="F11" s="908"/>
      <c r="G11" s="909"/>
      <c r="H11" s="193"/>
      <c r="I11"/>
      <c r="J11"/>
      <c r="K11" s="193"/>
      <c r="L11" s="193"/>
      <c r="M11" s="193"/>
      <c r="N11" s="307"/>
      <c r="R11" s="180"/>
      <c r="S11" s="180"/>
      <c r="AD11" s="181"/>
      <c r="AK11" s="182"/>
    </row>
    <row r="12" spans="1:37" ht="12.75" customHeight="1" x14ac:dyDescent="0.3">
      <c r="A12" s="193"/>
      <c r="B12" s="193"/>
      <c r="C12" s="193"/>
      <c r="D12" s="193"/>
      <c r="E12" s="193"/>
      <c r="F12" s="474"/>
      <c r="G12" s="476"/>
      <c r="H12" s="180"/>
      <c r="I12"/>
      <c r="J12" s="193"/>
      <c r="K12" s="180"/>
      <c r="M12" s="181"/>
      <c r="N12" s="181"/>
      <c r="O12" s="181"/>
      <c r="P12" s="181"/>
      <c r="Q12" s="181"/>
    </row>
    <row r="13" spans="1:37" ht="17.100000000000001" customHeight="1" x14ac:dyDescent="0.3">
      <c r="A13" s="194" t="s">
        <v>3</v>
      </c>
      <c r="B13" s="707" t="s">
        <v>19</v>
      </c>
      <c r="C13" s="707"/>
      <c r="D13" s="194" t="s">
        <v>20</v>
      </c>
      <c r="E13" s="194" t="s">
        <v>21</v>
      </c>
      <c r="F13" s="195" t="s">
        <v>22</v>
      </c>
      <c r="G13" s="195" t="s">
        <v>23</v>
      </c>
      <c r="H13" s="184"/>
      <c r="I13"/>
      <c r="J13"/>
      <c r="K13" s="185"/>
    </row>
    <row r="14" spans="1:37" ht="17.100000000000001" customHeight="1" x14ac:dyDescent="0.3">
      <c r="A14" s="450">
        <v>1</v>
      </c>
      <c r="B14" s="702" t="s">
        <v>14</v>
      </c>
      <c r="C14" s="703"/>
      <c r="D14" s="703"/>
      <c r="E14" s="703"/>
      <c r="F14" s="703"/>
      <c r="G14" s="704"/>
      <c r="H14" s="184"/>
      <c r="I14"/>
      <c r="J14" s="193"/>
      <c r="K14" s="185"/>
    </row>
    <row r="15" spans="1:37" ht="17.100000000000001" customHeight="1" x14ac:dyDescent="0.3">
      <c r="A15" s="487">
        <v>1.1000000000000001</v>
      </c>
      <c r="B15" s="708" t="s">
        <v>350</v>
      </c>
      <c r="C15" s="709"/>
      <c r="D15" s="488" t="s">
        <v>242</v>
      </c>
      <c r="E15" s="489">
        <f>'MEMORIA DE CANTIDADES DE OBRA '!I25</f>
        <v>260.2</v>
      </c>
      <c r="F15" s="384">
        <f>APU!H42</f>
        <v>3116.66</v>
      </c>
      <c r="G15" s="480">
        <f>ROUND(E15*F15,2)</f>
        <v>810954.93</v>
      </c>
      <c r="H15" s="184"/>
      <c r="I15"/>
      <c r="J15"/>
      <c r="K15" s="185"/>
    </row>
    <row r="16" spans="1:37" ht="17.100000000000001" customHeight="1" x14ac:dyDescent="0.3">
      <c r="A16" s="487">
        <v>1.2</v>
      </c>
      <c r="B16" s="708" t="s">
        <v>374</v>
      </c>
      <c r="C16" s="712"/>
      <c r="D16" s="488" t="s">
        <v>242</v>
      </c>
      <c r="E16" s="489">
        <f>'MEMORIA DE CANTIDADES DE OBRA '!I36</f>
        <v>13.79</v>
      </c>
      <c r="F16" s="384">
        <f>APU!H99</f>
        <v>55150</v>
      </c>
      <c r="G16" s="477">
        <f>ROUND(E16*F16,2)</f>
        <v>760518.5</v>
      </c>
      <c r="H16" s="184"/>
      <c r="I16"/>
      <c r="J16"/>
      <c r="K16" s="185"/>
    </row>
    <row r="17" spans="1:26" ht="16.2" customHeight="1" x14ac:dyDescent="0.3">
      <c r="A17" s="487">
        <v>1.3</v>
      </c>
      <c r="B17" s="710" t="s">
        <v>286</v>
      </c>
      <c r="C17" s="710"/>
      <c r="D17" s="488" t="s">
        <v>238</v>
      </c>
      <c r="E17" s="489">
        <f>'MEMORIA DE CANTIDADES DE OBRA '!I45</f>
        <v>0.83</v>
      </c>
      <c r="F17" s="384">
        <f>APU!H156</f>
        <v>13090</v>
      </c>
      <c r="G17" s="477">
        <f t="shared" ref="G17" si="0">ROUND(E17*F17,2)</f>
        <v>10864.7</v>
      </c>
      <c r="H17" s="184"/>
      <c r="I17"/>
      <c r="J17" s="193"/>
      <c r="K17" s="185"/>
    </row>
    <row r="18" spans="1:26" ht="17.100000000000001" customHeight="1" x14ac:dyDescent="0.3">
      <c r="A18" s="194"/>
      <c r="B18" s="699" t="s">
        <v>237</v>
      </c>
      <c r="C18" s="700"/>
      <c r="D18" s="700"/>
      <c r="E18" s="700"/>
      <c r="F18" s="701"/>
      <c r="G18" s="195">
        <f>ROUND((SUM(G15:G17)),2)</f>
        <v>1582338.13</v>
      </c>
      <c r="H18" s="184"/>
      <c r="I18"/>
      <c r="J18"/>
      <c r="K18" s="185"/>
    </row>
    <row r="19" spans="1:26" ht="17.100000000000001" customHeight="1" x14ac:dyDescent="0.3">
      <c r="A19" s="450">
        <v>2</v>
      </c>
      <c r="B19" s="702" t="s">
        <v>345</v>
      </c>
      <c r="C19" s="703"/>
      <c r="D19" s="703"/>
      <c r="E19" s="703"/>
      <c r="F19" s="703"/>
      <c r="G19" s="704"/>
      <c r="H19" s="184"/>
      <c r="I19"/>
      <c r="J19" s="193"/>
      <c r="K19" s="185"/>
    </row>
    <row r="20" spans="1:26" ht="14.4" x14ac:dyDescent="0.3">
      <c r="A20" s="487">
        <v>2.1</v>
      </c>
      <c r="B20" s="713" t="s">
        <v>306</v>
      </c>
      <c r="C20" s="714"/>
      <c r="D20" s="488" t="s">
        <v>238</v>
      </c>
      <c r="E20" s="489">
        <f>'MEMORIA DE CANTIDADES DE OBRA '!I59</f>
        <v>2.0699999999999998</v>
      </c>
      <c r="F20" s="384">
        <f>APU!H213</f>
        <v>98180.55</v>
      </c>
      <c r="G20" s="480">
        <f t="shared" ref="G20:G24" si="1">ROUND(E20*F20,2)</f>
        <v>203233.74</v>
      </c>
      <c r="H20" s="184"/>
      <c r="I20"/>
      <c r="J20"/>
      <c r="K20" s="185"/>
    </row>
    <row r="21" spans="1:26" ht="17.100000000000001" customHeight="1" x14ac:dyDescent="0.3">
      <c r="A21" s="527">
        <v>2.2000000000000002</v>
      </c>
      <c r="B21" s="697" t="s">
        <v>384</v>
      </c>
      <c r="C21" s="698"/>
      <c r="D21" s="488" t="s">
        <v>242</v>
      </c>
      <c r="E21" s="489">
        <f>+'MEMORIA DE CANTIDADES DE OBRA '!I73</f>
        <v>2.0299999999999998</v>
      </c>
      <c r="F21" s="384">
        <f>+APU!H269</f>
        <v>289228.59000000003</v>
      </c>
      <c r="G21" s="480">
        <f t="shared" si="1"/>
        <v>587134.04</v>
      </c>
      <c r="H21" s="184"/>
      <c r="I21"/>
      <c r="K21" s="185"/>
    </row>
    <row r="22" spans="1:26" ht="27" customHeight="1" x14ac:dyDescent="0.3">
      <c r="A22" s="194">
        <v>2.2999999999999998</v>
      </c>
      <c r="B22" s="695" t="s">
        <v>293</v>
      </c>
      <c r="C22" s="696"/>
      <c r="D22" s="488" t="s">
        <v>242</v>
      </c>
      <c r="E22" s="489">
        <f>+'MEMORIA DE CANTIDADES DE OBRA '!I84</f>
        <v>14.11</v>
      </c>
      <c r="F22" s="384">
        <f>+APU!H326</f>
        <v>89415.3</v>
      </c>
      <c r="G22" s="480">
        <f t="shared" si="1"/>
        <v>1261649.8799999999</v>
      </c>
      <c r="H22" s="184"/>
      <c r="I22"/>
      <c r="K22" s="185"/>
    </row>
    <row r="23" spans="1:26" ht="28.8" customHeight="1" x14ac:dyDescent="0.3">
      <c r="A23" s="527">
        <v>2.4</v>
      </c>
      <c r="B23" s="695" t="s">
        <v>378</v>
      </c>
      <c r="C23" s="696"/>
      <c r="D23" s="488" t="s">
        <v>248</v>
      </c>
      <c r="E23" s="489">
        <f>+'MEMORIA DE CANTIDADES DE OBRA '!I97</f>
        <v>17.18</v>
      </c>
      <c r="F23" s="384">
        <f>APU!H380</f>
        <v>12035.25</v>
      </c>
      <c r="G23" s="480">
        <f t="shared" si="1"/>
        <v>206765.6</v>
      </c>
      <c r="H23" s="184"/>
      <c r="I23"/>
      <c r="J23" s="183"/>
      <c r="K23" s="185"/>
    </row>
    <row r="24" spans="1:26" ht="17.100000000000001" customHeight="1" x14ac:dyDescent="0.3">
      <c r="A24" s="194">
        <v>2.5</v>
      </c>
      <c r="B24" s="697" t="s">
        <v>343</v>
      </c>
      <c r="C24" s="698"/>
      <c r="D24" s="488" t="s">
        <v>242</v>
      </c>
      <c r="E24" s="489">
        <f>'MEMORIA DE CANTIDADES DE OBRA '!I111</f>
        <v>0.48</v>
      </c>
      <c r="F24" s="384">
        <f>+APU!H434</f>
        <v>84578.16</v>
      </c>
      <c r="G24" s="480">
        <f t="shared" si="1"/>
        <v>40597.519999999997</v>
      </c>
      <c r="H24" s="184"/>
      <c r="I24"/>
      <c r="J24" s="183"/>
      <c r="K24" s="185"/>
    </row>
    <row r="25" spans="1:26" ht="17.100000000000001" customHeight="1" x14ac:dyDescent="0.3">
      <c r="A25" s="194"/>
      <c r="B25" s="699" t="s">
        <v>237</v>
      </c>
      <c r="C25" s="700"/>
      <c r="D25" s="700"/>
      <c r="E25" s="700"/>
      <c r="F25" s="701"/>
      <c r="G25" s="195">
        <f>ROUND((SUM(G20:G24)),2)</f>
        <v>2299380.7799999998</v>
      </c>
      <c r="H25" s="184"/>
      <c r="I25"/>
      <c r="J25" s="183"/>
      <c r="K25" s="185"/>
    </row>
    <row r="26" spans="1:26" ht="17.100000000000001" customHeight="1" x14ac:dyDescent="0.3">
      <c r="A26" s="450">
        <v>3</v>
      </c>
      <c r="B26" s="702" t="s">
        <v>314</v>
      </c>
      <c r="C26" s="703"/>
      <c r="D26" s="703"/>
      <c r="E26" s="703"/>
      <c r="F26" s="703"/>
      <c r="G26" s="704"/>
      <c r="H26" s="184"/>
      <c r="I26"/>
      <c r="J26" s="183"/>
      <c r="L26" s="187"/>
      <c r="M26" s="187"/>
      <c r="N26" s="187"/>
      <c r="O26" s="187"/>
      <c r="P26" s="187"/>
      <c r="Q26" s="187"/>
      <c r="U26" s="188"/>
      <c r="V26" s="188"/>
      <c r="W26" s="188"/>
      <c r="X26" s="188"/>
      <c r="Y26" s="188"/>
      <c r="Z26" s="188"/>
    </row>
    <row r="27" spans="1:26" ht="14.4" x14ac:dyDescent="0.3">
      <c r="A27" s="487">
        <v>3.1</v>
      </c>
      <c r="B27" s="695" t="s">
        <v>385</v>
      </c>
      <c r="C27" s="696"/>
      <c r="D27" s="488" t="s">
        <v>152</v>
      </c>
      <c r="E27" s="489">
        <f>+'MEMORIA DE CANTIDADES DE OBRA '!I124</f>
        <v>1</v>
      </c>
      <c r="F27" s="384">
        <f>+APU!H548</f>
        <v>673437.5</v>
      </c>
      <c r="G27" s="480">
        <f t="shared" ref="G27:G31" si="2">ROUND(E27*F27,2)</f>
        <v>673437.5</v>
      </c>
      <c r="H27" s="184"/>
      <c r="I27"/>
      <c r="J27" s="183"/>
      <c r="K27" s="185"/>
    </row>
    <row r="28" spans="1:26" ht="14.4" x14ac:dyDescent="0.3">
      <c r="A28" s="508">
        <v>3.2</v>
      </c>
      <c r="B28" s="695" t="s">
        <v>393</v>
      </c>
      <c r="C28" s="696"/>
      <c r="D28" s="488" t="s">
        <v>152</v>
      </c>
      <c r="E28" s="489">
        <f>+'MEMORIA DE CANTIDADES DE OBRA '!I134</f>
        <v>1</v>
      </c>
      <c r="F28" s="384">
        <f>+APU!H609</f>
        <v>261325</v>
      </c>
      <c r="G28" s="480">
        <f t="shared" si="2"/>
        <v>261325</v>
      </c>
      <c r="H28" s="184"/>
      <c r="I28"/>
      <c r="J28" s="183"/>
      <c r="K28" s="185"/>
    </row>
    <row r="29" spans="1:26" ht="14.4" x14ac:dyDescent="0.3">
      <c r="A29" s="487">
        <v>3.3</v>
      </c>
      <c r="B29" s="695" t="s">
        <v>394</v>
      </c>
      <c r="C29" s="696"/>
      <c r="D29" s="488" t="s">
        <v>152</v>
      </c>
      <c r="E29" s="489">
        <f>+'MEMORIA DE CANTIDADES DE OBRA '!I144</f>
        <v>1</v>
      </c>
      <c r="F29" s="384">
        <f>+APU!H664</f>
        <v>859083.33</v>
      </c>
      <c r="G29" s="480">
        <f t="shared" si="2"/>
        <v>859083.33</v>
      </c>
      <c r="H29" s="184"/>
      <c r="I29"/>
      <c r="J29" s="183"/>
      <c r="K29" s="185"/>
    </row>
    <row r="30" spans="1:26" ht="14.4" x14ac:dyDescent="0.3">
      <c r="A30" s="508">
        <v>3.4</v>
      </c>
      <c r="B30" s="695" t="s">
        <v>315</v>
      </c>
      <c r="C30" s="696"/>
      <c r="D30" s="488" t="s">
        <v>152</v>
      </c>
      <c r="E30" s="489">
        <f>+'MEMORIA DE CANTIDADES DE OBRA '!I154</f>
        <v>3</v>
      </c>
      <c r="F30" s="384">
        <f>+APU!H720</f>
        <v>89816.67</v>
      </c>
      <c r="G30" s="480">
        <f t="shared" si="2"/>
        <v>269450.01</v>
      </c>
      <c r="H30" s="184"/>
      <c r="I30"/>
      <c r="J30" s="183"/>
      <c r="K30" s="185"/>
    </row>
    <row r="31" spans="1:26" ht="17.100000000000001" customHeight="1" x14ac:dyDescent="0.3">
      <c r="A31" s="487">
        <v>3.5</v>
      </c>
      <c r="B31" s="695" t="s">
        <v>316</v>
      </c>
      <c r="C31" s="696"/>
      <c r="D31" s="488" t="s">
        <v>152</v>
      </c>
      <c r="E31" s="489">
        <f>+'MEMORIA DE CANTIDADES DE OBRA '!I164</f>
        <v>2</v>
      </c>
      <c r="F31" s="384">
        <f>+APU!H776</f>
        <v>93180.56</v>
      </c>
      <c r="G31" s="480">
        <f t="shared" si="2"/>
        <v>186361.12</v>
      </c>
      <c r="H31" s="184"/>
      <c r="I31"/>
      <c r="J31" s="183"/>
      <c r="K31" s="185"/>
    </row>
    <row r="32" spans="1:26" ht="17.100000000000001" customHeight="1" x14ac:dyDescent="0.3">
      <c r="A32" s="487"/>
      <c r="B32" s="699" t="s">
        <v>237</v>
      </c>
      <c r="C32" s="700"/>
      <c r="D32" s="700"/>
      <c r="E32" s="700"/>
      <c r="F32" s="701"/>
      <c r="G32" s="195">
        <f>ROUND((SUM(G27:G31)),2)</f>
        <v>2249656.96</v>
      </c>
      <c r="H32" s="184"/>
      <c r="I32"/>
      <c r="J32" s="183"/>
      <c r="K32" s="185"/>
    </row>
    <row r="33" spans="1:26" ht="17.100000000000001" customHeight="1" x14ac:dyDescent="0.3">
      <c r="A33" s="450">
        <v>4</v>
      </c>
      <c r="B33" s="702" t="s">
        <v>330</v>
      </c>
      <c r="C33" s="703"/>
      <c r="D33" s="703"/>
      <c r="E33" s="703"/>
      <c r="F33" s="703"/>
      <c r="G33" s="704"/>
      <c r="H33" s="184"/>
      <c r="I33"/>
      <c r="J33" s="183"/>
      <c r="L33" s="187"/>
      <c r="M33" s="187"/>
      <c r="N33" s="187"/>
      <c r="O33" s="187"/>
      <c r="P33" s="187"/>
      <c r="Q33" s="187"/>
      <c r="U33" s="188"/>
      <c r="V33" s="188"/>
      <c r="W33" s="188"/>
      <c r="X33" s="188"/>
      <c r="Y33" s="188"/>
      <c r="Z33" s="188"/>
    </row>
    <row r="34" spans="1:26" ht="28.8" customHeight="1" x14ac:dyDescent="0.3">
      <c r="A34" s="508">
        <v>4.0999999999999996</v>
      </c>
      <c r="B34" s="705" t="s">
        <v>387</v>
      </c>
      <c r="C34" s="705"/>
      <c r="D34" s="488" t="s">
        <v>242</v>
      </c>
      <c r="E34" s="489">
        <f>+'MEMORIA DE CANTIDADES DE OBRA '!I186</f>
        <v>211.06</v>
      </c>
      <c r="F34" s="384">
        <f>+APU!H892</f>
        <v>22955</v>
      </c>
      <c r="G34" s="480">
        <f t="shared" ref="G34:G36" si="3">ROUND(E34*F34,2)</f>
        <v>4844882.3</v>
      </c>
      <c r="H34" s="184"/>
      <c r="I34"/>
      <c r="J34" s="183"/>
      <c r="K34" s="185"/>
    </row>
    <row r="35" spans="1:26" ht="15.6" customHeight="1" x14ac:dyDescent="0.3">
      <c r="A35" s="487">
        <v>4.2</v>
      </c>
      <c r="B35" s="695" t="s">
        <v>396</v>
      </c>
      <c r="C35" s="696"/>
      <c r="D35" s="488" t="s">
        <v>369</v>
      </c>
      <c r="E35" s="489">
        <f>+'MEMORIA DE CANTIDADES DE OBRA '!I196</f>
        <v>360</v>
      </c>
      <c r="F35" s="384">
        <f>+APU!H951</f>
        <v>14315</v>
      </c>
      <c r="G35" s="480">
        <f t="shared" si="3"/>
        <v>5153400</v>
      </c>
      <c r="H35" s="184"/>
      <c r="I35"/>
      <c r="J35" s="183"/>
      <c r="K35" s="185"/>
    </row>
    <row r="36" spans="1:26" ht="30.6" customHeight="1" x14ac:dyDescent="0.3">
      <c r="A36" s="508">
        <v>4.3</v>
      </c>
      <c r="B36" s="705" t="s">
        <v>388</v>
      </c>
      <c r="C36" s="705"/>
      <c r="D36" s="488" t="s">
        <v>242</v>
      </c>
      <c r="E36" s="489">
        <f>+'MEMORIA DE CANTIDADES DE OBRA '!I206</f>
        <v>252</v>
      </c>
      <c r="F36" s="384">
        <f>+APU!H1009</f>
        <v>24333.75</v>
      </c>
      <c r="G36" s="480">
        <f t="shared" si="3"/>
        <v>6132105</v>
      </c>
      <c r="H36" s="184"/>
      <c r="I36"/>
      <c r="J36" s="183"/>
      <c r="K36" s="185"/>
    </row>
    <row r="37" spans="1:26" ht="16.2" customHeight="1" x14ac:dyDescent="0.3">
      <c r="A37" s="194"/>
      <c r="B37" s="699" t="s">
        <v>237</v>
      </c>
      <c r="C37" s="700"/>
      <c r="D37" s="700"/>
      <c r="E37" s="700"/>
      <c r="F37" s="701"/>
      <c r="G37" s="195">
        <f>ROUND((SUM(G34:G36)),2)</f>
        <v>16130387.300000001</v>
      </c>
      <c r="H37" s="184"/>
      <c r="I37" s="448"/>
      <c r="J37" s="183"/>
      <c r="K37" s="185"/>
    </row>
    <row r="38" spans="1:26" ht="16.2" customHeight="1" x14ac:dyDescent="0.3">
      <c r="A38" s="450">
        <v>5</v>
      </c>
      <c r="B38" s="702" t="s">
        <v>357</v>
      </c>
      <c r="C38" s="703"/>
      <c r="D38" s="703"/>
      <c r="E38" s="703"/>
      <c r="F38" s="703"/>
      <c r="G38" s="704"/>
      <c r="H38" s="184"/>
      <c r="I38" s="448"/>
      <c r="J38" s="183"/>
      <c r="K38" s="185"/>
    </row>
    <row r="39" spans="1:26" ht="28.8" customHeight="1" x14ac:dyDescent="0.3">
      <c r="A39" s="487">
        <v>5.0999999999999996</v>
      </c>
      <c r="B39" s="695" t="s">
        <v>360</v>
      </c>
      <c r="C39" s="696"/>
      <c r="D39" s="488" t="s">
        <v>242</v>
      </c>
      <c r="E39" s="489">
        <f>+'MEMORIA DE CANTIDADES DE OBRA '!I218</f>
        <v>14.7</v>
      </c>
      <c r="F39" s="384">
        <f>+APU!H1070</f>
        <v>207239.73</v>
      </c>
      <c r="G39" s="480">
        <f t="shared" ref="G39:G40" si="4">ROUND(E39*F39,2)</f>
        <v>3046424.03</v>
      </c>
      <c r="H39" s="184"/>
      <c r="I39" s="448"/>
      <c r="J39" s="183"/>
      <c r="K39" s="185"/>
    </row>
    <row r="40" spans="1:26" ht="18" customHeight="1" x14ac:dyDescent="0.3">
      <c r="A40" s="487">
        <v>5.2</v>
      </c>
      <c r="B40" s="695" t="s">
        <v>391</v>
      </c>
      <c r="C40" s="706"/>
      <c r="D40" s="488" t="s">
        <v>369</v>
      </c>
      <c r="E40" s="489">
        <v>180</v>
      </c>
      <c r="F40" s="384">
        <f>+APU!H1131</f>
        <v>23100</v>
      </c>
      <c r="G40" s="480">
        <f t="shared" si="4"/>
        <v>4158000</v>
      </c>
      <c r="H40" s="184"/>
      <c r="I40" s="448"/>
      <c r="J40" s="183"/>
      <c r="K40" s="185"/>
    </row>
    <row r="41" spans="1:26" ht="16.2" customHeight="1" x14ac:dyDescent="0.3">
      <c r="A41" s="194"/>
      <c r="B41" s="699" t="s">
        <v>237</v>
      </c>
      <c r="C41" s="700"/>
      <c r="D41" s="700"/>
      <c r="E41" s="700"/>
      <c r="F41" s="701"/>
      <c r="G41" s="195">
        <f>ROUND((SUM(G39:G40)),2)</f>
        <v>7204424.0300000003</v>
      </c>
      <c r="H41" s="184"/>
      <c r="I41" s="448"/>
      <c r="J41" s="183"/>
      <c r="K41" s="185"/>
    </row>
    <row r="42" spans="1:26" ht="16.2" customHeight="1" x14ac:dyDescent="0.3">
      <c r="A42" s="515"/>
      <c r="B42" s="516"/>
      <c r="C42" s="516"/>
      <c r="D42" s="516"/>
      <c r="E42" s="516"/>
      <c r="F42" s="517"/>
      <c r="G42" s="518"/>
      <c r="H42" s="184"/>
      <c r="I42" s="448"/>
      <c r="J42" s="183"/>
      <c r="K42" s="185"/>
    </row>
    <row r="43" spans="1:26" ht="17.100000000000001" customHeight="1" x14ac:dyDescent="0.3">
      <c r="A43" s="717" t="s">
        <v>25</v>
      </c>
      <c r="B43" s="718"/>
      <c r="C43" s="718"/>
      <c r="D43" s="718"/>
      <c r="E43" s="718"/>
      <c r="F43" s="719"/>
      <c r="G43" s="910">
        <f>G18+G25+G32+G37+G41</f>
        <v>29466187.200000003</v>
      </c>
      <c r="H43" s="184"/>
      <c r="I43" s="448"/>
    </row>
    <row r="44" spans="1:26" ht="17.100000000000001" customHeight="1" x14ac:dyDescent="0.3">
      <c r="A44" s="720" t="s">
        <v>178</v>
      </c>
      <c r="B44" s="720"/>
      <c r="C44" s="720"/>
      <c r="D44" s="720"/>
      <c r="E44" s="720"/>
      <c r="F44" s="479">
        <v>0.27</v>
      </c>
      <c r="G44" s="911">
        <f>ROUND((G43*F44),2)</f>
        <v>7955870.54</v>
      </c>
      <c r="I44" s="352" t="s">
        <v>243</v>
      </c>
    </row>
    <row r="45" spans="1:26" ht="17.100000000000001" customHeight="1" x14ac:dyDescent="0.3">
      <c r="A45" s="720" t="s">
        <v>61</v>
      </c>
      <c r="B45" s="720"/>
      <c r="C45" s="720"/>
      <c r="D45" s="720"/>
      <c r="E45" s="720"/>
      <c r="F45" s="479">
        <v>0.02</v>
      </c>
      <c r="G45" s="911">
        <f>ROUND((G43*F45),2)</f>
        <v>589323.74</v>
      </c>
      <c r="I45" s="353">
        <v>39858000</v>
      </c>
    </row>
    <row r="46" spans="1:26" ht="17.100000000000001" customHeight="1" x14ac:dyDescent="0.3">
      <c r="A46" s="720" t="s">
        <v>62</v>
      </c>
      <c r="B46" s="720"/>
      <c r="C46" s="720"/>
      <c r="D46" s="720"/>
      <c r="E46" s="720"/>
      <c r="F46" s="479">
        <v>0.03</v>
      </c>
      <c r="G46" s="911">
        <f>ROUND((G43*F46),2)</f>
        <v>883985.62</v>
      </c>
      <c r="H46" s="189"/>
      <c r="I46" s="251"/>
    </row>
    <row r="47" spans="1:26" ht="17.100000000000001" customHeight="1" x14ac:dyDescent="0.3">
      <c r="A47" s="721" t="s">
        <v>145</v>
      </c>
      <c r="B47" s="722"/>
      <c r="C47" s="722"/>
      <c r="D47" s="722"/>
      <c r="E47" s="722"/>
      <c r="F47" s="723"/>
      <c r="G47" s="910">
        <f>SUM(G44:G46)</f>
        <v>9429179.8999999985</v>
      </c>
      <c r="H47" s="189"/>
    </row>
    <row r="48" spans="1:26" ht="17.100000000000001" customHeight="1" x14ac:dyDescent="0.3">
      <c r="A48" s="724" t="s">
        <v>74</v>
      </c>
      <c r="B48" s="725"/>
      <c r="C48" s="725"/>
      <c r="D48" s="725"/>
      <c r="E48" s="725"/>
      <c r="F48" s="726"/>
      <c r="G48" s="910">
        <f>G43+G47</f>
        <v>38895367.100000001</v>
      </c>
      <c r="H48" s="354"/>
    </row>
    <row r="49" spans="1:9" ht="17.100000000000001" customHeight="1" x14ac:dyDescent="0.3">
      <c r="A49" s="196"/>
      <c r="B49" s="196"/>
      <c r="C49" s="196"/>
      <c r="D49" s="196"/>
      <c r="E49" s="196"/>
      <c r="F49" s="478"/>
      <c r="G49" s="197"/>
    </row>
    <row r="50" spans="1:9" x14ac:dyDescent="0.3">
      <c r="F50" s="58"/>
      <c r="G50" s="58"/>
    </row>
    <row r="51" spans="1:9" x14ac:dyDescent="0.3">
      <c r="A51" s="716"/>
      <c r="B51" s="716"/>
      <c r="C51" s="716"/>
      <c r="F51" s="59"/>
      <c r="G51" s="58"/>
      <c r="H51" s="190"/>
      <c r="I51" s="191"/>
    </row>
    <row r="52" spans="1:9" ht="15" customHeight="1" x14ac:dyDescent="0.3">
      <c r="A52" s="56"/>
      <c r="B52" s="56"/>
      <c r="C52" s="322"/>
      <c r="F52" s="58"/>
      <c r="G52" s="58"/>
    </row>
    <row r="53" spans="1:9" x14ac:dyDescent="0.3">
      <c r="A53" s="56"/>
      <c r="B53" s="56"/>
      <c r="C53" s="197" t="s">
        <v>236</v>
      </c>
      <c r="D53" s="319"/>
      <c r="E53" s="319"/>
    </row>
    <row r="54" spans="1:9" ht="24" customHeight="1" x14ac:dyDescent="0.3">
      <c r="A54" s="316"/>
      <c r="C54" s="321" t="s">
        <v>177</v>
      </c>
      <c r="D54" s="320"/>
    </row>
    <row r="55" spans="1:9" ht="15" customHeight="1" x14ac:dyDescent="0.3">
      <c r="A55" s="60"/>
      <c r="C55" s="58" t="s">
        <v>153</v>
      </c>
      <c r="D55" s="319"/>
    </row>
  </sheetData>
  <mergeCells count="47">
    <mergeCell ref="A51:C51"/>
    <mergeCell ref="A43:F43"/>
    <mergeCell ref="A44:E44"/>
    <mergeCell ref="A45:E45"/>
    <mergeCell ref="A46:E46"/>
    <mergeCell ref="A47:F47"/>
    <mergeCell ref="A48:F48"/>
    <mergeCell ref="A1:B6"/>
    <mergeCell ref="C1:C2"/>
    <mergeCell ref="B16:C16"/>
    <mergeCell ref="B20:C20"/>
    <mergeCell ref="D1:E1"/>
    <mergeCell ref="A8:G9"/>
    <mergeCell ref="G1:G6"/>
    <mergeCell ref="D2:E3"/>
    <mergeCell ref="F2:F3"/>
    <mergeCell ref="D4:E4"/>
    <mergeCell ref="C5:C6"/>
    <mergeCell ref="D5:E6"/>
    <mergeCell ref="B21:C21"/>
    <mergeCell ref="A11:G11"/>
    <mergeCell ref="B13:C13"/>
    <mergeCell ref="B19:G19"/>
    <mergeCell ref="B15:C15"/>
    <mergeCell ref="B14:G14"/>
    <mergeCell ref="B18:F18"/>
    <mergeCell ref="B17:C17"/>
    <mergeCell ref="B39:C39"/>
    <mergeCell ref="B38:G38"/>
    <mergeCell ref="B41:F41"/>
    <mergeCell ref="B36:C36"/>
    <mergeCell ref="B35:C35"/>
    <mergeCell ref="B40:C40"/>
    <mergeCell ref="B27:C27"/>
    <mergeCell ref="B28:C28"/>
    <mergeCell ref="B32:F32"/>
    <mergeCell ref="B37:F37"/>
    <mergeCell ref="B33:G33"/>
    <mergeCell ref="B31:C31"/>
    <mergeCell ref="B34:C34"/>
    <mergeCell ref="B29:C29"/>
    <mergeCell ref="B30:C30"/>
    <mergeCell ref="B22:C22"/>
    <mergeCell ref="B24:C24"/>
    <mergeCell ref="B23:C23"/>
    <mergeCell ref="B25:F25"/>
    <mergeCell ref="B26:G26"/>
  </mergeCells>
  <phoneticPr fontId="29" type="noConversion"/>
  <printOptions horizontalCentered="1" verticalCentered="1"/>
  <pageMargins left="0" right="0" top="0" bottom="0.74803149606299213" header="0.31496062992125984" footer="0.31496062992125984"/>
  <pageSetup scale="75" fitToHeight="0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I43"/>
  <sheetViews>
    <sheetView showGridLines="0" view="pageBreakPreview" topLeftCell="A7" zoomScale="90" zoomScaleNormal="100" zoomScaleSheetLayoutView="90" workbookViewId="0">
      <selection activeCell="G22" sqref="G22"/>
    </sheetView>
  </sheetViews>
  <sheetFormatPr baseColWidth="10" defaultColWidth="11.44140625" defaultRowHeight="13.8" x14ac:dyDescent="0.25"/>
  <cols>
    <col min="1" max="1" width="11.109375" style="199" customWidth="1"/>
    <col min="2" max="2" width="9.5546875" style="201" customWidth="1"/>
    <col min="3" max="3" width="9.88671875" style="201" customWidth="1"/>
    <col min="4" max="4" width="35.6640625" style="201" customWidth="1"/>
    <col min="5" max="5" width="18.109375" style="201" customWidth="1"/>
    <col min="6" max="6" width="11.33203125" style="221" bestFit="1" customWidth="1"/>
    <col min="7" max="7" width="21.6640625" style="221" customWidth="1"/>
    <col min="8" max="16384" width="11.44140625" style="199"/>
  </cols>
  <sheetData>
    <row r="1" spans="2:9" ht="19.5" customHeight="1" x14ac:dyDescent="0.3">
      <c r="B1" s="711"/>
      <c r="C1" s="711"/>
      <c r="D1" s="557" t="s">
        <v>230</v>
      </c>
      <c r="E1" s="311" t="s">
        <v>231</v>
      </c>
      <c r="F1" s="277">
        <v>103</v>
      </c>
      <c r="G1" s="727"/>
    </row>
    <row r="2" spans="2:9" ht="16.5" customHeight="1" x14ac:dyDescent="0.25">
      <c r="B2" s="711"/>
      <c r="C2" s="711"/>
      <c r="D2" s="558"/>
      <c r="E2" s="313" t="s">
        <v>195</v>
      </c>
      <c r="F2" s="641">
        <v>51</v>
      </c>
      <c r="G2" s="727"/>
    </row>
    <row r="3" spans="2:9" ht="27.75" customHeight="1" x14ac:dyDescent="0.25">
      <c r="B3" s="711"/>
      <c r="C3" s="711"/>
      <c r="D3" s="302" t="s">
        <v>196</v>
      </c>
      <c r="E3" s="312"/>
      <c r="F3" s="642"/>
      <c r="G3" s="727"/>
    </row>
    <row r="4" spans="2:9" ht="16.5" customHeight="1" x14ac:dyDescent="0.25">
      <c r="B4" s="711"/>
      <c r="C4" s="711"/>
      <c r="D4" s="303" t="s">
        <v>197</v>
      </c>
      <c r="E4" s="314" t="s">
        <v>198</v>
      </c>
      <c r="F4" s="304">
        <v>1</v>
      </c>
      <c r="G4" s="727"/>
    </row>
    <row r="5" spans="2:9" s="225" customFormat="1" ht="16.5" customHeight="1" x14ac:dyDescent="0.25">
      <c r="B5" s="711"/>
      <c r="C5" s="711"/>
      <c r="D5" s="579" t="s">
        <v>199</v>
      </c>
      <c r="E5" s="315" t="s">
        <v>200</v>
      </c>
      <c r="F5" s="302" t="s">
        <v>201</v>
      </c>
      <c r="G5" s="727"/>
      <c r="H5" s="226"/>
    </row>
    <row r="6" spans="2:9" s="225" customFormat="1" x14ac:dyDescent="0.25">
      <c r="B6" s="711"/>
      <c r="C6" s="711"/>
      <c r="D6" s="579"/>
      <c r="E6" s="310"/>
      <c r="F6" s="305">
        <v>44216</v>
      </c>
      <c r="G6" s="727"/>
      <c r="H6" s="226"/>
    </row>
    <row r="7" spans="2:9" s="225" customFormat="1" ht="16.5" customHeight="1" thickBot="1" x14ac:dyDescent="0.35">
      <c r="B7" s="193"/>
      <c r="C7" s="193"/>
      <c r="D7" s="193"/>
      <c r="E7" s="193"/>
      <c r="F7" s="193"/>
      <c r="G7" s="193"/>
      <c r="H7" s="306"/>
      <c r="I7" s="226"/>
    </row>
    <row r="8" spans="2:9" s="225" customFormat="1" ht="14.4" x14ac:dyDescent="0.3">
      <c r="B8" s="728" t="str">
        <f>Presupuesto!A8</f>
        <v>ADECUACION Y MEJORAMIENTO DE CANCHA DE FUTBOL MUNICIPAL DE LA DORADA PUTUMAYO</v>
      </c>
      <c r="C8" s="729"/>
      <c r="D8" s="729"/>
      <c r="E8" s="729"/>
      <c r="F8" s="729"/>
      <c r="G8" s="729"/>
      <c r="H8"/>
      <c r="I8" s="226"/>
    </row>
    <row r="9" spans="2:9" s="225" customFormat="1" ht="35.25" customHeight="1" thickBot="1" x14ac:dyDescent="0.35">
      <c r="B9" s="730"/>
      <c r="C9" s="731"/>
      <c r="D9" s="731"/>
      <c r="E9" s="731"/>
      <c r="F9" s="731"/>
      <c r="G9" s="731"/>
      <c r="H9"/>
      <c r="I9" s="226"/>
    </row>
    <row r="10" spans="2:9" x14ac:dyDescent="0.25">
      <c r="B10" s="200"/>
      <c r="G10" s="227"/>
    </row>
    <row r="11" spans="2:9" x14ac:dyDescent="0.25">
      <c r="B11" s="737" t="s">
        <v>179</v>
      </c>
      <c r="C11" s="738"/>
      <c r="D11" s="738"/>
      <c r="E11" s="738"/>
      <c r="F11" s="739"/>
      <c r="G11" s="235" t="s">
        <v>57</v>
      </c>
    </row>
    <row r="12" spans="2:9" x14ac:dyDescent="0.25">
      <c r="B12" s="228" t="s">
        <v>78</v>
      </c>
      <c r="C12" s="198"/>
      <c r="D12" s="732" t="s">
        <v>79</v>
      </c>
      <c r="E12" s="733"/>
      <c r="F12" s="220"/>
      <c r="G12" s="220">
        <v>100</v>
      </c>
    </row>
    <row r="13" spans="2:9" x14ac:dyDescent="0.25">
      <c r="B13" s="228" t="s">
        <v>80</v>
      </c>
      <c r="C13" s="198"/>
      <c r="D13" s="732" t="s">
        <v>81</v>
      </c>
      <c r="E13" s="733"/>
      <c r="F13" s="220"/>
      <c r="G13" s="220">
        <f>SUM(G14:G29)</f>
        <v>75.432000000000002</v>
      </c>
    </row>
    <row r="14" spans="2:9" x14ac:dyDescent="0.25">
      <c r="B14" s="228"/>
      <c r="C14" s="198" t="s">
        <v>82</v>
      </c>
      <c r="D14" s="595" t="s">
        <v>83</v>
      </c>
      <c r="E14" s="596"/>
      <c r="F14" s="230" t="s">
        <v>84</v>
      </c>
      <c r="G14" s="220">
        <v>8.33</v>
      </c>
    </row>
    <row r="15" spans="2:9" x14ac:dyDescent="0.25">
      <c r="B15" s="228"/>
      <c r="C15" s="198" t="s">
        <v>85</v>
      </c>
      <c r="D15" s="595" t="s">
        <v>86</v>
      </c>
      <c r="E15" s="596"/>
      <c r="F15" s="230" t="s">
        <v>87</v>
      </c>
      <c r="G15" s="220">
        <v>1</v>
      </c>
    </row>
    <row r="16" spans="2:9" x14ac:dyDescent="0.25">
      <c r="B16" s="228"/>
      <c r="C16" s="198" t="s">
        <v>88</v>
      </c>
      <c r="D16" s="595" t="s">
        <v>89</v>
      </c>
      <c r="E16" s="596"/>
      <c r="F16" s="230" t="s">
        <v>84</v>
      </c>
      <c r="G16" s="220">
        <v>8.33</v>
      </c>
    </row>
    <row r="17" spans="2:7" x14ac:dyDescent="0.25">
      <c r="B17" s="228"/>
      <c r="C17" s="198" t="s">
        <v>90</v>
      </c>
      <c r="D17" s="595" t="s">
        <v>91</v>
      </c>
      <c r="E17" s="596"/>
      <c r="F17" s="229" t="s">
        <v>92</v>
      </c>
      <c r="G17" s="220">
        <v>4</v>
      </c>
    </row>
    <row r="18" spans="2:7" x14ac:dyDescent="0.25">
      <c r="B18" s="228"/>
      <c r="C18" s="198" t="s">
        <v>93</v>
      </c>
      <c r="D18" s="595" t="s">
        <v>94</v>
      </c>
      <c r="E18" s="596"/>
      <c r="F18" s="229" t="s">
        <v>92</v>
      </c>
      <c r="G18" s="220">
        <v>2</v>
      </c>
    </row>
    <row r="19" spans="2:7" x14ac:dyDescent="0.25">
      <c r="B19" s="228"/>
      <c r="C19" s="198" t="s">
        <v>95</v>
      </c>
      <c r="D19" s="595" t="s">
        <v>96</v>
      </c>
      <c r="E19" s="596"/>
      <c r="F19" s="229" t="s">
        <v>92</v>
      </c>
      <c r="G19" s="220">
        <v>3</v>
      </c>
    </row>
    <row r="20" spans="2:7" x14ac:dyDescent="0.25">
      <c r="B20" s="228"/>
      <c r="C20" s="198" t="s">
        <v>97</v>
      </c>
      <c r="D20" s="595" t="s">
        <v>98</v>
      </c>
      <c r="E20" s="596"/>
      <c r="F20" s="229" t="s">
        <v>92</v>
      </c>
      <c r="G20" s="220">
        <v>8.5</v>
      </c>
    </row>
    <row r="21" spans="2:7" x14ac:dyDescent="0.25">
      <c r="B21" s="228"/>
      <c r="C21" s="198" t="s">
        <v>99</v>
      </c>
      <c r="D21" s="595" t="s">
        <v>100</v>
      </c>
      <c r="E21" s="596"/>
      <c r="F21" s="229" t="s">
        <v>92</v>
      </c>
      <c r="G21" s="220">
        <v>12</v>
      </c>
    </row>
    <row r="22" spans="2:7" x14ac:dyDescent="0.25">
      <c r="B22" s="228"/>
      <c r="C22" s="198" t="s">
        <v>101</v>
      </c>
      <c r="D22" s="595" t="s">
        <v>102</v>
      </c>
      <c r="E22" s="596"/>
      <c r="F22" s="229" t="s">
        <v>92</v>
      </c>
      <c r="G22" s="220">
        <v>6.96</v>
      </c>
    </row>
    <row r="23" spans="2:7" x14ac:dyDescent="0.25">
      <c r="B23" s="228"/>
      <c r="C23" s="198" t="s">
        <v>103</v>
      </c>
      <c r="D23" s="595" t="s">
        <v>104</v>
      </c>
      <c r="E23" s="596"/>
      <c r="F23" s="229" t="s">
        <v>92</v>
      </c>
      <c r="G23" s="220">
        <v>0.52200000000000002</v>
      </c>
    </row>
    <row r="24" spans="2:7" x14ac:dyDescent="0.25">
      <c r="B24" s="228"/>
      <c r="C24" s="198" t="s">
        <v>105</v>
      </c>
      <c r="D24" s="595" t="s">
        <v>106</v>
      </c>
      <c r="E24" s="596"/>
      <c r="F24" s="230" t="s">
        <v>107</v>
      </c>
      <c r="G24" s="220">
        <v>4.17</v>
      </c>
    </row>
    <row r="25" spans="2:7" x14ac:dyDescent="0.25">
      <c r="B25" s="228"/>
      <c r="C25" s="198" t="s">
        <v>108</v>
      </c>
      <c r="D25" s="734" t="s">
        <v>109</v>
      </c>
      <c r="E25" s="735"/>
      <c r="F25" s="231" t="s">
        <v>110</v>
      </c>
      <c r="G25" s="232">
        <v>0.83</v>
      </c>
    </row>
    <row r="26" spans="2:7" x14ac:dyDescent="0.25">
      <c r="B26" s="228"/>
      <c r="C26" s="198" t="s">
        <v>111</v>
      </c>
      <c r="D26" s="595" t="s">
        <v>112</v>
      </c>
      <c r="E26" s="596"/>
      <c r="F26" s="229" t="s">
        <v>92</v>
      </c>
      <c r="G26" s="220">
        <v>11.71</v>
      </c>
    </row>
    <row r="27" spans="2:7" x14ac:dyDescent="0.25">
      <c r="B27" s="228"/>
      <c r="C27" s="198" t="s">
        <v>113</v>
      </c>
      <c r="D27" s="734" t="s">
        <v>114</v>
      </c>
      <c r="E27" s="735"/>
      <c r="F27" s="233" t="s">
        <v>92</v>
      </c>
      <c r="G27" s="232">
        <v>0.08</v>
      </c>
    </row>
    <row r="28" spans="2:7" x14ac:dyDescent="0.25">
      <c r="B28" s="228"/>
      <c r="C28" s="198" t="s">
        <v>115</v>
      </c>
      <c r="D28" s="734" t="s">
        <v>116</v>
      </c>
      <c r="E28" s="735"/>
      <c r="F28" s="233" t="s">
        <v>92</v>
      </c>
      <c r="G28" s="232">
        <v>2</v>
      </c>
    </row>
    <row r="29" spans="2:7" x14ac:dyDescent="0.25">
      <c r="B29" s="228"/>
      <c r="C29" s="198" t="s">
        <v>117</v>
      </c>
      <c r="D29" s="595" t="s">
        <v>118</v>
      </c>
      <c r="E29" s="596"/>
      <c r="F29" s="233" t="s">
        <v>92</v>
      </c>
      <c r="G29" s="220">
        <v>2</v>
      </c>
    </row>
    <row r="30" spans="2:7" x14ac:dyDescent="0.25">
      <c r="B30" s="228" t="s">
        <v>119</v>
      </c>
      <c r="C30" s="198"/>
      <c r="D30" s="732" t="s">
        <v>120</v>
      </c>
      <c r="E30" s="733"/>
      <c r="F30" s="230"/>
      <c r="G30" s="236">
        <f>G12+G13</f>
        <v>175.43200000000002</v>
      </c>
    </row>
    <row r="31" spans="2:7" x14ac:dyDescent="0.25">
      <c r="B31" s="228"/>
      <c r="C31" s="198"/>
      <c r="D31" s="732"/>
      <c r="E31" s="733"/>
      <c r="F31" s="230"/>
      <c r="G31" s="220"/>
    </row>
    <row r="32" spans="2:7" x14ac:dyDescent="0.25">
      <c r="B32" s="228" t="s">
        <v>121</v>
      </c>
      <c r="C32" s="198"/>
      <c r="D32" s="732" t="s">
        <v>122</v>
      </c>
      <c r="E32" s="733"/>
      <c r="F32" s="230"/>
      <c r="G32" s="220">
        <f>G30</f>
        <v>175.43200000000002</v>
      </c>
    </row>
    <row r="33" spans="2:7" x14ac:dyDescent="0.25">
      <c r="B33" s="198"/>
      <c r="C33" s="198"/>
      <c r="D33" s="732" t="s">
        <v>123</v>
      </c>
      <c r="E33" s="733"/>
      <c r="F33" s="237"/>
      <c r="G33" s="236">
        <f>ROUND(G32/100,2)</f>
        <v>1.75</v>
      </c>
    </row>
    <row r="34" spans="2:7" x14ac:dyDescent="0.25">
      <c r="B34" s="200"/>
      <c r="E34" s="234"/>
    </row>
    <row r="35" spans="2:7" x14ac:dyDescent="0.25">
      <c r="B35" s="200"/>
    </row>
    <row r="36" spans="2:7" x14ac:dyDescent="0.25">
      <c r="B36" s="200"/>
    </row>
    <row r="37" spans="2:7" ht="15.75" customHeight="1" x14ac:dyDescent="0.25">
      <c r="B37" s="214" t="str">
        <f>+Presupuesto!C53</f>
        <v>ARQ. GUILLERMO YAMID VALLEJOS BENAVIDES</v>
      </c>
      <c r="C37" s="214"/>
      <c r="D37" s="223"/>
      <c r="E37" s="240"/>
      <c r="F37" s="241"/>
      <c r="G37" s="242"/>
    </row>
    <row r="38" spans="2:7" ht="15.75" customHeight="1" x14ac:dyDescent="0.25">
      <c r="B38" s="201" t="str">
        <f>+Presupuesto!C54</f>
        <v>SECRETARIO DE PLANEACION Y OBRAS PUBLICAS</v>
      </c>
      <c r="C38" s="238"/>
      <c r="D38" s="238"/>
      <c r="E38" s="239"/>
      <c r="F38" s="199"/>
      <c r="G38" s="201"/>
    </row>
    <row r="39" spans="2:7" ht="15.75" customHeight="1" x14ac:dyDescent="0.25">
      <c r="B39" s="201" t="str">
        <f>+Presupuesto!C55</f>
        <v>SAN MIGUEL - PUTUMAYO</v>
      </c>
      <c r="F39" s="199"/>
      <c r="G39" s="201"/>
    </row>
    <row r="42" spans="2:7" x14ac:dyDescent="0.25">
      <c r="B42" s="740"/>
      <c r="C42" s="740"/>
      <c r="D42" s="740"/>
    </row>
    <row r="43" spans="2:7" x14ac:dyDescent="0.25">
      <c r="B43" s="736"/>
      <c r="C43" s="736"/>
      <c r="D43" s="736"/>
    </row>
  </sheetData>
  <mergeCells count="31">
    <mergeCell ref="B43:D43"/>
    <mergeCell ref="B11:F11"/>
    <mergeCell ref="B42:D42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30:E30"/>
    <mergeCell ref="D31:E31"/>
    <mergeCell ref="D33:E33"/>
    <mergeCell ref="D32:E32"/>
    <mergeCell ref="D25:E25"/>
    <mergeCell ref="D27:E27"/>
    <mergeCell ref="D26:E26"/>
    <mergeCell ref="D28:E28"/>
    <mergeCell ref="D29:E29"/>
    <mergeCell ref="G1:G6"/>
    <mergeCell ref="B8:G9"/>
    <mergeCell ref="B1:C6"/>
    <mergeCell ref="D1:D2"/>
    <mergeCell ref="F2:F3"/>
    <mergeCell ref="D5:D6"/>
  </mergeCells>
  <printOptions horizontalCentered="1" verticalCentered="1" gridLinesSet="0"/>
  <pageMargins left="0.39370078740157483" right="0" top="0" bottom="0" header="0.51181102362204722" footer="0.51181102362204722"/>
  <pageSetup scale="9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53"/>
  <sheetViews>
    <sheetView view="pageBreakPreview" topLeftCell="A28" zoomScaleNormal="100" zoomScaleSheetLayoutView="100" workbookViewId="0">
      <selection activeCell="F41" sqref="F41"/>
    </sheetView>
  </sheetViews>
  <sheetFormatPr baseColWidth="10" defaultColWidth="11.44140625" defaultRowHeight="13.8" x14ac:dyDescent="0.3"/>
  <cols>
    <col min="1" max="1" width="11.44140625" style="181"/>
    <col min="2" max="2" width="15.6640625" style="181" customWidth="1"/>
    <col min="3" max="3" width="35.5546875" style="181" customWidth="1"/>
    <col min="4" max="5" width="11.44140625" style="181"/>
    <col min="6" max="6" width="12.33203125" style="181" bestFit="1" customWidth="1"/>
    <col min="7" max="7" width="15.44140625" style="181" bestFit="1" customWidth="1"/>
    <col min="8" max="8" width="12.44140625" style="181" bestFit="1" customWidth="1"/>
    <col min="9" max="9" width="16.21875" style="464" bestFit="1" customWidth="1"/>
    <col min="10" max="10" width="16.88671875" style="464" customWidth="1"/>
    <col min="11" max="11" width="13.88671875" style="181" bestFit="1" customWidth="1"/>
    <col min="12" max="12" width="15.109375" style="181" bestFit="1" customWidth="1"/>
    <col min="13" max="13" width="13.44140625" style="181" bestFit="1" customWidth="1"/>
    <col min="14" max="16384" width="11.44140625" style="181"/>
  </cols>
  <sheetData>
    <row r="1" spans="1:11" ht="15" customHeight="1" x14ac:dyDescent="0.3">
      <c r="A1" s="760"/>
      <c r="B1" s="749"/>
      <c r="C1" s="763" t="s">
        <v>230</v>
      </c>
      <c r="D1" s="763"/>
      <c r="E1" s="771" t="s">
        <v>231</v>
      </c>
      <c r="F1" s="772"/>
      <c r="G1" s="772">
        <v>103</v>
      </c>
      <c r="H1" s="774"/>
      <c r="I1" s="779"/>
      <c r="J1" s="780"/>
    </row>
    <row r="2" spans="1:11" ht="15" customHeight="1" x14ac:dyDescent="0.3">
      <c r="A2" s="761"/>
      <c r="B2" s="750"/>
      <c r="C2" s="764"/>
      <c r="D2" s="764"/>
      <c r="E2" s="570" t="s">
        <v>195</v>
      </c>
      <c r="F2" s="630"/>
      <c r="G2" s="775">
        <v>51</v>
      </c>
      <c r="H2" s="776"/>
      <c r="I2" s="781"/>
      <c r="J2" s="782"/>
    </row>
    <row r="3" spans="1:11" ht="15" customHeight="1" x14ac:dyDescent="0.3">
      <c r="A3" s="761"/>
      <c r="B3" s="750"/>
      <c r="C3" s="765" t="s">
        <v>196</v>
      </c>
      <c r="D3" s="766"/>
      <c r="E3" s="572"/>
      <c r="F3" s="631"/>
      <c r="G3" s="777"/>
      <c r="H3" s="778"/>
      <c r="I3" s="781"/>
      <c r="J3" s="782"/>
    </row>
    <row r="4" spans="1:11" ht="15" customHeight="1" x14ac:dyDescent="0.3">
      <c r="A4" s="761"/>
      <c r="B4" s="750"/>
      <c r="C4" s="767" t="s">
        <v>197</v>
      </c>
      <c r="D4" s="768"/>
      <c r="E4" s="577" t="s">
        <v>198</v>
      </c>
      <c r="F4" s="578"/>
      <c r="G4" s="575">
        <v>1</v>
      </c>
      <c r="H4" s="575"/>
      <c r="I4" s="781"/>
      <c r="J4" s="782"/>
    </row>
    <row r="5" spans="1:11" ht="16.5" customHeight="1" x14ac:dyDescent="0.3">
      <c r="A5" s="761"/>
      <c r="B5" s="750"/>
      <c r="C5" s="570" t="s">
        <v>199</v>
      </c>
      <c r="D5" s="630"/>
      <c r="E5" s="570" t="s">
        <v>200</v>
      </c>
      <c r="F5" s="571"/>
      <c r="G5" s="581" t="s">
        <v>201</v>
      </c>
      <c r="H5" s="581"/>
      <c r="I5" s="781"/>
      <c r="J5" s="782"/>
    </row>
    <row r="6" spans="1:11" ht="15" customHeight="1" thickBot="1" x14ac:dyDescent="0.35">
      <c r="A6" s="762"/>
      <c r="B6" s="751"/>
      <c r="C6" s="769"/>
      <c r="D6" s="770"/>
      <c r="E6" s="769"/>
      <c r="F6" s="773"/>
      <c r="G6" s="584">
        <v>44216</v>
      </c>
      <c r="H6" s="584"/>
      <c r="I6" s="783"/>
      <c r="J6" s="784"/>
    </row>
    <row r="7" spans="1:11" ht="14.4" thickBot="1" x14ac:dyDescent="0.35">
      <c r="A7" s="530"/>
      <c r="B7" s="531"/>
      <c r="C7" s="531"/>
      <c r="D7" s="531"/>
      <c r="E7" s="531"/>
      <c r="F7" s="531"/>
      <c r="G7" s="531"/>
      <c r="H7" s="531"/>
      <c r="I7" s="532"/>
    </row>
    <row r="8" spans="1:11" ht="15" customHeight="1" x14ac:dyDescent="0.3">
      <c r="A8" s="915" t="str">
        <f>Presupuesto!A8</f>
        <v>ADECUACION Y MEJORAMIENTO DE CANCHA DE FUTBOL MUNICIPAL DE LA DORADA PUTUMAYO</v>
      </c>
      <c r="B8" s="916"/>
      <c r="C8" s="916"/>
      <c r="D8" s="916"/>
      <c r="E8" s="916"/>
      <c r="F8" s="916"/>
      <c r="G8" s="916"/>
      <c r="H8" s="916"/>
      <c r="I8" s="916"/>
      <c r="J8" s="917"/>
      <c r="K8" s="375"/>
    </row>
    <row r="9" spans="1:11" ht="38.25" customHeight="1" thickBot="1" x14ac:dyDescent="0.35">
      <c r="A9" s="918"/>
      <c r="B9" s="919"/>
      <c r="C9" s="919"/>
      <c r="D9" s="919"/>
      <c r="E9" s="919"/>
      <c r="F9" s="919"/>
      <c r="G9" s="919"/>
      <c r="H9" s="919"/>
      <c r="I9" s="919"/>
      <c r="J9" s="920"/>
      <c r="K9" s="375"/>
    </row>
    <row r="10" spans="1:11" ht="14.4" thickBot="1" x14ac:dyDescent="0.35">
      <c r="A10" s="369"/>
    </row>
    <row r="11" spans="1:11" ht="21" customHeight="1" thickBot="1" x14ac:dyDescent="0.35">
      <c r="A11" s="912" t="s">
        <v>190</v>
      </c>
      <c r="B11" s="913"/>
      <c r="C11" s="913"/>
      <c r="D11" s="913"/>
      <c r="E11" s="913"/>
      <c r="F11" s="913"/>
      <c r="G11" s="913"/>
      <c r="H11" s="913"/>
      <c r="I11" s="913"/>
      <c r="J11" s="914"/>
      <c r="K11" s="376"/>
    </row>
    <row r="12" spans="1:11" x14ac:dyDescent="0.3">
      <c r="A12" s="533"/>
      <c r="B12" s="758"/>
      <c r="C12" s="759"/>
      <c r="D12" s="534"/>
      <c r="E12" s="534"/>
      <c r="F12" s="534"/>
      <c r="G12" s="534"/>
      <c r="H12" s="535"/>
      <c r="I12" s="536" t="s">
        <v>70</v>
      </c>
      <c r="J12" s="921" t="s">
        <v>71</v>
      </c>
      <c r="K12" s="377"/>
    </row>
    <row r="13" spans="1:11" x14ac:dyDescent="0.3">
      <c r="A13" s="323" t="s">
        <v>3</v>
      </c>
      <c r="B13" s="756" t="s">
        <v>164</v>
      </c>
      <c r="C13" s="757"/>
      <c r="D13" s="324" t="s">
        <v>20</v>
      </c>
      <c r="E13" s="324" t="s">
        <v>21</v>
      </c>
      <c r="F13" s="324" t="s">
        <v>191</v>
      </c>
      <c r="G13" s="324" t="s">
        <v>192</v>
      </c>
      <c r="H13" s="922" t="s">
        <v>57</v>
      </c>
      <c r="I13" s="465"/>
      <c r="J13" s="923"/>
      <c r="K13" s="328"/>
    </row>
    <row r="14" spans="1:11" x14ac:dyDescent="0.3">
      <c r="A14" s="355"/>
      <c r="B14" s="744" t="str">
        <f>Presupuesto!B15</f>
        <v>LOCALIZACIÓN Y REPLANTEO</v>
      </c>
      <c r="C14" s="785"/>
      <c r="D14" s="356"/>
      <c r="E14" s="356"/>
      <c r="F14" s="356"/>
      <c r="G14" s="356"/>
      <c r="H14" s="428"/>
      <c r="I14" s="466"/>
      <c r="J14" s="924"/>
      <c r="K14" s="328"/>
    </row>
    <row r="15" spans="1:11" x14ac:dyDescent="0.3">
      <c r="A15" s="323">
        <f>Presupuesto!A15</f>
        <v>1.1000000000000001</v>
      </c>
      <c r="B15" s="786" t="str">
        <f>Presupuesto!B15</f>
        <v>LOCALIZACIÓN Y REPLANTEO</v>
      </c>
      <c r="C15" s="787"/>
      <c r="D15" s="340" t="str">
        <f>Presupuesto!D15</f>
        <v>M2</v>
      </c>
      <c r="E15" s="340">
        <f>Presupuesto!E15</f>
        <v>260.2</v>
      </c>
      <c r="F15" s="429">
        <f>Presupuesto!F15</f>
        <v>3116.66</v>
      </c>
      <c r="G15" s="438">
        <f>ROUND(E15*F15,2)</f>
        <v>810954.93</v>
      </c>
      <c r="H15" s="342">
        <f>G15/G45</f>
        <v>2.0849653582521402E-2</v>
      </c>
      <c r="I15" s="465">
        <f>G15</f>
        <v>810954.93</v>
      </c>
      <c r="J15" s="925"/>
      <c r="K15" s="328"/>
    </row>
    <row r="16" spans="1:11" ht="27" customHeight="1" x14ac:dyDescent="0.3">
      <c r="A16" s="323">
        <f>+Presupuesto!A16</f>
        <v>1.2</v>
      </c>
      <c r="B16" s="788" t="str">
        <f>+Presupuesto!B16</f>
        <v>DEMOLICION MANUAL DE PISO (anden) MODULO DE BAÑOS Y VESTUARIO</v>
      </c>
      <c r="C16" s="789"/>
      <c r="D16" s="340" t="str">
        <f>Presupuesto!D16</f>
        <v>M2</v>
      </c>
      <c r="E16" s="340">
        <f>Presupuesto!E16</f>
        <v>13.79</v>
      </c>
      <c r="F16" s="429">
        <f>Presupuesto!F16</f>
        <v>55150</v>
      </c>
      <c r="G16" s="438">
        <f t="shared" ref="G16:G17" si="0">ROUND(E16*F16,2)</f>
        <v>760518.5</v>
      </c>
      <c r="H16" s="342">
        <f>G16/G45</f>
        <v>1.9552932822171513E-2</v>
      </c>
      <c r="I16" s="465">
        <f t="shared" ref="I16:I17" si="1">G16</f>
        <v>760518.5</v>
      </c>
      <c r="J16" s="925"/>
      <c r="K16" s="328"/>
    </row>
    <row r="17" spans="1:11" x14ac:dyDescent="0.3">
      <c r="A17" s="323">
        <f>+Presupuesto!A17</f>
        <v>1.3</v>
      </c>
      <c r="B17" s="786" t="str">
        <f>+Presupuesto!B17</f>
        <v>RETIRO Y DISPOSICION DE MATERIAL SOBRANTE</v>
      </c>
      <c r="C17" s="787"/>
      <c r="D17" s="340" t="str">
        <f>Presupuesto!D17</f>
        <v>M3</v>
      </c>
      <c r="E17" s="340">
        <f>Presupuesto!E17</f>
        <v>0.83</v>
      </c>
      <c r="F17" s="429">
        <f>Presupuesto!F17</f>
        <v>13090</v>
      </c>
      <c r="G17" s="438">
        <f t="shared" si="0"/>
        <v>10864.7</v>
      </c>
      <c r="H17" s="342">
        <f>G17/G45</f>
        <v>2.7933146824573869E-4</v>
      </c>
      <c r="I17" s="465">
        <f t="shared" si="1"/>
        <v>10864.7</v>
      </c>
      <c r="J17" s="925"/>
      <c r="K17" s="328"/>
    </row>
    <row r="18" spans="1:11" x14ac:dyDescent="0.3">
      <c r="A18" s="323"/>
      <c r="B18" s="786"/>
      <c r="C18" s="787"/>
      <c r="D18" s="340"/>
      <c r="E18" s="340"/>
      <c r="F18" s="429"/>
      <c r="G18" s="438"/>
      <c r="H18" s="342"/>
      <c r="I18" s="465"/>
      <c r="J18" s="925"/>
      <c r="K18" s="328"/>
    </row>
    <row r="19" spans="1:11" x14ac:dyDescent="0.3">
      <c r="A19" s="355"/>
      <c r="B19" s="744" t="str">
        <f>Presupuesto!B19</f>
        <v>CONCRETOS Y MAMPOSTERIA</v>
      </c>
      <c r="C19" s="785"/>
      <c r="D19" s="356"/>
      <c r="E19" s="356"/>
      <c r="F19" s="356"/>
      <c r="G19" s="439"/>
      <c r="H19" s="428"/>
      <c r="I19" s="466"/>
      <c r="J19" s="924"/>
      <c r="K19" s="378"/>
    </row>
    <row r="20" spans="1:11" x14ac:dyDescent="0.3">
      <c r="A20" s="323">
        <f>+Presupuesto!A20</f>
        <v>2.1</v>
      </c>
      <c r="B20" s="754" t="str">
        <f>+Presupuesto!B20</f>
        <v>RELLENO  Y CONFORMACION  MATERIAL SELECCIONADO</v>
      </c>
      <c r="C20" s="755"/>
      <c r="D20" s="340" t="str">
        <f>+Presupuesto!D20</f>
        <v>M3</v>
      </c>
      <c r="E20" s="341">
        <f>+Presupuesto!E20</f>
        <v>2.0699999999999998</v>
      </c>
      <c r="F20" s="345">
        <f>+Presupuesto!F20</f>
        <v>98180.55</v>
      </c>
      <c r="G20" s="438">
        <f t="shared" ref="G20:G24" si="2">ROUND(E20*F20,2)</f>
        <v>203233.74</v>
      </c>
      <c r="H20" s="342">
        <f>G20/G45</f>
        <v>5.2251400398789392E-3</v>
      </c>
      <c r="I20" s="467">
        <f>G20</f>
        <v>203233.74</v>
      </c>
      <c r="J20" s="468"/>
      <c r="K20" s="379"/>
    </row>
    <row r="21" spans="1:11" x14ac:dyDescent="0.3">
      <c r="A21" s="323">
        <f>+Presupuesto!A21</f>
        <v>2.2000000000000002</v>
      </c>
      <c r="B21" s="754" t="str">
        <f>+Presupuesto!B21</f>
        <v>CONCRETO 21 Mpa RECONSTRUCCION SECCION DE GRADERIA</v>
      </c>
      <c r="C21" s="755"/>
      <c r="D21" s="340" t="str">
        <f>+Presupuesto!D21</f>
        <v>M2</v>
      </c>
      <c r="E21" s="341">
        <f>+Presupuesto!E21</f>
        <v>2.0299999999999998</v>
      </c>
      <c r="F21" s="345">
        <f>+Presupuesto!F21</f>
        <v>289228.59000000003</v>
      </c>
      <c r="G21" s="438">
        <f t="shared" si="2"/>
        <v>587134.04</v>
      </c>
      <c r="H21" s="342">
        <f>G21/G45</f>
        <v>1.5095217856935975E-2</v>
      </c>
      <c r="I21" s="467">
        <f t="shared" ref="I21:I23" si="3">G21</f>
        <v>587134.04</v>
      </c>
      <c r="J21" s="926"/>
      <c r="K21" s="379"/>
    </row>
    <row r="22" spans="1:11" ht="28.2" customHeight="1" x14ac:dyDescent="0.3">
      <c r="A22" s="323">
        <f>+Presupuesto!A22</f>
        <v>2.2999999999999998</v>
      </c>
      <c r="B22" s="746" t="str">
        <f>+Presupuesto!B22</f>
        <v>CONTRAPISO DE CONCRETO LIVIANO DE RESISTENCIA A COMPRESIÓN 2,5 MPA ESP 6 CM</v>
      </c>
      <c r="C22" s="747"/>
      <c r="D22" s="340" t="str">
        <f>+Presupuesto!D22</f>
        <v>M2</v>
      </c>
      <c r="E22" s="341">
        <f>+Presupuesto!E22</f>
        <v>14.11</v>
      </c>
      <c r="F22" s="345">
        <f>+Presupuesto!F22</f>
        <v>89415.3</v>
      </c>
      <c r="G22" s="438">
        <f t="shared" si="2"/>
        <v>1261649.8799999999</v>
      </c>
      <c r="H22" s="342">
        <f>G22/G45</f>
        <v>3.2437022043172843E-2</v>
      </c>
      <c r="I22" s="467">
        <f t="shared" si="3"/>
        <v>1261649.8799999999</v>
      </c>
      <c r="J22" s="926"/>
      <c r="K22" s="379"/>
    </row>
    <row r="23" spans="1:11" x14ac:dyDescent="0.3">
      <c r="A23" s="323">
        <f>+Presupuesto!A23</f>
        <v>2.4</v>
      </c>
      <c r="B23" s="754" t="str">
        <f>+Presupuesto!B23</f>
        <v>ACERO DE REFUERZO FY=420MPA PARA RECONSTRUCCION SECCION DE GRADERIA 2,9 m x 0,6 m, INCLUYE FIGURADO, AMARRE E INSTALACIÓN</v>
      </c>
      <c r="C23" s="755"/>
      <c r="D23" s="340" t="str">
        <f>+Presupuesto!D23</f>
        <v>KG</v>
      </c>
      <c r="E23" s="341">
        <f>+Presupuesto!E23</f>
        <v>17.18</v>
      </c>
      <c r="F23" s="345">
        <f>+Presupuesto!F23</f>
        <v>12035.25</v>
      </c>
      <c r="G23" s="438">
        <f t="shared" si="2"/>
        <v>206765.6</v>
      </c>
      <c r="H23" s="342">
        <f>G23/G45</f>
        <v>5.3159441706361991E-3</v>
      </c>
      <c r="I23" s="467">
        <f t="shared" si="3"/>
        <v>206765.6</v>
      </c>
      <c r="J23" s="926"/>
      <c r="K23" s="379"/>
    </row>
    <row r="24" spans="1:11" x14ac:dyDescent="0.3">
      <c r="A24" s="323">
        <f>+Presupuesto!A24</f>
        <v>2.5</v>
      </c>
      <c r="B24" s="754" t="str">
        <f>+Presupuesto!B24</f>
        <v>MURO EN LADRILLO MACIZO PARA CERRAMIENTO DE ELECTROBOMBA</v>
      </c>
      <c r="C24" s="755"/>
      <c r="D24" s="340" t="str">
        <f>+Presupuesto!D24</f>
        <v>M2</v>
      </c>
      <c r="E24" s="341">
        <f>+Presupuesto!E24</f>
        <v>0.48</v>
      </c>
      <c r="F24" s="345">
        <f>+Presupuesto!F24</f>
        <v>84578.16</v>
      </c>
      <c r="G24" s="438">
        <f t="shared" si="2"/>
        <v>40597.519999999997</v>
      </c>
      <c r="H24" s="342">
        <f>G24/G45</f>
        <v>1.0437623559542133E-3</v>
      </c>
      <c r="I24" s="529"/>
      <c r="J24" s="468">
        <f>+G24</f>
        <v>40597.519999999997</v>
      </c>
      <c r="K24" s="379"/>
    </row>
    <row r="25" spans="1:11" x14ac:dyDescent="0.3">
      <c r="A25" s="371"/>
      <c r="B25" s="525"/>
      <c r="C25" s="526"/>
      <c r="D25" s="343"/>
      <c r="E25" s="344"/>
      <c r="F25" s="346"/>
      <c r="G25" s="438"/>
      <c r="H25" s="342"/>
      <c r="I25" s="469"/>
      <c r="J25" s="926"/>
      <c r="K25" s="379"/>
    </row>
    <row r="26" spans="1:11" x14ac:dyDescent="0.3">
      <c r="A26" s="370"/>
      <c r="B26" s="744" t="str">
        <f>+Presupuesto!B26</f>
        <v>MANTENIMIENTO, MEJORAMIENTO DE UNIDAD SANITARIA</v>
      </c>
      <c r="C26" s="745"/>
      <c r="D26" s="357"/>
      <c r="E26" s="358"/>
      <c r="F26" s="359"/>
      <c r="G26" s="440"/>
      <c r="H26" s="360"/>
      <c r="I26" s="470"/>
      <c r="J26" s="927"/>
      <c r="K26" s="380"/>
    </row>
    <row r="27" spans="1:11" ht="27.6" customHeight="1" x14ac:dyDescent="0.3">
      <c r="A27" s="528">
        <f>+Presupuesto!A27</f>
        <v>3.1</v>
      </c>
      <c r="B27" s="746" t="str">
        <f>+Presupuesto!B27</f>
        <v>MANTENIMIENTO DE ALJIBE</v>
      </c>
      <c r="C27" s="747"/>
      <c r="D27" s="343" t="str">
        <f>+Presupuesto!D27</f>
        <v>UND</v>
      </c>
      <c r="E27" s="343">
        <f>+Presupuesto!E27</f>
        <v>1</v>
      </c>
      <c r="F27" s="343">
        <f>+Presupuesto!F27</f>
        <v>673437.5</v>
      </c>
      <c r="G27" s="343">
        <f>+Presupuesto!G27</f>
        <v>673437.5</v>
      </c>
      <c r="H27" s="342">
        <f>G27/G45</f>
        <v>1.7314080061735682E-2</v>
      </c>
      <c r="I27" s="469"/>
      <c r="J27" s="926">
        <f>G27</f>
        <v>673437.5</v>
      </c>
      <c r="K27" s="379"/>
    </row>
    <row r="28" spans="1:11" x14ac:dyDescent="0.3">
      <c r="A28" s="528">
        <f>+Presupuesto!A28</f>
        <v>3.2</v>
      </c>
      <c r="B28" s="746" t="str">
        <f>+Presupuesto!B28</f>
        <v xml:space="preserve">SUMINISTRO E INSTALACION DE TUBERIA PVC 3/4 </v>
      </c>
      <c r="C28" s="747"/>
      <c r="D28" s="343" t="str">
        <f>+Presupuesto!D28</f>
        <v>UND</v>
      </c>
      <c r="E28" s="343">
        <f>+Presupuesto!E28</f>
        <v>1</v>
      </c>
      <c r="F28" s="343">
        <f>+Presupuesto!F28</f>
        <v>261325</v>
      </c>
      <c r="G28" s="343">
        <f>+Presupuesto!G28</f>
        <v>261325</v>
      </c>
      <c r="H28" s="342">
        <f>G28/G45</f>
        <v>6.7186665015433163E-3</v>
      </c>
      <c r="I28" s="469"/>
      <c r="J28" s="926">
        <f t="shared" ref="J28:J31" si="4">G28</f>
        <v>261325</v>
      </c>
      <c r="K28" s="379"/>
    </row>
    <row r="29" spans="1:11" x14ac:dyDescent="0.3">
      <c r="A29" s="528">
        <f>+Presupuesto!A29</f>
        <v>3.3</v>
      </c>
      <c r="B29" s="746" t="str">
        <f>+Presupuesto!B29</f>
        <v>SUMINISTRO E INSTALACION DE TANQUE PLASTICO 1000 LT</v>
      </c>
      <c r="C29" s="747"/>
      <c r="D29" s="343" t="str">
        <f>+Presupuesto!D29</f>
        <v>UND</v>
      </c>
      <c r="E29" s="343">
        <f>+Presupuesto!E29</f>
        <v>1</v>
      </c>
      <c r="F29" s="343">
        <f>+Presupuesto!F29</f>
        <v>859083.33</v>
      </c>
      <c r="G29" s="343">
        <f>+Presupuesto!G29</f>
        <v>859083.33</v>
      </c>
      <c r="H29" s="342">
        <f>G29/G45</f>
        <v>2.2087034884933632E-2</v>
      </c>
      <c r="I29" s="469"/>
      <c r="J29" s="926">
        <f t="shared" si="4"/>
        <v>859083.33</v>
      </c>
      <c r="K29" s="379"/>
    </row>
    <row r="30" spans="1:11" x14ac:dyDescent="0.3">
      <c r="A30" s="528">
        <f>+Presupuesto!A30</f>
        <v>3.4</v>
      </c>
      <c r="B30" s="746" t="str">
        <f>+Presupuesto!B30</f>
        <v>SUMINISTRO E INSTALACION DE ACCESORIOS DE SANITARIOS</v>
      </c>
      <c r="C30" s="747"/>
      <c r="D30" s="343" t="str">
        <f>+Presupuesto!D30</f>
        <v>UND</v>
      </c>
      <c r="E30" s="343">
        <f>+Presupuesto!E30</f>
        <v>3</v>
      </c>
      <c r="F30" s="343">
        <f>+Presupuesto!F30</f>
        <v>89816.67</v>
      </c>
      <c r="G30" s="343">
        <f>+Presupuesto!G30</f>
        <v>269450.01</v>
      </c>
      <c r="H30" s="342">
        <f>G30/G45</f>
        <v>6.9275605320099935E-3</v>
      </c>
      <c r="I30" s="469"/>
      <c r="J30" s="926">
        <f t="shared" si="4"/>
        <v>269450.01</v>
      </c>
      <c r="K30" s="379"/>
    </row>
    <row r="31" spans="1:11" x14ac:dyDescent="0.3">
      <c r="A31" s="528">
        <f>+Presupuesto!A31</f>
        <v>3.5</v>
      </c>
      <c r="B31" s="746" t="str">
        <f>+Presupuesto!B31</f>
        <v>SUMINISTRO E INSTALACION DE ACCESORIOS PARA DUCHAS</v>
      </c>
      <c r="C31" s="747"/>
      <c r="D31" s="343" t="str">
        <f>+Presupuesto!D31</f>
        <v>UND</v>
      </c>
      <c r="E31" s="343">
        <f>+Presupuesto!E31</f>
        <v>2</v>
      </c>
      <c r="F31" s="343">
        <f>+Presupuesto!F31</f>
        <v>93180.56</v>
      </c>
      <c r="G31" s="343">
        <f>+Presupuesto!G31</f>
        <v>186361.12</v>
      </c>
      <c r="H31" s="342">
        <f>G31/G45</f>
        <v>4.7913449311550527E-3</v>
      </c>
      <c r="I31" s="469"/>
      <c r="J31" s="926">
        <f t="shared" si="4"/>
        <v>186361.12</v>
      </c>
      <c r="K31" s="379"/>
    </row>
    <row r="32" spans="1:11" x14ac:dyDescent="0.3">
      <c r="A32" s="370"/>
      <c r="B32" s="744" t="str">
        <f>+Presupuesto!B33</f>
        <v>PINTURA</v>
      </c>
      <c r="C32" s="745"/>
      <c r="D32" s="357"/>
      <c r="E32" s="358"/>
      <c r="F32" s="359"/>
      <c r="G32" s="440"/>
      <c r="H32" s="360"/>
      <c r="I32" s="470"/>
      <c r="J32" s="927"/>
      <c r="K32" s="380"/>
    </row>
    <row r="33" spans="1:13" ht="29.4" customHeight="1" x14ac:dyDescent="0.3">
      <c r="A33" s="371">
        <f>+Presupuesto!A34</f>
        <v>4.0999999999999996</v>
      </c>
      <c r="B33" s="746" t="str">
        <f>+Presupuesto!B34</f>
        <v>SUMINISTRO Y APLICACIÓN PINTURA ACRILICA EN AGUA SOBRE MUROS DE MODULOS SANITARIOS Y BESTUARIOS.</v>
      </c>
      <c r="C33" s="747"/>
      <c r="D33" s="343" t="str">
        <f>+Presupuesto!D34</f>
        <v>M2</v>
      </c>
      <c r="E33" s="344">
        <f>+Presupuesto!E34</f>
        <v>211.06</v>
      </c>
      <c r="F33" s="346">
        <f>+Presupuesto!F34</f>
        <v>22955</v>
      </c>
      <c r="G33" s="438">
        <f t="shared" ref="G33:G35" si="5">ROUND(E33*F33,2)</f>
        <v>4844882.3</v>
      </c>
      <c r="H33" s="342">
        <f>G33/G45</f>
        <v>0.1245619378663738</v>
      </c>
      <c r="I33" s="469">
        <f>+G33</f>
        <v>4844882.3</v>
      </c>
      <c r="J33" s="926"/>
      <c r="K33" s="379"/>
    </row>
    <row r="34" spans="1:13" ht="13.8" customHeight="1" x14ac:dyDescent="0.3">
      <c r="A34" s="371">
        <f>+Presupuesto!A35</f>
        <v>4.2</v>
      </c>
      <c r="B34" s="746" t="str">
        <f>+Presupuesto!B35</f>
        <v>LIMPIEZA MURO DE CERRAMIENTO DE CANCHA DE FUTBOL AMBAS CARAS</v>
      </c>
      <c r="C34" s="747"/>
      <c r="D34" s="343" t="str">
        <f>+Presupuesto!D35</f>
        <v>ML</v>
      </c>
      <c r="E34" s="344">
        <f>+Presupuesto!E35</f>
        <v>360</v>
      </c>
      <c r="F34" s="346">
        <f>+Presupuesto!F35</f>
        <v>14315</v>
      </c>
      <c r="G34" s="438">
        <f t="shared" si="5"/>
        <v>5153400</v>
      </c>
      <c r="H34" s="342">
        <f>G34/G45</f>
        <v>0.13249392882063837</v>
      </c>
      <c r="I34" s="469">
        <f>+G34</f>
        <v>5153400</v>
      </c>
      <c r="J34" s="926"/>
      <c r="K34" s="379"/>
    </row>
    <row r="35" spans="1:13" ht="29.4" customHeight="1" x14ac:dyDescent="0.3">
      <c r="A35" s="371">
        <f>+Presupuesto!A36</f>
        <v>4.3</v>
      </c>
      <c r="B35" s="746" t="str">
        <f>+Presupuesto!B36</f>
        <v>SUMINISTRO Y APLICACIÓN PINTURA ACRILICA SOBRE MURO DE CERRAMEINTO PERIMETRAL CANCHA DE FUTBOL</v>
      </c>
      <c r="C35" s="747"/>
      <c r="D35" s="343" t="str">
        <f>+Presupuesto!D36</f>
        <v>M2</v>
      </c>
      <c r="E35" s="344">
        <f>+Presupuesto!E36</f>
        <v>252</v>
      </c>
      <c r="F35" s="346">
        <f>+Presupuesto!F36</f>
        <v>24333.75</v>
      </c>
      <c r="G35" s="438">
        <f t="shared" si="5"/>
        <v>6132105</v>
      </c>
      <c r="H35" s="342">
        <f>G35/G45</f>
        <v>0.1576564371852914</v>
      </c>
      <c r="I35" s="469">
        <f>+G35</f>
        <v>6132105</v>
      </c>
      <c r="J35" s="926"/>
      <c r="K35" s="379"/>
    </row>
    <row r="36" spans="1:13" x14ac:dyDescent="0.3">
      <c r="A36" s="370"/>
      <c r="B36" s="744" t="str">
        <f>+Presupuesto!B33</f>
        <v>PINTURA</v>
      </c>
      <c r="C36" s="745"/>
      <c r="D36" s="357"/>
      <c r="E36" s="358"/>
      <c r="F36" s="359"/>
      <c r="G36" s="440"/>
      <c r="H36" s="360"/>
      <c r="I36" s="470"/>
      <c r="J36" s="927"/>
      <c r="K36" s="380"/>
    </row>
    <row r="37" spans="1:13" x14ac:dyDescent="0.3">
      <c r="A37" s="371">
        <f>+Presupuesto!A39</f>
        <v>5.0999999999999996</v>
      </c>
      <c r="B37" s="746" t="str">
        <f>+Presupuesto!B39</f>
        <v xml:space="preserve">SUMINISTRO E INSTALACION DE MALLA ESLABONADA GALVANIZADA CALIBRE 10 H=2.00 mt </v>
      </c>
      <c r="C37" s="747"/>
      <c r="D37" s="343" t="str">
        <f>+Presupuesto!D39</f>
        <v>M2</v>
      </c>
      <c r="E37" s="343">
        <f>+Presupuesto!E39</f>
        <v>14.7</v>
      </c>
      <c r="F37" s="343">
        <f>+Presupuesto!F39</f>
        <v>207239.73</v>
      </c>
      <c r="G37" s="438">
        <f t="shared" ref="G37:G38" si="6">ROUND(E37*F37,2)</f>
        <v>3046424.03</v>
      </c>
      <c r="H37" s="342">
        <f>G37/G45</f>
        <v>7.8323570572496268E-2</v>
      </c>
      <c r="I37" s="469"/>
      <c r="J37" s="926">
        <f>+G37</f>
        <v>3046424.03</v>
      </c>
      <c r="K37" s="379"/>
    </row>
    <row r="38" spans="1:13" ht="30.6" customHeight="1" x14ac:dyDescent="0.3">
      <c r="A38" s="371">
        <f>+Presupuesto!A40</f>
        <v>5.2</v>
      </c>
      <c r="B38" s="746" t="str">
        <f>+Presupuesto!B40</f>
        <v>MANTENIMIENTO CANAL DE DRENAJE PERIMETRAL CANCHA DE FUTBOL</v>
      </c>
      <c r="C38" s="747"/>
      <c r="D38" s="343" t="str">
        <f>+Presupuesto!D40</f>
        <v>ML</v>
      </c>
      <c r="E38" s="343">
        <f>+Presupuesto!E40</f>
        <v>180</v>
      </c>
      <c r="F38" s="343">
        <f>+Presupuesto!F40</f>
        <v>23100</v>
      </c>
      <c r="G38" s="438">
        <f t="shared" si="6"/>
        <v>4158000</v>
      </c>
      <c r="H38" s="342">
        <f>G38/G45</f>
        <v>0.10690219195797229</v>
      </c>
      <c r="I38" s="469"/>
      <c r="J38" s="926">
        <f>+G38</f>
        <v>4158000</v>
      </c>
      <c r="K38" s="379"/>
    </row>
    <row r="39" spans="1:13" x14ac:dyDescent="0.3">
      <c r="A39" s="371"/>
      <c r="B39" s="746"/>
      <c r="C39" s="747"/>
      <c r="D39" s="343"/>
      <c r="E39" s="344"/>
      <c r="F39" s="346"/>
      <c r="G39" s="438"/>
      <c r="H39" s="342"/>
      <c r="I39" s="469"/>
      <c r="J39" s="926"/>
      <c r="K39" s="379"/>
    </row>
    <row r="40" spans="1:13" s="306" customFormat="1" ht="15" customHeight="1" x14ac:dyDescent="0.3">
      <c r="A40" s="752" t="s">
        <v>25</v>
      </c>
      <c r="B40" s="753"/>
      <c r="C40" s="753"/>
      <c r="D40" s="753"/>
      <c r="E40" s="753"/>
      <c r="F40" s="753"/>
      <c r="G40" s="441">
        <f>SUM(G15:G39)</f>
        <v>29466187.200000003</v>
      </c>
      <c r="H40" s="325">
        <f>SUM(H15:H39)</f>
        <v>0.75757575765366658</v>
      </c>
      <c r="I40" s="463">
        <f>SUM(I15:I39)</f>
        <v>19971508.689999998</v>
      </c>
      <c r="J40" s="928">
        <f>SUM(J15:J39)</f>
        <v>9494678.5099999998</v>
      </c>
      <c r="K40" s="381"/>
    </row>
    <row r="41" spans="1:13" x14ac:dyDescent="0.3">
      <c r="A41" s="743" t="s">
        <v>178</v>
      </c>
      <c r="B41" s="720"/>
      <c r="C41" s="720"/>
      <c r="D41" s="720"/>
      <c r="E41" s="720"/>
      <c r="F41" s="318">
        <v>0.27</v>
      </c>
      <c r="G41" s="442">
        <f>ROUND((F41*G$40),2)</f>
        <v>7955870.54</v>
      </c>
      <c r="H41" s="326">
        <f>G41/G$45</f>
        <v>0.20454545446364999</v>
      </c>
      <c r="I41" s="463">
        <f>$F$41*I$40</f>
        <v>5392307.3462999994</v>
      </c>
      <c r="J41" s="928">
        <f>$F$41*J$40</f>
        <v>2563563.1976999999</v>
      </c>
      <c r="K41" s="381"/>
    </row>
    <row r="42" spans="1:13" x14ac:dyDescent="0.3">
      <c r="A42" s="743" t="s">
        <v>61</v>
      </c>
      <c r="B42" s="720"/>
      <c r="C42" s="720"/>
      <c r="D42" s="720"/>
      <c r="E42" s="720"/>
      <c r="F42" s="318">
        <v>0.02</v>
      </c>
      <c r="G42" s="442">
        <f t="shared" ref="G42:G43" si="7">ROUND((F42*G$40),2)</f>
        <v>589323.74</v>
      </c>
      <c r="H42" s="326">
        <f t="shared" ref="H42:H43" si="8">G42/G$45</f>
        <v>1.5151515050233322E-2</v>
      </c>
      <c r="I42" s="463">
        <f>$F$42*I$40</f>
        <v>399430.17379999999</v>
      </c>
      <c r="J42" s="928">
        <f t="shared" ref="J42" si="9">$F$42*J$40</f>
        <v>189893.57019999999</v>
      </c>
      <c r="K42" s="381"/>
    </row>
    <row r="43" spans="1:13" x14ac:dyDescent="0.3">
      <c r="A43" s="743" t="s">
        <v>62</v>
      </c>
      <c r="B43" s="720"/>
      <c r="C43" s="720"/>
      <c r="D43" s="720"/>
      <c r="E43" s="720"/>
      <c r="F43" s="318">
        <v>0.03</v>
      </c>
      <c r="G43" s="442">
        <f t="shared" si="7"/>
        <v>883985.62</v>
      </c>
      <c r="H43" s="326">
        <f t="shared" si="8"/>
        <v>2.2727272832450011E-2</v>
      </c>
      <c r="I43" s="463">
        <f>$F$43*I$40</f>
        <v>599145.26069999987</v>
      </c>
      <c r="J43" s="928">
        <f t="shared" ref="J43" si="10">$F$43*J$40</f>
        <v>284840.3553</v>
      </c>
      <c r="K43" s="381"/>
    </row>
    <row r="44" spans="1:13" s="306" customFormat="1" ht="15" customHeight="1" x14ac:dyDescent="0.3">
      <c r="A44" s="752" t="s">
        <v>234</v>
      </c>
      <c r="B44" s="753"/>
      <c r="C44" s="753"/>
      <c r="D44" s="753"/>
      <c r="E44" s="753"/>
      <c r="F44" s="753"/>
      <c r="G44" s="437">
        <f>SUM(G41:G43)</f>
        <v>9429179.8999999985</v>
      </c>
      <c r="H44" s="327">
        <f>SUM(H41:H43)</f>
        <v>0.24242424234633334</v>
      </c>
      <c r="I44" s="463">
        <f>SUM(I41:I43)</f>
        <v>6390882.7807999989</v>
      </c>
      <c r="J44" s="928">
        <f t="shared" ref="J44" si="11">SUM(J41:J43)</f>
        <v>3038297.1231999998</v>
      </c>
      <c r="K44" s="381"/>
    </row>
    <row r="45" spans="1:13" s="306" customFormat="1" ht="14.4" thickBot="1" x14ac:dyDescent="0.35">
      <c r="A45" s="741" t="s">
        <v>235</v>
      </c>
      <c r="B45" s="742"/>
      <c r="C45" s="742"/>
      <c r="D45" s="742"/>
      <c r="E45" s="742"/>
      <c r="F45" s="742"/>
      <c r="G45" s="443">
        <f>G44+G40</f>
        <v>38895367.100000001</v>
      </c>
      <c r="H45" s="372">
        <f>H40+H44</f>
        <v>0.99999999999999989</v>
      </c>
      <c r="I45" s="471">
        <f>I40+I44</f>
        <v>26362391.470799997</v>
      </c>
      <c r="J45" s="929">
        <f t="shared" ref="J45" si="12">J40+J44</f>
        <v>12532975.633199999</v>
      </c>
      <c r="K45" s="381"/>
      <c r="L45" s="382"/>
      <c r="M45" s="383"/>
    </row>
    <row r="46" spans="1:13" x14ac:dyDescent="0.3">
      <c r="A46" s="328"/>
      <c r="B46" s="329"/>
      <c r="C46" s="329"/>
      <c r="D46" s="329"/>
      <c r="E46" s="329"/>
      <c r="F46" s="329"/>
      <c r="G46" s="330"/>
      <c r="H46" s="331"/>
      <c r="I46" s="472"/>
    </row>
    <row r="47" spans="1:13" x14ac:dyDescent="0.3">
      <c r="A47" s="328"/>
      <c r="B47" s="329"/>
      <c r="C47" s="329"/>
      <c r="D47" s="329"/>
      <c r="E47" s="329"/>
      <c r="F47" s="329"/>
      <c r="G47" s="330"/>
      <c r="H47" s="331"/>
      <c r="I47" s="472"/>
    </row>
    <row r="48" spans="1:13" x14ac:dyDescent="0.3">
      <c r="A48" s="328"/>
      <c r="B48" s="328"/>
      <c r="C48" s="328"/>
      <c r="D48" s="328"/>
      <c r="E48" s="328"/>
      <c r="F48" s="328"/>
      <c r="G48" s="332"/>
      <c r="H48" s="328"/>
      <c r="I48" s="472"/>
    </row>
    <row r="49" spans="1:9" x14ac:dyDescent="0.3">
      <c r="A49" s="328"/>
      <c r="B49" s="328"/>
      <c r="C49" s="328"/>
      <c r="D49" s="328"/>
      <c r="E49" s="333"/>
      <c r="F49" s="333"/>
      <c r="G49" s="333"/>
      <c r="H49" s="328"/>
      <c r="I49" s="472"/>
    </row>
    <row r="50" spans="1:9" x14ac:dyDescent="0.3">
      <c r="A50" s="328"/>
      <c r="B50" s="328"/>
      <c r="C50" s="328"/>
      <c r="E50" s="335" t="str">
        <f>+Presupuesto!C53</f>
        <v>ARQ. GUILLERMO YAMID VALLEJOS BENAVIDES</v>
      </c>
      <c r="F50" s="334"/>
      <c r="G50" s="334"/>
      <c r="H50" s="328"/>
      <c r="I50" s="472"/>
    </row>
    <row r="51" spans="1:9" x14ac:dyDescent="0.3">
      <c r="A51" s="328"/>
      <c r="B51" s="328"/>
      <c r="C51" s="328"/>
      <c r="E51" s="336" t="str">
        <f>+Presupuesto!C54</f>
        <v>SECRETARIO DE PLANEACION Y OBRAS PUBLICAS</v>
      </c>
      <c r="F51" s="337"/>
      <c r="G51" s="337"/>
      <c r="H51" s="328"/>
      <c r="I51" s="472"/>
    </row>
    <row r="52" spans="1:9" x14ac:dyDescent="0.3">
      <c r="A52" s="328"/>
      <c r="B52" s="328"/>
      <c r="C52" s="328"/>
      <c r="E52" s="338" t="str">
        <f>+Presupuesto!C55</f>
        <v>SAN MIGUEL - PUTUMAYO</v>
      </c>
      <c r="F52" s="339"/>
      <c r="G52" s="339"/>
      <c r="H52" s="328"/>
      <c r="I52" s="472"/>
    </row>
    <row r="53" spans="1:9" x14ac:dyDescent="0.3">
      <c r="A53" s="748"/>
      <c r="B53" s="748"/>
      <c r="C53" s="748"/>
      <c r="D53" s="748"/>
      <c r="E53" s="748"/>
      <c r="F53" s="328"/>
      <c r="G53" s="328"/>
      <c r="H53" s="328"/>
      <c r="I53" s="472"/>
    </row>
  </sheetData>
  <mergeCells count="52">
    <mergeCell ref="I1:J6"/>
    <mergeCell ref="B37:C37"/>
    <mergeCell ref="B33:C33"/>
    <mergeCell ref="B34:C34"/>
    <mergeCell ref="B14:C14"/>
    <mergeCell ref="B15:C15"/>
    <mergeCell ref="B19:C19"/>
    <mergeCell ref="B22:C22"/>
    <mergeCell ref="B23:C23"/>
    <mergeCell ref="B24:C24"/>
    <mergeCell ref="B16:C16"/>
    <mergeCell ref="B17:C17"/>
    <mergeCell ref="B18:C18"/>
    <mergeCell ref="B29:C29"/>
    <mergeCell ref="B30:C30"/>
    <mergeCell ref="E5:F6"/>
    <mergeCell ref="G1:H1"/>
    <mergeCell ref="G2:H3"/>
    <mergeCell ref="G4:H4"/>
    <mergeCell ref="G5:H5"/>
    <mergeCell ref="G6:H6"/>
    <mergeCell ref="A53:E53"/>
    <mergeCell ref="B1:B6"/>
    <mergeCell ref="A40:F40"/>
    <mergeCell ref="B21:C21"/>
    <mergeCell ref="B13:C13"/>
    <mergeCell ref="B12:C12"/>
    <mergeCell ref="B20:C20"/>
    <mergeCell ref="A1:A6"/>
    <mergeCell ref="C1:D2"/>
    <mergeCell ref="C3:D3"/>
    <mergeCell ref="C4:D4"/>
    <mergeCell ref="C5:D6"/>
    <mergeCell ref="E1:F1"/>
    <mergeCell ref="A44:F44"/>
    <mergeCell ref="E2:F3"/>
    <mergeCell ref="E4:F4"/>
    <mergeCell ref="A8:J9"/>
    <mergeCell ref="A11:J11"/>
    <mergeCell ref="A45:F45"/>
    <mergeCell ref="A41:E41"/>
    <mergeCell ref="A43:E43"/>
    <mergeCell ref="A42:E42"/>
    <mergeCell ref="B26:C26"/>
    <mergeCell ref="B27:C27"/>
    <mergeCell ref="B39:C39"/>
    <mergeCell ref="B31:C31"/>
    <mergeCell ref="B32:C32"/>
    <mergeCell ref="B28:C28"/>
    <mergeCell ref="B35:C35"/>
    <mergeCell ref="B36:C36"/>
    <mergeCell ref="B38:C38"/>
  </mergeCells>
  <phoneticPr fontId="29" type="noConversion"/>
  <pageMargins left="0.70866141732283472" right="0.70866141732283472" top="0.74803149606299213" bottom="0.74803149606299213" header="0.31496062992125984" footer="0.31496062992125984"/>
  <pageSetup scale="58" orientation="landscape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7"/>
  <sheetViews>
    <sheetView view="pageBreakPreview" topLeftCell="A10" zoomScale="120" zoomScaleNormal="100" zoomScaleSheetLayoutView="120" workbookViewId="0">
      <selection activeCell="E20" sqref="E20"/>
    </sheetView>
  </sheetViews>
  <sheetFormatPr baseColWidth="10" defaultColWidth="11.44140625" defaultRowHeight="13.8" x14ac:dyDescent="0.3"/>
  <cols>
    <col min="1" max="6" width="18.88671875" style="300" customWidth="1"/>
    <col min="7" max="8" width="19.33203125" style="281" customWidth="1"/>
    <col min="9" max="16384" width="11.44140625" style="281"/>
  </cols>
  <sheetData>
    <row r="1" spans="1:8" x14ac:dyDescent="0.3">
      <c r="A1" s="792"/>
      <c r="B1" s="795" t="s">
        <v>193</v>
      </c>
      <c r="C1" s="796"/>
      <c r="D1" s="280" t="s">
        <v>194</v>
      </c>
      <c r="E1" s="280">
        <v>103</v>
      </c>
      <c r="F1" s="799"/>
    </row>
    <row r="2" spans="1:8" x14ac:dyDescent="0.3">
      <c r="A2" s="793"/>
      <c r="B2" s="797"/>
      <c r="C2" s="798"/>
      <c r="D2" s="802" t="s">
        <v>195</v>
      </c>
      <c r="E2" s="804">
        <v>51</v>
      </c>
      <c r="F2" s="800"/>
    </row>
    <row r="3" spans="1:8" x14ac:dyDescent="0.3">
      <c r="A3" s="793"/>
      <c r="B3" s="805" t="s">
        <v>196</v>
      </c>
      <c r="C3" s="806"/>
      <c r="D3" s="803"/>
      <c r="E3" s="804"/>
      <c r="F3" s="800"/>
    </row>
    <row r="4" spans="1:8" ht="14.4" x14ac:dyDescent="0.3">
      <c r="A4" s="793"/>
      <c r="B4" s="807" t="s">
        <v>197</v>
      </c>
      <c r="C4" s="808"/>
      <c r="D4" s="280" t="s">
        <v>198</v>
      </c>
      <c r="E4" s="280">
        <v>1</v>
      </c>
      <c r="F4" s="800"/>
      <c r="G4"/>
    </row>
    <row r="5" spans="1:8" ht="14.4" x14ac:dyDescent="0.3">
      <c r="A5" s="793"/>
      <c r="B5" s="809" t="s">
        <v>199</v>
      </c>
      <c r="C5" s="810"/>
      <c r="D5" s="802" t="s">
        <v>200</v>
      </c>
      <c r="E5" s="280" t="s">
        <v>201</v>
      </c>
      <c r="F5" s="800"/>
      <c r="G5"/>
    </row>
    <row r="6" spans="1:8" ht="14.4" x14ac:dyDescent="0.3">
      <c r="A6" s="794"/>
      <c r="B6" s="811"/>
      <c r="C6" s="812"/>
      <c r="D6" s="803"/>
      <c r="E6" s="282">
        <v>44216</v>
      </c>
      <c r="F6" s="801"/>
      <c r="G6"/>
    </row>
    <row r="7" spans="1:8" ht="15" thickBot="1" x14ac:dyDescent="0.35">
      <c r="A7" s="283"/>
      <c r="B7" s="284"/>
      <c r="C7" s="284"/>
      <c r="D7" s="284"/>
      <c r="E7" s="284"/>
      <c r="F7" s="284"/>
      <c r="G7"/>
    </row>
    <row r="8" spans="1:8" ht="21.75" customHeight="1" x14ac:dyDescent="0.3">
      <c r="A8" s="898" t="str">
        <f>Presupuesto!A8</f>
        <v>ADECUACION Y MEJORAMIENTO DE CANCHA DE FUTBOL MUNICIPAL DE LA DORADA PUTUMAYO</v>
      </c>
      <c r="B8" s="899"/>
      <c r="C8" s="899"/>
      <c r="D8" s="899"/>
      <c r="E8" s="899"/>
      <c r="F8" s="900"/>
      <c r="G8"/>
    </row>
    <row r="9" spans="1:8" ht="30.75" customHeight="1" thickBot="1" x14ac:dyDescent="0.35">
      <c r="A9" s="901"/>
      <c r="B9" s="902"/>
      <c r="C9" s="902"/>
      <c r="D9" s="902"/>
      <c r="E9" s="902"/>
      <c r="F9" s="903"/>
      <c r="G9"/>
    </row>
    <row r="10" spans="1:8" ht="15" thickBot="1" x14ac:dyDescent="0.35">
      <c r="A10" s="285"/>
      <c r="B10" s="285"/>
      <c r="C10" s="285"/>
      <c r="D10" s="285"/>
      <c r="E10" s="285"/>
      <c r="F10" s="285"/>
      <c r="G10"/>
    </row>
    <row r="11" spans="1:8" ht="18" x14ac:dyDescent="0.35">
      <c r="A11" s="930" t="s">
        <v>202</v>
      </c>
      <c r="B11" s="931"/>
      <c r="C11" s="931"/>
      <c r="D11" s="931"/>
      <c r="E11" s="931"/>
      <c r="F11" s="932"/>
    </row>
    <row r="12" spans="1:8" x14ac:dyDescent="0.3">
      <c r="A12" s="933"/>
      <c r="B12" s="934"/>
      <c r="C12" s="934"/>
      <c r="D12" s="934"/>
      <c r="E12" s="934"/>
      <c r="F12" s="935"/>
    </row>
    <row r="13" spans="1:8" x14ac:dyDescent="0.3">
      <c r="A13" s="936" t="s">
        <v>203</v>
      </c>
      <c r="B13" s="813"/>
      <c r="C13" s="813"/>
      <c r="D13" s="813"/>
      <c r="E13" s="813"/>
      <c r="F13" s="937"/>
    </row>
    <row r="14" spans="1:8" x14ac:dyDescent="0.3">
      <c r="A14" s="938" t="s">
        <v>204</v>
      </c>
      <c r="B14" s="287" t="s">
        <v>205</v>
      </c>
      <c r="C14" s="805" t="s">
        <v>77</v>
      </c>
      <c r="D14" s="806"/>
      <c r="E14" s="804" t="s">
        <v>206</v>
      </c>
      <c r="F14" s="939"/>
      <c r="H14" s="288"/>
    </row>
    <row r="15" spans="1:8" x14ac:dyDescent="0.3">
      <c r="A15" s="940" t="s">
        <v>207</v>
      </c>
      <c r="B15" s="289">
        <v>2200000</v>
      </c>
      <c r="C15" s="790">
        <v>1.75</v>
      </c>
      <c r="D15" s="790"/>
      <c r="E15" s="791">
        <f>B15*C15</f>
        <v>3850000</v>
      </c>
      <c r="F15" s="941"/>
    </row>
    <row r="16" spans="1:8" x14ac:dyDescent="0.3">
      <c r="A16" s="942" t="s">
        <v>208</v>
      </c>
      <c r="B16" s="815"/>
      <c r="C16" s="815"/>
      <c r="D16" s="815"/>
      <c r="E16" s="815"/>
      <c r="F16" s="943"/>
    </row>
    <row r="17" spans="1:9" ht="41.4" x14ac:dyDescent="0.3">
      <c r="A17" s="944" t="s">
        <v>209</v>
      </c>
      <c r="B17" s="290" t="s">
        <v>206</v>
      </c>
      <c r="C17" s="290" t="s">
        <v>210</v>
      </c>
      <c r="D17" s="290" t="s">
        <v>211</v>
      </c>
      <c r="E17" s="290" t="s">
        <v>212</v>
      </c>
      <c r="F17" s="945" t="s">
        <v>213</v>
      </c>
    </row>
    <row r="18" spans="1:9" x14ac:dyDescent="0.3">
      <c r="A18" s="946" t="s">
        <v>207</v>
      </c>
      <c r="B18" s="292">
        <f>E15</f>
        <v>3850000</v>
      </c>
      <c r="C18" s="293">
        <v>0.6</v>
      </c>
      <c r="D18" s="294">
        <v>0.5</v>
      </c>
      <c r="E18" s="433">
        <f>ROUND((B18*C18*D18),0)</f>
        <v>1155000</v>
      </c>
      <c r="F18" s="947">
        <f>E18/E48</f>
        <v>3.919747038055877E-2</v>
      </c>
      <c r="G18" s="288"/>
    </row>
    <row r="19" spans="1:9" x14ac:dyDescent="0.3">
      <c r="A19" s="948" t="s">
        <v>214</v>
      </c>
      <c r="B19" s="816"/>
      <c r="C19" s="296"/>
      <c r="D19" s="296"/>
      <c r="E19" s="434"/>
      <c r="F19" s="949"/>
    </row>
    <row r="20" spans="1:9" x14ac:dyDescent="0.3">
      <c r="A20" s="950" t="s">
        <v>215</v>
      </c>
      <c r="B20" s="817"/>
      <c r="C20" s="291"/>
      <c r="D20" s="291"/>
      <c r="E20" s="435">
        <v>350000</v>
      </c>
      <c r="F20" s="951">
        <f>E20/E48</f>
        <v>1.187802132744205E-2</v>
      </c>
      <c r="I20" s="297"/>
    </row>
    <row r="21" spans="1:9" x14ac:dyDescent="0.3">
      <c r="A21" s="952" t="s">
        <v>216</v>
      </c>
      <c r="B21" s="818"/>
      <c r="C21" s="295"/>
      <c r="D21" s="291"/>
      <c r="E21" s="433"/>
      <c r="F21" s="953"/>
    </row>
    <row r="22" spans="1:9" x14ac:dyDescent="0.3">
      <c r="A22" s="954" t="s">
        <v>217</v>
      </c>
      <c r="B22" s="819"/>
      <c r="C22" s="291"/>
      <c r="D22" s="291"/>
      <c r="E22" s="436">
        <v>150000</v>
      </c>
      <c r="F22" s="955">
        <f>E22/E48</f>
        <v>5.0905805689037357E-3</v>
      </c>
    </row>
    <row r="23" spans="1:9" x14ac:dyDescent="0.3">
      <c r="A23" s="954" t="s">
        <v>218</v>
      </c>
      <c r="B23" s="819"/>
      <c r="C23" s="291"/>
      <c r="D23" s="291"/>
      <c r="E23" s="436">
        <v>150000</v>
      </c>
      <c r="F23" s="955">
        <f>E23/E48</f>
        <v>5.0905805689037357E-3</v>
      </c>
    </row>
    <row r="24" spans="1:9" x14ac:dyDescent="0.3">
      <c r="A24" s="954" t="s">
        <v>285</v>
      </c>
      <c r="B24" s="819"/>
      <c r="C24" s="291"/>
      <c r="D24" s="291"/>
      <c r="E24" s="436">
        <v>350000</v>
      </c>
      <c r="F24" s="955">
        <f>E24/E48</f>
        <v>1.187802132744205E-2</v>
      </c>
    </row>
    <row r="25" spans="1:9" x14ac:dyDescent="0.3">
      <c r="A25" s="954" t="s">
        <v>124</v>
      </c>
      <c r="B25" s="819"/>
      <c r="C25" s="291"/>
      <c r="D25" s="291"/>
      <c r="E25" s="436">
        <v>550000</v>
      </c>
      <c r="F25" s="955">
        <f>E25/E48</f>
        <v>1.8665462085980366E-2</v>
      </c>
    </row>
    <row r="26" spans="1:9" x14ac:dyDescent="0.3">
      <c r="A26" s="954" t="s">
        <v>219</v>
      </c>
      <c r="B26" s="819"/>
      <c r="C26" s="291"/>
      <c r="D26" s="291"/>
      <c r="E26" s="436">
        <v>447882.02165124746</v>
      </c>
      <c r="F26" s="955">
        <f t="shared" ref="F26" si="0">E26/E50</f>
        <v>1.1515048064715334E-2</v>
      </c>
    </row>
    <row r="27" spans="1:9" x14ac:dyDescent="0.3">
      <c r="A27" s="956" t="s">
        <v>220</v>
      </c>
      <c r="B27" s="820"/>
      <c r="C27" s="291"/>
      <c r="D27" s="291"/>
      <c r="E27" s="291"/>
      <c r="F27" s="957"/>
    </row>
    <row r="28" spans="1:9" x14ac:dyDescent="0.3">
      <c r="A28" s="958" t="s">
        <v>221</v>
      </c>
      <c r="B28" s="814"/>
      <c r="C28" s="291"/>
      <c r="D28" s="291"/>
      <c r="E28" s="298">
        <f>E48*F28</f>
        <v>4802988.5136000011</v>
      </c>
      <c r="F28" s="959">
        <v>0.16300000000000001</v>
      </c>
    </row>
    <row r="29" spans="1:9" x14ac:dyDescent="0.3">
      <c r="A29" s="960" t="s">
        <v>125</v>
      </c>
      <c r="B29" s="824"/>
      <c r="C29" s="824"/>
      <c r="D29" s="824"/>
      <c r="E29" s="432">
        <f>ROUND(SUM(E18:E28),2)</f>
        <v>7955870.54</v>
      </c>
      <c r="F29" s="961">
        <f>SUM(F18:F28)</f>
        <v>0.26631518432394607</v>
      </c>
      <c r="G29" s="431">
        <f>+Presupuesto!G44</f>
        <v>7955870.54</v>
      </c>
      <c r="H29" s="430">
        <f>G29-E29</f>
        <v>0</v>
      </c>
    </row>
    <row r="30" spans="1:9" x14ac:dyDescent="0.3">
      <c r="A30" s="962"/>
      <c r="B30" s="963"/>
      <c r="C30" s="963"/>
      <c r="D30" s="963"/>
      <c r="E30" s="299"/>
      <c r="F30" s="964"/>
    </row>
    <row r="31" spans="1:9" x14ac:dyDescent="0.3">
      <c r="A31" s="942" t="s">
        <v>222</v>
      </c>
      <c r="B31" s="815"/>
      <c r="C31" s="815"/>
      <c r="D31" s="815"/>
      <c r="E31" s="815"/>
      <c r="F31" s="943"/>
    </row>
    <row r="32" spans="1:9" x14ac:dyDescent="0.3">
      <c r="A32" s="965" t="s">
        <v>164</v>
      </c>
      <c r="B32" s="804"/>
      <c r="C32" s="286"/>
      <c r="D32" s="825" t="s">
        <v>212</v>
      </c>
      <c r="E32" s="826"/>
      <c r="F32" s="966" t="s">
        <v>223</v>
      </c>
    </row>
    <row r="33" spans="1:8" x14ac:dyDescent="0.3">
      <c r="A33" s="967" t="s">
        <v>61</v>
      </c>
      <c r="B33" s="821"/>
      <c r="C33" s="291"/>
      <c r="D33" s="822">
        <f>ROUND((F33*E48),2)</f>
        <v>589323.74</v>
      </c>
      <c r="E33" s="823"/>
      <c r="F33" s="968">
        <v>0.02</v>
      </c>
    </row>
    <row r="34" spans="1:8" x14ac:dyDescent="0.3">
      <c r="A34" s="960" t="s">
        <v>126</v>
      </c>
      <c r="B34" s="824"/>
      <c r="C34" s="824"/>
      <c r="D34" s="827">
        <f>D33</f>
        <v>589323.74</v>
      </c>
      <c r="E34" s="827"/>
      <c r="F34" s="969">
        <f>SUM(F33)</f>
        <v>0.02</v>
      </c>
    </row>
    <row r="35" spans="1:8" x14ac:dyDescent="0.3">
      <c r="A35" s="962"/>
      <c r="B35" s="963"/>
      <c r="C35" s="963"/>
      <c r="D35" s="963"/>
      <c r="E35" s="299"/>
      <c r="F35" s="964"/>
    </row>
    <row r="36" spans="1:8" x14ac:dyDescent="0.3">
      <c r="A36" s="942" t="s">
        <v>224</v>
      </c>
      <c r="B36" s="815"/>
      <c r="C36" s="815"/>
      <c r="D36" s="815"/>
      <c r="E36" s="815"/>
      <c r="F36" s="943"/>
    </row>
    <row r="37" spans="1:8" x14ac:dyDescent="0.3">
      <c r="A37" s="965" t="s">
        <v>164</v>
      </c>
      <c r="B37" s="804"/>
      <c r="C37" s="286"/>
      <c r="D37" s="825" t="s">
        <v>212</v>
      </c>
      <c r="E37" s="826"/>
      <c r="F37" s="966" t="s">
        <v>223</v>
      </c>
    </row>
    <row r="38" spans="1:8" x14ac:dyDescent="0.3">
      <c r="A38" s="967" t="s">
        <v>62</v>
      </c>
      <c r="B38" s="821"/>
      <c r="C38" s="291"/>
      <c r="D38" s="822">
        <f>ROUND((F38*E48),2)</f>
        <v>883985.62</v>
      </c>
      <c r="E38" s="823"/>
      <c r="F38" s="968">
        <v>0.03</v>
      </c>
    </row>
    <row r="39" spans="1:8" x14ac:dyDescent="0.3">
      <c r="A39" s="960" t="s">
        <v>126</v>
      </c>
      <c r="B39" s="824"/>
      <c r="C39" s="824"/>
      <c r="D39" s="827">
        <f>D38</f>
        <v>883985.62</v>
      </c>
      <c r="E39" s="827"/>
      <c r="F39" s="969">
        <f>SUM(F38)</f>
        <v>0.03</v>
      </c>
    </row>
    <row r="40" spans="1:8" x14ac:dyDescent="0.3">
      <c r="A40" s="962"/>
      <c r="B40" s="963"/>
      <c r="C40" s="963"/>
      <c r="D40" s="970"/>
      <c r="E40" s="970"/>
      <c r="F40" s="971"/>
    </row>
    <row r="41" spans="1:8" x14ac:dyDescent="0.3">
      <c r="A41" s="942" t="s">
        <v>225</v>
      </c>
      <c r="B41" s="815"/>
      <c r="C41" s="815"/>
      <c r="D41" s="815"/>
      <c r="E41" s="815"/>
      <c r="F41" s="943"/>
    </row>
    <row r="42" spans="1:8" x14ac:dyDescent="0.3">
      <c r="A42" s="956" t="s">
        <v>226</v>
      </c>
      <c r="B42" s="828"/>
      <c r="C42" s="828"/>
      <c r="D42" s="828"/>
      <c r="E42" s="828"/>
      <c r="F42" s="972"/>
    </row>
    <row r="43" spans="1:8" x14ac:dyDescent="0.3">
      <c r="A43" s="965" t="s">
        <v>164</v>
      </c>
      <c r="B43" s="804"/>
      <c r="C43" s="286"/>
      <c r="D43" s="825" t="s">
        <v>212</v>
      </c>
      <c r="E43" s="826"/>
      <c r="F43" s="966" t="s">
        <v>223</v>
      </c>
      <c r="G43" s="281" t="s">
        <v>246</v>
      </c>
    </row>
    <row r="44" spans="1:8" x14ac:dyDescent="0.3">
      <c r="A44" s="967" t="s">
        <v>227</v>
      </c>
      <c r="B44" s="821"/>
      <c r="C44" s="291"/>
      <c r="D44" s="822">
        <f>ROUND((F44*E48),2)</f>
        <v>7955870.54</v>
      </c>
      <c r="E44" s="823"/>
      <c r="F44" s="973">
        <v>0.27</v>
      </c>
      <c r="G44" s="281" t="s">
        <v>244</v>
      </c>
      <c r="H44" s="431">
        <v>7441639.0300000003</v>
      </c>
    </row>
    <row r="45" spans="1:8" x14ac:dyDescent="0.3">
      <c r="A45" s="974" t="s">
        <v>61</v>
      </c>
      <c r="B45" s="829"/>
      <c r="C45" s="291"/>
      <c r="D45" s="822">
        <f>ROUND((F45*E48),2)</f>
        <v>589323.74</v>
      </c>
      <c r="E45" s="823"/>
      <c r="F45" s="973">
        <v>0.02</v>
      </c>
      <c r="G45" s="281" t="s">
        <v>29</v>
      </c>
      <c r="H45" s="431">
        <v>551232.52</v>
      </c>
    </row>
    <row r="46" spans="1:8" x14ac:dyDescent="0.3">
      <c r="A46" s="967" t="s">
        <v>62</v>
      </c>
      <c r="B46" s="821"/>
      <c r="C46" s="291"/>
      <c r="D46" s="822">
        <f>ROUND((F46*E48),2)</f>
        <v>883985.62</v>
      </c>
      <c r="E46" s="823"/>
      <c r="F46" s="968">
        <v>0.03</v>
      </c>
      <c r="G46" s="281" t="s">
        <v>245</v>
      </c>
      <c r="H46" s="431">
        <v>826848.78</v>
      </c>
    </row>
    <row r="47" spans="1:8" x14ac:dyDescent="0.3">
      <c r="A47" s="975" t="s">
        <v>72</v>
      </c>
      <c r="B47" s="830"/>
      <c r="C47" s="830"/>
      <c r="D47" s="831">
        <f>SUM(D44:E46)</f>
        <v>9429179.8999999985</v>
      </c>
      <c r="E47" s="832"/>
      <c r="F47" s="969">
        <f>SUM(F44:F46)</f>
        <v>0.32000000000000006</v>
      </c>
      <c r="G47" s="281" t="s">
        <v>247</v>
      </c>
      <c r="H47" s="431">
        <f>SUM(H44:H46)</f>
        <v>8819720.3300000001</v>
      </c>
    </row>
    <row r="48" spans="1:8" x14ac:dyDescent="0.3">
      <c r="A48" s="976" t="s">
        <v>228</v>
      </c>
      <c r="B48" s="833"/>
      <c r="C48" s="833"/>
      <c r="D48" s="833"/>
      <c r="E48" s="834">
        <f>Presupuesto!G43</f>
        <v>29466187.200000003</v>
      </c>
      <c r="F48" s="977"/>
      <c r="H48" s="361"/>
    </row>
    <row r="49" spans="1:8" x14ac:dyDescent="0.3">
      <c r="A49" s="976" t="s">
        <v>229</v>
      </c>
      <c r="B49" s="833"/>
      <c r="C49" s="833"/>
      <c r="D49" s="833"/>
      <c r="E49" s="835">
        <f>D47</f>
        <v>9429179.8999999985</v>
      </c>
      <c r="F49" s="978"/>
      <c r="H49" s="362"/>
    </row>
    <row r="50" spans="1:8" ht="14.4" thickBot="1" x14ac:dyDescent="0.35">
      <c r="A50" s="979" t="s">
        <v>24</v>
      </c>
      <c r="B50" s="980"/>
      <c r="C50" s="980"/>
      <c r="D50" s="980"/>
      <c r="E50" s="981">
        <f>E48+E49</f>
        <v>38895367.100000001</v>
      </c>
      <c r="F50" s="982"/>
    </row>
    <row r="54" spans="1:8" x14ac:dyDescent="0.3">
      <c r="B54" s="301"/>
      <c r="C54" s="301"/>
      <c r="D54" s="301"/>
      <c r="E54" s="301"/>
    </row>
    <row r="55" spans="1:8" x14ac:dyDescent="0.3">
      <c r="A55" s="836" t="str">
        <f>Presupuesto!C53</f>
        <v>ARQ. GUILLERMO YAMID VALLEJOS BENAVIDES</v>
      </c>
      <c r="B55" s="836"/>
      <c r="C55" s="836"/>
      <c r="D55" s="836"/>
      <c r="E55" s="836"/>
      <c r="F55" s="836"/>
    </row>
    <row r="56" spans="1:8" x14ac:dyDescent="0.3">
      <c r="A56" s="837" t="str">
        <f>Presupuesto!C54</f>
        <v>SECRETARIO DE PLANEACION Y OBRAS PUBLICAS</v>
      </c>
      <c r="B56" s="837"/>
      <c r="C56" s="837"/>
      <c r="D56" s="837"/>
      <c r="E56" s="837"/>
      <c r="F56" s="837"/>
    </row>
    <row r="57" spans="1:8" x14ac:dyDescent="0.3">
      <c r="A57" s="837" t="str">
        <f>Presupuesto!C55</f>
        <v>SAN MIGUEL - PUTUMAYO</v>
      </c>
      <c r="B57" s="837"/>
      <c r="C57" s="837"/>
      <c r="D57" s="837"/>
      <c r="E57" s="837"/>
      <c r="F57" s="837"/>
    </row>
  </sheetData>
  <mergeCells count="63">
    <mergeCell ref="A50:D50"/>
    <mergeCell ref="E50:F50"/>
    <mergeCell ref="A55:F55"/>
    <mergeCell ref="A56:F56"/>
    <mergeCell ref="A57:F57"/>
    <mergeCell ref="A47:C47"/>
    <mergeCell ref="D47:E47"/>
    <mergeCell ref="A48:D48"/>
    <mergeCell ref="E48:F48"/>
    <mergeCell ref="A49:D49"/>
    <mergeCell ref="E49:F49"/>
    <mergeCell ref="A44:B44"/>
    <mergeCell ref="D44:E44"/>
    <mergeCell ref="A45:B45"/>
    <mergeCell ref="D45:E45"/>
    <mergeCell ref="A46:B46"/>
    <mergeCell ref="D46:E46"/>
    <mergeCell ref="A39:C39"/>
    <mergeCell ref="D39:E39"/>
    <mergeCell ref="A41:F41"/>
    <mergeCell ref="A42:F42"/>
    <mergeCell ref="A43:B43"/>
    <mergeCell ref="D43:E43"/>
    <mergeCell ref="A38:B38"/>
    <mergeCell ref="D38:E38"/>
    <mergeCell ref="A29:D29"/>
    <mergeCell ref="A31:F31"/>
    <mergeCell ref="A32:B32"/>
    <mergeCell ref="D32:E32"/>
    <mergeCell ref="A33:B33"/>
    <mergeCell ref="D33:E33"/>
    <mergeCell ref="A34:C34"/>
    <mergeCell ref="D34:E34"/>
    <mergeCell ref="A36:F36"/>
    <mergeCell ref="A37:B37"/>
    <mergeCell ref="D37:E37"/>
    <mergeCell ref="A28:B28"/>
    <mergeCell ref="A16:F16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C15:D15"/>
    <mergeCell ref="E15:F15"/>
    <mergeCell ref="A1:A6"/>
    <mergeCell ref="B1:C2"/>
    <mergeCell ref="F1:F6"/>
    <mergeCell ref="D2:D3"/>
    <mergeCell ref="E2:E3"/>
    <mergeCell ref="B3:C3"/>
    <mergeCell ref="B4:C4"/>
    <mergeCell ref="B5:C6"/>
    <mergeCell ref="D5:D6"/>
    <mergeCell ref="A8:F9"/>
    <mergeCell ref="A11:F11"/>
    <mergeCell ref="A13:F13"/>
    <mergeCell ref="C14:D14"/>
    <mergeCell ref="E14:F14"/>
  </mergeCells>
  <pageMargins left="0.7" right="0.7" top="0.75" bottom="0.75" header="0.3" footer="0.3"/>
  <pageSetup scale="78" orientation="portrait" r:id="rId1"/>
  <colBreaks count="1" manualBreakCount="1">
    <brk id="6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39997558519241921"/>
  </sheetPr>
  <dimension ref="A1:M153"/>
  <sheetViews>
    <sheetView view="pageBreakPreview" topLeftCell="A16" zoomScaleNormal="80" zoomScaleSheetLayoutView="100" workbookViewId="0">
      <selection activeCell="F35" sqref="F35"/>
    </sheetView>
  </sheetViews>
  <sheetFormatPr baseColWidth="10" defaultRowHeight="14.4" x14ac:dyDescent="0.3"/>
  <cols>
    <col min="1" max="1" width="18.33203125" style="387" customWidth="1"/>
    <col min="2" max="2" width="20.88671875" style="387" customWidth="1"/>
    <col min="3" max="3" width="18" style="387" customWidth="1"/>
    <col min="4" max="4" width="10" style="387" customWidth="1"/>
    <col min="5" max="5" width="11.5546875" style="387"/>
    <col min="6" max="6" width="13.44140625" style="387" customWidth="1"/>
    <col min="7" max="7" width="11.5546875" style="387"/>
    <col min="8" max="8" width="18.109375" style="387" customWidth="1"/>
    <col min="12" max="12" width="12.5546875" bestFit="1" customWidth="1"/>
  </cols>
  <sheetData>
    <row r="1" spans="1:8" x14ac:dyDescent="0.3">
      <c r="A1" s="838"/>
      <c r="B1" s="840" t="s">
        <v>193</v>
      </c>
      <c r="C1" s="841"/>
      <c r="D1" s="842"/>
      <c r="E1" s="846" t="s">
        <v>194</v>
      </c>
      <c r="F1" s="846"/>
      <c r="G1" s="385">
        <v>103</v>
      </c>
      <c r="H1" s="846"/>
    </row>
    <row r="2" spans="1:8" x14ac:dyDescent="0.3">
      <c r="A2" s="839"/>
      <c r="B2" s="843"/>
      <c r="C2" s="844"/>
      <c r="D2" s="845"/>
      <c r="E2" s="848" t="s">
        <v>195</v>
      </c>
      <c r="F2" s="848"/>
      <c r="G2" s="846">
        <v>51</v>
      </c>
      <c r="H2" s="846"/>
    </row>
    <row r="3" spans="1:8" x14ac:dyDescent="0.3">
      <c r="A3" s="839"/>
      <c r="B3" s="849" t="s">
        <v>196</v>
      </c>
      <c r="C3" s="850"/>
      <c r="D3" s="851"/>
      <c r="E3" s="848"/>
      <c r="F3" s="848"/>
      <c r="G3" s="846"/>
      <c r="H3" s="846"/>
    </row>
    <row r="4" spans="1:8" x14ac:dyDescent="0.3">
      <c r="A4" s="839"/>
      <c r="B4" s="852" t="s">
        <v>197</v>
      </c>
      <c r="C4" s="853"/>
      <c r="D4" s="854"/>
      <c r="E4" s="846" t="s">
        <v>198</v>
      </c>
      <c r="F4" s="846"/>
      <c r="G4" s="385">
        <v>1</v>
      </c>
      <c r="H4" s="846"/>
    </row>
    <row r="5" spans="1:8" x14ac:dyDescent="0.3">
      <c r="A5" s="839"/>
      <c r="B5" s="855" t="s">
        <v>199</v>
      </c>
      <c r="C5" s="856"/>
      <c r="D5" s="857"/>
      <c r="E5" s="848" t="s">
        <v>200</v>
      </c>
      <c r="F5" s="848"/>
      <c r="G5" s="385" t="s">
        <v>201</v>
      </c>
      <c r="H5" s="846"/>
    </row>
    <row r="6" spans="1:8" ht="15" thickBot="1" x14ac:dyDescent="0.35">
      <c r="A6" s="839"/>
      <c r="B6" s="858"/>
      <c r="C6" s="859"/>
      <c r="D6" s="860"/>
      <c r="E6" s="861"/>
      <c r="F6" s="861"/>
      <c r="G6" s="484">
        <v>44216</v>
      </c>
      <c r="H6" s="847"/>
    </row>
    <row r="7" spans="1:8" s="387" customFormat="1" ht="14.4" customHeight="1" x14ac:dyDescent="0.25">
      <c r="A7" s="862" t="str">
        <f>Presupuesto!A8</f>
        <v>ADECUACION Y MEJORAMIENTO DE CANCHA DE FUTBOL MUNICIPAL DE LA DORADA PUTUMAYO</v>
      </c>
      <c r="B7" s="863"/>
      <c r="C7" s="863"/>
      <c r="D7" s="863"/>
      <c r="E7" s="863"/>
      <c r="F7" s="863"/>
      <c r="G7" s="863"/>
      <c r="H7" s="864"/>
    </row>
    <row r="8" spans="1:8" s="387" customFormat="1" ht="16.5" customHeight="1" x14ac:dyDescent="0.25">
      <c r="A8" s="865"/>
      <c r="B8" s="866"/>
      <c r="C8" s="866"/>
      <c r="D8" s="866"/>
      <c r="E8" s="866"/>
      <c r="F8" s="866"/>
      <c r="G8" s="866"/>
      <c r="H8" s="867"/>
    </row>
    <row r="9" spans="1:8" s="387" customFormat="1" ht="13.8" x14ac:dyDescent="0.25">
      <c r="A9" s="865"/>
      <c r="B9" s="866"/>
      <c r="C9" s="866"/>
      <c r="D9" s="866"/>
      <c r="E9" s="866"/>
      <c r="F9" s="866"/>
      <c r="G9" s="866"/>
      <c r="H9" s="867"/>
    </row>
    <row r="10" spans="1:8" s="387" customFormat="1" thickBot="1" x14ac:dyDescent="0.3">
      <c r="A10" s="868"/>
      <c r="B10" s="869"/>
      <c r="C10" s="869"/>
      <c r="D10" s="869"/>
      <c r="E10" s="869"/>
      <c r="F10" s="869"/>
      <c r="G10" s="869"/>
      <c r="H10" s="870"/>
    </row>
    <row r="11" spans="1:8" s="387" customFormat="1" thickBot="1" x14ac:dyDescent="0.3">
      <c r="A11" s="388"/>
      <c r="B11" s="389"/>
      <c r="C11" s="389"/>
      <c r="D11" s="389"/>
      <c r="E11" s="389"/>
      <c r="F11" s="389"/>
      <c r="G11" s="389"/>
      <c r="H11" s="390"/>
    </row>
    <row r="12" spans="1:8" s="387" customFormat="1" ht="18.600000000000001" thickBot="1" x14ac:dyDescent="0.4">
      <c r="A12" s="891" t="s">
        <v>296</v>
      </c>
      <c r="B12" s="892"/>
      <c r="C12" s="892"/>
      <c r="D12" s="892"/>
      <c r="E12" s="892"/>
      <c r="F12" s="892"/>
      <c r="G12" s="892"/>
      <c r="H12" s="893"/>
    </row>
    <row r="13" spans="1:8" s="387" customFormat="1" ht="13.8" x14ac:dyDescent="0.25">
      <c r="A13" s="637" t="s">
        <v>26</v>
      </c>
      <c r="B13" s="871"/>
      <c r="C13" s="871"/>
      <c r="D13" s="871"/>
      <c r="E13" s="871"/>
      <c r="F13" s="871"/>
      <c r="G13" s="871"/>
      <c r="H13" s="638"/>
    </row>
    <row r="14" spans="1:8" s="387" customFormat="1" ht="13.8" x14ac:dyDescent="0.25">
      <c r="A14" s="246"/>
      <c r="B14" s="201"/>
      <c r="C14" s="201"/>
      <c r="D14" s="201"/>
      <c r="E14" s="201"/>
      <c r="F14" s="207"/>
      <c r="G14" s="201"/>
      <c r="H14" s="243"/>
    </row>
    <row r="15" spans="1:8" s="387" customFormat="1" ht="13.8" x14ac:dyDescent="0.25">
      <c r="A15" s="485" t="s">
        <v>255</v>
      </c>
      <c r="B15" s="872" t="s">
        <v>256</v>
      </c>
      <c r="C15" s="873"/>
      <c r="D15" s="873"/>
      <c r="E15" s="873"/>
      <c r="F15" s="874"/>
      <c r="G15" s="486" t="s">
        <v>28</v>
      </c>
      <c r="H15" s="485" t="s">
        <v>238</v>
      </c>
    </row>
    <row r="16" spans="1:8" s="387" customFormat="1" ht="13.8" x14ac:dyDescent="0.25">
      <c r="A16" s="246"/>
      <c r="B16" s="201"/>
      <c r="C16" s="201"/>
      <c r="D16" s="201"/>
      <c r="E16" s="201"/>
      <c r="F16" s="207"/>
      <c r="G16" s="201"/>
      <c r="H16" s="243"/>
    </row>
    <row r="17" spans="1:13" s="387" customFormat="1" thickBot="1" x14ac:dyDescent="0.3">
      <c r="A17" s="391" t="s">
        <v>29</v>
      </c>
      <c r="B17" s="644" t="s">
        <v>257</v>
      </c>
      <c r="C17" s="645"/>
      <c r="D17" s="645"/>
      <c r="E17" s="645"/>
      <c r="F17" s="645"/>
      <c r="G17" s="646"/>
      <c r="H17" s="243"/>
    </row>
    <row r="18" spans="1:13" s="387" customFormat="1" thickBot="1" x14ac:dyDescent="0.3">
      <c r="A18" s="224"/>
      <c r="B18" s="593" t="s">
        <v>31</v>
      </c>
      <c r="C18" s="594"/>
      <c r="D18" s="224" t="s">
        <v>12</v>
      </c>
      <c r="E18" s="224" t="s">
        <v>33</v>
      </c>
      <c r="F18" s="208" t="s">
        <v>34</v>
      </c>
      <c r="G18" s="224" t="s">
        <v>35</v>
      </c>
      <c r="H18" s="201"/>
      <c r="I18" s="895" t="s">
        <v>305</v>
      </c>
      <c r="J18" s="896"/>
      <c r="K18" s="896"/>
      <c r="L18" s="896"/>
      <c r="M18" s="897"/>
    </row>
    <row r="19" spans="1:13" s="387" customFormat="1" ht="13.8" x14ac:dyDescent="0.25">
      <c r="A19" s="392"/>
      <c r="B19" s="875" t="s">
        <v>258</v>
      </c>
      <c r="C19" s="876"/>
      <c r="D19" s="393" t="s">
        <v>259</v>
      </c>
      <c r="E19" s="394">
        <f>M19</f>
        <v>15000</v>
      </c>
      <c r="F19" s="394">
        <v>3.5</v>
      </c>
      <c r="G19" s="394">
        <f>E19*F19</f>
        <v>52500</v>
      </c>
      <c r="H19" s="244"/>
      <c r="I19" s="483" t="s">
        <v>301</v>
      </c>
      <c r="J19" s="387" t="s">
        <v>302</v>
      </c>
      <c r="L19" s="481">
        <v>120000</v>
      </c>
      <c r="M19" s="481">
        <f>L19/8</f>
        <v>15000</v>
      </c>
    </row>
    <row r="20" spans="1:13" s="387" customFormat="1" ht="13.8" x14ac:dyDescent="0.25">
      <c r="A20" s="198"/>
      <c r="B20" s="875" t="s">
        <v>260</v>
      </c>
      <c r="C20" s="876"/>
      <c r="D20" s="395" t="s">
        <v>259</v>
      </c>
      <c r="E20" s="396">
        <f>M20</f>
        <v>12500</v>
      </c>
      <c r="F20" s="396">
        <v>3.5</v>
      </c>
      <c r="G20" s="396">
        <f>E20*F20</f>
        <v>43750</v>
      </c>
      <c r="H20" s="244"/>
      <c r="I20" s="483" t="s">
        <v>303</v>
      </c>
      <c r="J20" s="387" t="s">
        <v>304</v>
      </c>
      <c r="L20" s="481">
        <v>100000</v>
      </c>
      <c r="M20" s="481">
        <f>L20/8</f>
        <v>12500</v>
      </c>
    </row>
    <row r="21" spans="1:13" s="387" customFormat="1" thickBot="1" x14ac:dyDescent="0.3">
      <c r="A21" s="246"/>
      <c r="B21" s="201"/>
      <c r="C21" s="201"/>
      <c r="D21" s="201"/>
      <c r="E21" s="207" t="s">
        <v>36</v>
      </c>
      <c r="F21" s="207"/>
      <c r="G21" s="207"/>
      <c r="H21" s="397">
        <f>ROUND(SUM(G19:G20),0)</f>
        <v>96250</v>
      </c>
    </row>
    <row r="22" spans="1:13" s="387" customFormat="1" thickBot="1" x14ac:dyDescent="0.3">
      <c r="A22" s="205" t="s">
        <v>37</v>
      </c>
      <c r="B22" s="644" t="s">
        <v>38</v>
      </c>
      <c r="C22" s="645"/>
      <c r="D22" s="645"/>
      <c r="E22" s="645"/>
      <c r="F22" s="645"/>
      <c r="G22" s="646"/>
      <c r="H22" s="221"/>
      <c r="I22" s="895" t="s">
        <v>297</v>
      </c>
      <c r="J22" s="896"/>
      <c r="K22" s="896"/>
      <c r="L22" s="896"/>
      <c r="M22" s="897"/>
    </row>
    <row r="23" spans="1:13" s="387" customFormat="1" ht="13.8" x14ac:dyDescent="0.25">
      <c r="A23" s="224"/>
      <c r="B23" s="593" t="s">
        <v>31</v>
      </c>
      <c r="C23" s="594"/>
      <c r="D23" s="198" t="s">
        <v>12</v>
      </c>
      <c r="E23" s="208" t="s">
        <v>39</v>
      </c>
      <c r="F23" s="208" t="s">
        <v>40</v>
      </c>
      <c r="G23" s="208" t="s">
        <v>35</v>
      </c>
      <c r="H23" s="227"/>
      <c r="I23" s="483" t="s">
        <v>295</v>
      </c>
      <c r="J23" s="387" t="s">
        <v>299</v>
      </c>
      <c r="L23" s="481">
        <v>40000</v>
      </c>
      <c r="M23" s="481">
        <f>L23/50</f>
        <v>800</v>
      </c>
    </row>
    <row r="24" spans="1:13" s="387" customFormat="1" ht="13.8" x14ac:dyDescent="0.25">
      <c r="A24" s="198"/>
      <c r="B24" s="877" t="s">
        <v>261</v>
      </c>
      <c r="C24" s="878"/>
      <c r="D24" s="398" t="s">
        <v>248</v>
      </c>
      <c r="E24" s="399">
        <v>350</v>
      </c>
      <c r="F24" s="400">
        <f>M23</f>
        <v>800</v>
      </c>
      <c r="G24" s="399">
        <f>+F24*E24</f>
        <v>280000</v>
      </c>
      <c r="H24" s="227"/>
      <c r="I24" s="483" t="s">
        <v>294</v>
      </c>
      <c r="J24" s="387" t="s">
        <v>298</v>
      </c>
      <c r="L24" s="481">
        <v>800000</v>
      </c>
      <c r="M24" s="482">
        <f>L24/5</f>
        <v>160000</v>
      </c>
    </row>
    <row r="25" spans="1:13" s="387" customFormat="1" ht="13.8" x14ac:dyDescent="0.25">
      <c r="A25" s="198"/>
      <c r="B25" s="877" t="s">
        <v>262</v>
      </c>
      <c r="C25" s="878"/>
      <c r="D25" s="398" t="s">
        <v>263</v>
      </c>
      <c r="E25" s="399">
        <v>210</v>
      </c>
      <c r="F25" s="400">
        <v>180</v>
      </c>
      <c r="G25" s="399">
        <f>+F25*E25</f>
        <v>37800</v>
      </c>
      <c r="H25" s="227"/>
      <c r="I25" s="483" t="s">
        <v>265</v>
      </c>
      <c r="J25" s="387" t="s">
        <v>298</v>
      </c>
      <c r="L25" s="481">
        <v>1625000</v>
      </c>
      <c r="M25" s="481">
        <f>L25/5</f>
        <v>325000</v>
      </c>
    </row>
    <row r="26" spans="1:13" s="387" customFormat="1" ht="13.8" x14ac:dyDescent="0.25">
      <c r="A26" s="198"/>
      <c r="B26" s="877" t="s">
        <v>264</v>
      </c>
      <c r="C26" s="878"/>
      <c r="D26" s="398" t="s">
        <v>238</v>
      </c>
      <c r="E26" s="401">
        <v>0.56000000000000005</v>
      </c>
      <c r="F26" s="400">
        <f>M24</f>
        <v>160000</v>
      </c>
      <c r="G26" s="399">
        <f>+F26*E26</f>
        <v>89600.000000000015</v>
      </c>
      <c r="H26" s="227"/>
    </row>
    <row r="27" spans="1:13" s="387" customFormat="1" ht="13.8" x14ac:dyDescent="0.25">
      <c r="A27" s="198"/>
      <c r="B27" s="877" t="s">
        <v>265</v>
      </c>
      <c r="C27" s="878"/>
      <c r="D27" s="398" t="s">
        <v>238</v>
      </c>
      <c r="E27" s="401">
        <v>0.84</v>
      </c>
      <c r="F27" s="400">
        <f>M25</f>
        <v>325000</v>
      </c>
      <c r="G27" s="399">
        <f>+F27*E27</f>
        <v>273000</v>
      </c>
      <c r="H27" s="227"/>
    </row>
    <row r="28" spans="1:13" s="387" customFormat="1" ht="13.8" x14ac:dyDescent="0.25">
      <c r="A28" s="247" t="s">
        <v>41</v>
      </c>
      <c r="B28" s="201"/>
      <c r="C28" s="201"/>
      <c r="D28" s="201"/>
      <c r="E28" s="207" t="s">
        <v>42</v>
      </c>
      <c r="F28" s="207"/>
      <c r="G28" s="207"/>
      <c r="H28" s="402">
        <f>(SUM(G24:G27))</f>
        <v>680400</v>
      </c>
    </row>
    <row r="29" spans="1:13" s="387" customFormat="1" ht="13.8" x14ac:dyDescent="0.25">
      <c r="A29" s="205" t="s">
        <v>43</v>
      </c>
      <c r="B29" s="644" t="s">
        <v>44</v>
      </c>
      <c r="C29" s="645"/>
      <c r="D29" s="645"/>
      <c r="E29" s="645"/>
      <c r="F29" s="645"/>
      <c r="G29" s="646"/>
      <c r="H29" s="227"/>
    </row>
    <row r="30" spans="1:13" s="387" customFormat="1" ht="13.8" x14ac:dyDescent="0.25">
      <c r="A30" s="198"/>
      <c r="B30" s="224" t="s">
        <v>31</v>
      </c>
      <c r="C30" s="224" t="s">
        <v>266</v>
      </c>
      <c r="D30" s="224" t="s">
        <v>47</v>
      </c>
      <c r="E30" s="208" t="s">
        <v>39</v>
      </c>
      <c r="F30" s="206" t="s">
        <v>49</v>
      </c>
      <c r="G30" s="206" t="s">
        <v>35</v>
      </c>
      <c r="H30" s="227"/>
    </row>
    <row r="31" spans="1:13" s="387" customFormat="1" ht="13.8" x14ac:dyDescent="0.25">
      <c r="A31" s="198"/>
      <c r="B31" s="198"/>
      <c r="C31" s="403"/>
      <c r="D31" s="220"/>
      <c r="E31" s="209"/>
      <c r="F31" s="404"/>
      <c r="G31" s="405"/>
      <c r="H31" s="227"/>
    </row>
    <row r="32" spans="1:13" s="387" customFormat="1" ht="13.8" x14ac:dyDescent="0.25">
      <c r="A32" s="247"/>
      <c r="B32" s="201"/>
      <c r="C32" s="201"/>
      <c r="D32" s="201"/>
      <c r="E32" s="207" t="s">
        <v>50</v>
      </c>
      <c r="F32" s="207"/>
      <c r="G32" s="207"/>
      <c r="H32" s="402">
        <f>SUM(G31)</f>
        <v>0</v>
      </c>
    </row>
    <row r="33" spans="1:8" s="387" customFormat="1" ht="13.8" x14ac:dyDescent="0.25">
      <c r="A33" s="205" t="s">
        <v>51</v>
      </c>
      <c r="B33" s="644" t="s">
        <v>18</v>
      </c>
      <c r="C33" s="645"/>
      <c r="D33" s="645"/>
      <c r="E33" s="645"/>
      <c r="F33" s="645"/>
      <c r="G33" s="646"/>
      <c r="H33" s="227"/>
    </row>
    <row r="34" spans="1:8" s="387" customFormat="1" ht="13.8" x14ac:dyDescent="0.25">
      <c r="A34" s="198"/>
      <c r="B34" s="198" t="s">
        <v>31</v>
      </c>
      <c r="C34" s="224" t="s">
        <v>12</v>
      </c>
      <c r="D34" s="224" t="s">
        <v>13</v>
      </c>
      <c r="E34" s="224" t="s">
        <v>52</v>
      </c>
      <c r="F34" s="208"/>
      <c r="G34" s="206" t="s">
        <v>53</v>
      </c>
      <c r="H34" s="227"/>
    </row>
    <row r="35" spans="1:8" s="387" customFormat="1" ht="13.8" x14ac:dyDescent="0.25">
      <c r="A35" s="198"/>
      <c r="B35" s="198"/>
      <c r="C35" s="213"/>
      <c r="D35" s="198"/>
      <c r="E35" s="206"/>
      <c r="F35" s="206"/>
      <c r="G35" s="206"/>
      <c r="H35" s="227"/>
    </row>
    <row r="36" spans="1:8" s="387" customFormat="1" ht="13.8" x14ac:dyDescent="0.25">
      <c r="A36" s="247"/>
      <c r="B36" s="201"/>
      <c r="C36" s="201"/>
      <c r="D36" s="201"/>
      <c r="E36" s="207" t="s">
        <v>50</v>
      </c>
      <c r="F36" s="207"/>
      <c r="G36" s="207"/>
      <c r="H36" s="227">
        <f>SUM(G35)</f>
        <v>0</v>
      </c>
    </row>
    <row r="37" spans="1:8" s="387" customFormat="1" ht="13.8" x14ac:dyDescent="0.25">
      <c r="A37" s="246"/>
      <c r="B37" s="201"/>
      <c r="C37" s="201"/>
      <c r="D37" s="201"/>
      <c r="E37" s="207"/>
      <c r="F37" s="207"/>
      <c r="G37" s="207"/>
      <c r="H37" s="227"/>
    </row>
    <row r="38" spans="1:8" s="387" customFormat="1" ht="13.8" x14ac:dyDescent="0.25">
      <c r="A38" s="246"/>
      <c r="B38" s="201"/>
      <c r="C38" s="201"/>
      <c r="D38" s="214" t="s">
        <v>54</v>
      </c>
      <c r="E38" s="215"/>
      <c r="F38" s="215"/>
      <c r="G38" s="215"/>
      <c r="H38" s="406">
        <f>ROUND(SUM(H21:H37),0)</f>
        <v>776650</v>
      </c>
    </row>
    <row r="39" spans="1:8" s="387" customFormat="1" ht="13.8" x14ac:dyDescent="0.25">
      <c r="A39" s="205" t="s">
        <v>55</v>
      </c>
      <c r="B39" s="644" t="s">
        <v>56</v>
      </c>
      <c r="C39" s="645"/>
      <c r="D39" s="645"/>
      <c r="E39" s="645"/>
      <c r="F39" s="645"/>
      <c r="G39" s="646"/>
      <c r="H39" s="227"/>
    </row>
    <row r="40" spans="1:8" s="387" customFormat="1" ht="13.8" x14ac:dyDescent="0.25">
      <c r="A40" s="224"/>
      <c r="B40" s="224" t="s">
        <v>31</v>
      </c>
      <c r="C40" s="224" t="s">
        <v>57</v>
      </c>
      <c r="D40" s="198" t="s">
        <v>58</v>
      </c>
      <c r="E40" s="206"/>
      <c r="F40" s="206" t="s">
        <v>59</v>
      </c>
      <c r="G40" s="206"/>
      <c r="H40" s="227"/>
    </row>
    <row r="41" spans="1:8" s="387" customFormat="1" ht="13.8" x14ac:dyDescent="0.25">
      <c r="A41" s="198"/>
      <c r="B41" s="224" t="s">
        <v>60</v>
      </c>
      <c r="C41" s="211">
        <v>0.1</v>
      </c>
      <c r="D41" s="198"/>
      <c r="E41" s="209"/>
      <c r="F41" s="407"/>
      <c r="G41" s="408">
        <f>+H38*C41</f>
        <v>77665</v>
      </c>
      <c r="H41" s="227"/>
    </row>
    <row r="42" spans="1:8" s="387" customFormat="1" ht="13.8" x14ac:dyDescent="0.25">
      <c r="A42" s="198"/>
      <c r="B42" s="224" t="s">
        <v>61</v>
      </c>
      <c r="C42" s="211">
        <v>0.02</v>
      </c>
      <c r="D42" s="198"/>
      <c r="E42" s="209"/>
      <c r="F42" s="407"/>
      <c r="G42" s="408">
        <f>+H38*C42</f>
        <v>15533</v>
      </c>
      <c r="H42" s="227"/>
    </row>
    <row r="43" spans="1:8" s="387" customFormat="1" ht="13.8" x14ac:dyDescent="0.25">
      <c r="A43" s="246"/>
      <c r="B43" s="201"/>
      <c r="C43" s="201"/>
      <c r="D43" s="214" t="s">
        <v>63</v>
      </c>
      <c r="E43" s="215"/>
      <c r="F43" s="215"/>
      <c r="G43" s="215"/>
      <c r="H43" s="406">
        <f>SUM(G41:G42)</f>
        <v>93198</v>
      </c>
    </row>
    <row r="44" spans="1:8" s="387" customFormat="1" ht="13.8" x14ac:dyDescent="0.25">
      <c r="A44" s="246"/>
      <c r="B44" s="201"/>
      <c r="C44" s="201"/>
      <c r="D44" s="201"/>
      <c r="E44" s="207"/>
      <c r="F44" s="207"/>
      <c r="G44" s="207"/>
      <c r="H44" s="406"/>
    </row>
    <row r="45" spans="1:8" s="387" customFormat="1" ht="13.8" x14ac:dyDescent="0.25">
      <c r="A45" s="246"/>
      <c r="B45" s="201"/>
      <c r="C45" s="201"/>
      <c r="D45" s="214" t="s">
        <v>64</v>
      </c>
      <c r="E45" s="215"/>
      <c r="F45" s="215"/>
      <c r="G45" s="207"/>
      <c r="H45" s="406">
        <f>ROUND((H38+H43),0)</f>
        <v>869848</v>
      </c>
    </row>
    <row r="46" spans="1:8" s="387" customFormat="1" ht="13.8" x14ac:dyDescent="0.25">
      <c r="A46" s="246"/>
      <c r="B46" s="201"/>
      <c r="C46" s="201"/>
      <c r="D46" s="214"/>
      <c r="E46" s="215"/>
      <c r="F46" s="215"/>
      <c r="G46" s="207"/>
      <c r="H46" s="406"/>
    </row>
    <row r="47" spans="1:8" s="387" customFormat="1" ht="13.8" x14ac:dyDescent="0.25">
      <c r="A47" s="246"/>
      <c r="B47" s="201"/>
      <c r="C47" s="201"/>
      <c r="D47" s="214"/>
      <c r="E47" s="215"/>
      <c r="F47" s="215"/>
      <c r="G47" s="207"/>
      <c r="H47" s="406"/>
    </row>
    <row r="48" spans="1:8" s="387" customFormat="1" ht="13.8" x14ac:dyDescent="0.25">
      <c r="A48" s="246"/>
      <c r="B48" s="201"/>
      <c r="C48" s="201"/>
      <c r="D48" s="214"/>
      <c r="E48" s="215"/>
      <c r="F48" s="215"/>
      <c r="G48" s="207"/>
      <c r="H48" s="406"/>
    </row>
    <row r="49" spans="1:8" s="387" customFormat="1" ht="13.8" x14ac:dyDescent="0.25">
      <c r="A49" s="246"/>
      <c r="B49" s="203"/>
      <c r="C49" s="201"/>
      <c r="D49" s="214"/>
      <c r="E49" s="215"/>
      <c r="F49" s="215"/>
      <c r="G49" s="207"/>
      <c r="H49" s="227"/>
    </row>
    <row r="50" spans="1:8" s="387" customFormat="1" ht="13.8" x14ac:dyDescent="0.25">
      <c r="A50" s="409" t="str">
        <f>Presupuesto!C53</f>
        <v>ARQ. GUILLERMO YAMID VALLEJOS BENAVIDES</v>
      </c>
      <c r="B50" s="216"/>
      <c r="C50" s="201"/>
      <c r="D50" s="214"/>
      <c r="F50" s="207"/>
      <c r="G50" s="207"/>
      <c r="H50" s="227"/>
    </row>
    <row r="51" spans="1:8" s="387" customFormat="1" ht="13.8" x14ac:dyDescent="0.25">
      <c r="A51" s="409" t="str">
        <f>Presupuesto!C54</f>
        <v>SECRETARIO DE PLANEACION Y OBRAS PUBLICAS</v>
      </c>
      <c r="B51" s="216"/>
      <c r="C51" s="201"/>
      <c r="D51" s="201"/>
      <c r="F51" s="207"/>
      <c r="G51" s="207"/>
      <c r="H51" s="227"/>
    </row>
    <row r="52" spans="1:8" s="387" customFormat="1" ht="13.8" x14ac:dyDescent="0.25">
      <c r="A52" s="409" t="str">
        <f>Presupuesto!C55</f>
        <v>SAN MIGUEL - PUTUMAYO</v>
      </c>
      <c r="B52" s="250"/>
      <c r="C52" s="203"/>
      <c r="D52" s="203"/>
      <c r="F52" s="202"/>
      <c r="G52" s="202"/>
      <c r="H52" s="245"/>
    </row>
    <row r="53" spans="1:8" x14ac:dyDescent="0.3">
      <c r="A53" s="838"/>
      <c r="B53" s="840" t="s">
        <v>193</v>
      </c>
      <c r="C53" s="841"/>
      <c r="D53" s="842"/>
      <c r="E53" s="846" t="s">
        <v>194</v>
      </c>
      <c r="F53" s="846"/>
      <c r="G53" s="385">
        <v>103</v>
      </c>
      <c r="H53" s="846"/>
    </row>
    <row r="54" spans="1:8" x14ac:dyDescent="0.3">
      <c r="A54" s="839"/>
      <c r="B54" s="843"/>
      <c r="C54" s="844"/>
      <c r="D54" s="845"/>
      <c r="E54" s="848" t="s">
        <v>195</v>
      </c>
      <c r="F54" s="848"/>
      <c r="G54" s="846">
        <v>51</v>
      </c>
      <c r="H54" s="846"/>
    </row>
    <row r="55" spans="1:8" x14ac:dyDescent="0.3">
      <c r="A55" s="839"/>
      <c r="B55" s="849" t="s">
        <v>196</v>
      </c>
      <c r="C55" s="850"/>
      <c r="D55" s="851"/>
      <c r="E55" s="848"/>
      <c r="F55" s="848"/>
      <c r="G55" s="846"/>
      <c r="H55" s="846"/>
    </row>
    <row r="56" spans="1:8" x14ac:dyDescent="0.3">
      <c r="A56" s="839"/>
      <c r="B56" s="852" t="s">
        <v>197</v>
      </c>
      <c r="C56" s="853"/>
      <c r="D56" s="854"/>
      <c r="E56" s="846" t="s">
        <v>198</v>
      </c>
      <c r="F56" s="846"/>
      <c r="G56" s="385">
        <v>1</v>
      </c>
      <c r="H56" s="846"/>
    </row>
    <row r="57" spans="1:8" x14ac:dyDescent="0.3">
      <c r="A57" s="839"/>
      <c r="B57" s="855" t="s">
        <v>199</v>
      </c>
      <c r="C57" s="856"/>
      <c r="D57" s="857"/>
      <c r="E57" s="848" t="s">
        <v>200</v>
      </c>
      <c r="F57" s="848"/>
      <c r="G57" s="385" t="s">
        <v>201</v>
      </c>
      <c r="H57" s="846"/>
    </row>
    <row r="58" spans="1:8" x14ac:dyDescent="0.3">
      <c r="A58" s="885"/>
      <c r="B58" s="765"/>
      <c r="C58" s="881"/>
      <c r="D58" s="766"/>
      <c r="E58" s="848"/>
      <c r="F58" s="848"/>
      <c r="G58" s="386">
        <v>44216</v>
      </c>
      <c r="H58" s="846"/>
    </row>
    <row r="59" spans="1:8" x14ac:dyDescent="0.3">
      <c r="A59" s="882" t="str">
        <f>Presupuesto!A8</f>
        <v>ADECUACION Y MEJORAMIENTO DE CANCHA DE FUTBOL MUNICIPAL DE LA DORADA PUTUMAYO</v>
      </c>
      <c r="B59" s="883"/>
      <c r="C59" s="883"/>
      <c r="D59" s="883"/>
      <c r="E59" s="883"/>
      <c r="F59" s="883"/>
      <c r="G59" s="883"/>
      <c r="H59" s="884"/>
    </row>
    <row r="60" spans="1:8" x14ac:dyDescent="0.3">
      <c r="A60" s="882"/>
      <c r="B60" s="883"/>
      <c r="C60" s="883"/>
      <c r="D60" s="883"/>
      <c r="E60" s="883"/>
      <c r="F60" s="883"/>
      <c r="G60" s="883"/>
      <c r="H60" s="884"/>
    </row>
    <row r="61" spans="1:8" x14ac:dyDescent="0.3">
      <c r="A61" s="882"/>
      <c r="B61" s="883"/>
      <c r="C61" s="883"/>
      <c r="D61" s="883"/>
      <c r="E61" s="883"/>
      <c r="F61" s="883"/>
      <c r="G61" s="883"/>
      <c r="H61" s="884"/>
    </row>
    <row r="62" spans="1:8" x14ac:dyDescent="0.3">
      <c r="A62" s="388"/>
      <c r="B62" s="389"/>
      <c r="C62" s="389"/>
      <c r="D62" s="389"/>
      <c r="E62" s="389"/>
      <c r="F62" s="389"/>
      <c r="G62" s="389"/>
      <c r="H62" s="390"/>
    </row>
    <row r="63" spans="1:8" x14ac:dyDescent="0.3">
      <c r="A63" s="637" t="s">
        <v>26</v>
      </c>
      <c r="B63" s="871"/>
      <c r="C63" s="871"/>
      <c r="D63" s="871"/>
      <c r="E63" s="871"/>
      <c r="F63" s="871"/>
      <c r="G63" s="871"/>
      <c r="H63" s="638"/>
    </row>
    <row r="64" spans="1:8" x14ac:dyDescent="0.3">
      <c r="A64" s="246"/>
      <c r="B64" s="201"/>
      <c r="C64" s="201"/>
      <c r="D64" s="201"/>
      <c r="E64" s="201"/>
      <c r="F64" s="207"/>
      <c r="G64" s="201"/>
      <c r="H64" s="243"/>
    </row>
    <row r="65" spans="1:13" x14ac:dyDescent="0.3">
      <c r="A65" s="485" t="s">
        <v>267</v>
      </c>
      <c r="B65" s="872" t="s">
        <v>268</v>
      </c>
      <c r="C65" s="873"/>
      <c r="D65" s="873"/>
      <c r="E65" s="873"/>
      <c r="F65" s="874"/>
      <c r="G65" s="486" t="s">
        <v>28</v>
      </c>
      <c r="H65" s="485" t="s">
        <v>238</v>
      </c>
    </row>
    <row r="66" spans="1:13" x14ac:dyDescent="0.3">
      <c r="A66" s="246"/>
      <c r="B66" s="201"/>
      <c r="C66" s="201"/>
      <c r="D66" s="201"/>
      <c r="E66" s="201"/>
      <c r="F66" s="207"/>
      <c r="G66" s="201"/>
      <c r="H66" s="243"/>
    </row>
    <row r="67" spans="1:13" ht="15" thickBot="1" x14ac:dyDescent="0.35">
      <c r="A67" s="391" t="s">
        <v>29</v>
      </c>
      <c r="B67" s="644" t="s">
        <v>257</v>
      </c>
      <c r="C67" s="645"/>
      <c r="D67" s="645"/>
      <c r="E67" s="645"/>
      <c r="F67" s="645"/>
      <c r="G67" s="646"/>
      <c r="H67" s="243"/>
    </row>
    <row r="68" spans="1:13" ht="15" thickBot="1" x14ac:dyDescent="0.35">
      <c r="A68" s="224"/>
      <c r="B68" s="593" t="s">
        <v>31</v>
      </c>
      <c r="C68" s="594"/>
      <c r="D68" s="224" t="s">
        <v>12</v>
      </c>
      <c r="E68" s="224" t="s">
        <v>33</v>
      </c>
      <c r="F68" s="208" t="s">
        <v>34</v>
      </c>
      <c r="G68" s="224" t="s">
        <v>35</v>
      </c>
      <c r="H68" s="243"/>
      <c r="I68" s="895" t="s">
        <v>305</v>
      </c>
      <c r="J68" s="896"/>
      <c r="K68" s="896"/>
      <c r="L68" s="896"/>
      <c r="M68" s="897"/>
    </row>
    <row r="69" spans="1:13" x14ac:dyDescent="0.3">
      <c r="A69" s="392"/>
      <c r="B69" s="879"/>
      <c r="C69" s="880"/>
      <c r="D69" s="393"/>
      <c r="E69" s="394"/>
      <c r="F69" s="394"/>
      <c r="G69" s="394"/>
      <c r="H69" s="244"/>
      <c r="I69" s="483" t="s">
        <v>301</v>
      </c>
      <c r="J69" s="387" t="s">
        <v>302</v>
      </c>
      <c r="K69" s="387"/>
      <c r="L69" s="481">
        <v>120000</v>
      </c>
      <c r="M69" s="481">
        <f>L69/8</f>
        <v>15000</v>
      </c>
    </row>
    <row r="70" spans="1:13" x14ac:dyDescent="0.3">
      <c r="A70" s="198"/>
      <c r="B70" s="875"/>
      <c r="C70" s="876"/>
      <c r="D70" s="395"/>
      <c r="E70" s="396"/>
      <c r="F70" s="396"/>
      <c r="G70" s="396"/>
      <c r="H70" s="244"/>
      <c r="I70" s="483" t="s">
        <v>303</v>
      </c>
      <c r="J70" s="387" t="s">
        <v>304</v>
      </c>
      <c r="K70" s="387"/>
      <c r="L70" s="481">
        <v>100000</v>
      </c>
      <c r="M70" s="481">
        <f>L70/8</f>
        <v>12500</v>
      </c>
    </row>
    <row r="71" spans="1:13" ht="15" thickBot="1" x14ac:dyDescent="0.35">
      <c r="A71" s="246"/>
      <c r="B71" s="201"/>
      <c r="C71" s="201"/>
      <c r="D71" s="201"/>
      <c r="E71" s="207" t="s">
        <v>36</v>
      </c>
      <c r="F71" s="207"/>
      <c r="G71" s="207"/>
      <c r="H71" s="397">
        <f>ROUND(SUM(G69:G70),0)</f>
        <v>0</v>
      </c>
    </row>
    <row r="72" spans="1:13" ht="15" thickBot="1" x14ac:dyDescent="0.35">
      <c r="A72" s="205" t="s">
        <v>37</v>
      </c>
      <c r="B72" s="644" t="s">
        <v>38</v>
      </c>
      <c r="C72" s="645"/>
      <c r="D72" s="645"/>
      <c r="E72" s="645"/>
      <c r="F72" s="645"/>
      <c r="G72" s="646"/>
      <c r="H72" s="227"/>
      <c r="I72" s="895" t="s">
        <v>297</v>
      </c>
      <c r="J72" s="896"/>
      <c r="K72" s="896"/>
      <c r="L72" s="896"/>
      <c r="M72" s="897"/>
    </row>
    <row r="73" spans="1:13" x14ac:dyDescent="0.3">
      <c r="A73" s="224"/>
      <c r="B73" s="593" t="s">
        <v>31</v>
      </c>
      <c r="C73" s="594"/>
      <c r="D73" s="198" t="s">
        <v>12</v>
      </c>
      <c r="E73" s="208" t="s">
        <v>39</v>
      </c>
      <c r="F73" s="208" t="s">
        <v>40</v>
      </c>
      <c r="G73" s="208" t="s">
        <v>35</v>
      </c>
      <c r="H73" s="227"/>
      <c r="I73" s="483" t="s">
        <v>295</v>
      </c>
      <c r="J73" s="387" t="s">
        <v>299</v>
      </c>
      <c r="K73" s="387"/>
      <c r="L73" s="481">
        <v>40000</v>
      </c>
      <c r="M73" s="481">
        <f>L73/50</f>
        <v>800</v>
      </c>
    </row>
    <row r="74" spans="1:13" x14ac:dyDescent="0.3">
      <c r="A74" s="198"/>
      <c r="B74" s="877" t="s">
        <v>261</v>
      </c>
      <c r="C74" s="878"/>
      <c r="D74" s="398" t="s">
        <v>248</v>
      </c>
      <c r="E74" s="399">
        <v>450</v>
      </c>
      <c r="F74" s="410">
        <f>M73</f>
        <v>800</v>
      </c>
      <c r="G74" s="399">
        <f>+F74*E74</f>
        <v>360000</v>
      </c>
      <c r="H74" s="227"/>
      <c r="I74" s="483" t="s">
        <v>294</v>
      </c>
      <c r="J74" s="387" t="s">
        <v>298</v>
      </c>
      <c r="K74" s="387"/>
      <c r="L74" s="481">
        <v>800000</v>
      </c>
      <c r="M74" s="482">
        <f>L74/5</f>
        <v>160000</v>
      </c>
    </row>
    <row r="75" spans="1:13" x14ac:dyDescent="0.3">
      <c r="A75" s="198"/>
      <c r="B75" s="877" t="s">
        <v>262</v>
      </c>
      <c r="C75" s="878"/>
      <c r="D75" s="398" t="s">
        <v>263</v>
      </c>
      <c r="E75" s="399">
        <v>260</v>
      </c>
      <c r="F75" s="410">
        <v>180</v>
      </c>
      <c r="G75" s="399">
        <f>+F75*E75</f>
        <v>46800</v>
      </c>
      <c r="H75" s="227"/>
      <c r="I75" s="483" t="s">
        <v>265</v>
      </c>
      <c r="J75" s="387" t="s">
        <v>298</v>
      </c>
      <c r="K75" s="387"/>
      <c r="L75" s="481">
        <v>1625000</v>
      </c>
      <c r="M75" s="481">
        <f>L75/5</f>
        <v>325000</v>
      </c>
    </row>
    <row r="76" spans="1:13" x14ac:dyDescent="0.3">
      <c r="A76" s="198"/>
      <c r="B76" s="877" t="s">
        <v>264</v>
      </c>
      <c r="C76" s="878"/>
      <c r="D76" s="398" t="s">
        <v>238</v>
      </c>
      <c r="E76" s="401">
        <v>1.08</v>
      </c>
      <c r="F76" s="410">
        <f>M74</f>
        <v>160000</v>
      </c>
      <c r="G76" s="399">
        <f>+F76*E76</f>
        <v>172800</v>
      </c>
      <c r="H76" s="227"/>
    </row>
    <row r="77" spans="1:13" x14ac:dyDescent="0.3">
      <c r="A77" s="198"/>
      <c r="B77" s="877"/>
      <c r="C77" s="878"/>
      <c r="D77" s="398"/>
      <c r="E77" s="401"/>
      <c r="F77" s="400"/>
      <c r="G77" s="399"/>
      <c r="H77" s="227"/>
    </row>
    <row r="78" spans="1:13" x14ac:dyDescent="0.3">
      <c r="A78" s="247" t="s">
        <v>41</v>
      </c>
      <c r="B78" s="201"/>
      <c r="C78" s="201"/>
      <c r="D78" s="201"/>
      <c r="E78" s="207" t="s">
        <v>42</v>
      </c>
      <c r="F78" s="207"/>
      <c r="G78" s="207"/>
      <c r="H78" s="402">
        <f>(SUM(G74:G77))</f>
        <v>579600</v>
      </c>
    </row>
    <row r="79" spans="1:13" x14ac:dyDescent="0.3">
      <c r="A79" s="205" t="s">
        <v>43</v>
      </c>
      <c r="B79" s="644" t="s">
        <v>44</v>
      </c>
      <c r="C79" s="645"/>
      <c r="D79" s="645"/>
      <c r="E79" s="645"/>
      <c r="F79" s="645"/>
      <c r="G79" s="646"/>
      <c r="H79" s="227"/>
    </row>
    <row r="80" spans="1:13" x14ac:dyDescent="0.3">
      <c r="A80" s="198"/>
      <c r="B80" s="224" t="s">
        <v>31</v>
      </c>
      <c r="C80" s="224" t="s">
        <v>266</v>
      </c>
      <c r="D80" s="224" t="s">
        <v>47</v>
      </c>
      <c r="E80" s="208" t="s">
        <v>39</v>
      </c>
      <c r="F80" s="206" t="s">
        <v>49</v>
      </c>
      <c r="G80" s="206" t="s">
        <v>35</v>
      </c>
      <c r="H80" s="227"/>
    </row>
    <row r="81" spans="1:8" x14ac:dyDescent="0.3">
      <c r="A81" s="198"/>
      <c r="B81" s="198"/>
      <c r="C81" s="403"/>
      <c r="D81" s="220"/>
      <c r="E81" s="209"/>
      <c r="F81" s="404"/>
      <c r="G81" s="405"/>
      <c r="H81" s="227"/>
    </row>
    <row r="82" spans="1:8" x14ac:dyDescent="0.3">
      <c r="A82" s="247"/>
      <c r="B82" s="201"/>
      <c r="C82" s="201"/>
      <c r="D82" s="201"/>
      <c r="E82" s="207" t="s">
        <v>50</v>
      </c>
      <c r="F82" s="207"/>
      <c r="G82" s="207"/>
      <c r="H82" s="402">
        <f>SUM(G81)</f>
        <v>0</v>
      </c>
    </row>
    <row r="83" spans="1:8" x14ac:dyDescent="0.3">
      <c r="A83" s="205" t="s">
        <v>51</v>
      </c>
      <c r="B83" s="644" t="s">
        <v>18</v>
      </c>
      <c r="C83" s="645"/>
      <c r="D83" s="645"/>
      <c r="E83" s="645"/>
      <c r="F83" s="645"/>
      <c r="G83" s="646"/>
      <c r="H83" s="227"/>
    </row>
    <row r="84" spans="1:8" x14ac:dyDescent="0.3">
      <c r="A84" s="198"/>
      <c r="B84" s="198" t="s">
        <v>31</v>
      </c>
      <c r="C84" s="224" t="s">
        <v>12</v>
      </c>
      <c r="D84" s="224" t="s">
        <v>13</v>
      </c>
      <c r="E84" s="224" t="s">
        <v>52</v>
      </c>
      <c r="F84" s="208"/>
      <c r="G84" s="206" t="s">
        <v>53</v>
      </c>
      <c r="H84" s="227"/>
    </row>
    <row r="85" spans="1:8" x14ac:dyDescent="0.3">
      <c r="A85" s="198"/>
      <c r="B85" s="198"/>
      <c r="C85" s="213"/>
      <c r="D85" s="198"/>
      <c r="E85" s="206"/>
      <c r="F85" s="206"/>
      <c r="G85" s="206"/>
      <c r="H85" s="227"/>
    </row>
    <row r="86" spans="1:8" x14ac:dyDescent="0.3">
      <c r="A86" s="247"/>
      <c r="B86" s="201"/>
      <c r="C86" s="201"/>
      <c r="D86" s="201"/>
      <c r="E86" s="207" t="s">
        <v>50</v>
      </c>
      <c r="F86" s="207"/>
      <c r="G86" s="207"/>
      <c r="H86" s="227">
        <f>SUM(G85)</f>
        <v>0</v>
      </c>
    </row>
    <row r="87" spans="1:8" x14ac:dyDescent="0.3">
      <c r="A87" s="246"/>
      <c r="B87" s="201"/>
      <c r="C87" s="201"/>
      <c r="D87" s="201"/>
      <c r="E87" s="207"/>
      <c r="F87" s="207"/>
      <c r="G87" s="207"/>
      <c r="H87" s="227"/>
    </row>
    <row r="88" spans="1:8" x14ac:dyDescent="0.3">
      <c r="A88" s="246"/>
      <c r="B88" s="201"/>
      <c r="C88" s="201"/>
      <c r="D88" s="214" t="s">
        <v>54</v>
      </c>
      <c r="E88" s="215"/>
      <c r="F88" s="215"/>
      <c r="G88" s="215"/>
      <c r="H88" s="406">
        <f>ROUND(SUM(H71:H87),0)</f>
        <v>579600</v>
      </c>
    </row>
    <row r="89" spans="1:8" x14ac:dyDescent="0.3">
      <c r="A89" s="205" t="s">
        <v>55</v>
      </c>
      <c r="B89" s="644" t="s">
        <v>56</v>
      </c>
      <c r="C89" s="645"/>
      <c r="D89" s="645"/>
      <c r="E89" s="645"/>
      <c r="F89" s="645"/>
      <c r="G89" s="646"/>
      <c r="H89" s="227"/>
    </row>
    <row r="90" spans="1:8" x14ac:dyDescent="0.3">
      <c r="A90" s="224"/>
      <c r="B90" s="224" t="s">
        <v>31</v>
      </c>
      <c r="C90" s="224" t="s">
        <v>57</v>
      </c>
      <c r="D90" s="198" t="s">
        <v>58</v>
      </c>
      <c r="E90" s="206"/>
      <c r="F90" s="206" t="s">
        <v>59</v>
      </c>
      <c r="G90" s="206"/>
      <c r="H90" s="227"/>
    </row>
    <row r="91" spans="1:8" x14ac:dyDescent="0.3">
      <c r="A91" s="198"/>
      <c r="B91" s="224" t="s">
        <v>60</v>
      </c>
      <c r="C91" s="211">
        <v>0.1</v>
      </c>
      <c r="D91" s="198"/>
      <c r="E91" s="209"/>
      <c r="F91" s="407"/>
      <c r="G91" s="408">
        <f>+H88*C91</f>
        <v>57960</v>
      </c>
      <c r="H91" s="227"/>
    </row>
    <row r="92" spans="1:8" x14ac:dyDescent="0.3">
      <c r="A92" s="198"/>
      <c r="B92" s="224" t="s">
        <v>61</v>
      </c>
      <c r="C92" s="211">
        <v>0.02</v>
      </c>
      <c r="D92" s="198"/>
      <c r="E92" s="209"/>
      <c r="F92" s="407"/>
      <c r="G92" s="408">
        <f>+H88*C92</f>
        <v>11592</v>
      </c>
      <c r="H92" s="227"/>
    </row>
    <row r="93" spans="1:8" x14ac:dyDescent="0.3">
      <c r="A93" s="246"/>
      <c r="B93" s="201"/>
      <c r="C93" s="201"/>
      <c r="D93" s="214" t="s">
        <v>63</v>
      </c>
      <c r="E93" s="215"/>
      <c r="F93" s="215"/>
      <c r="G93" s="215"/>
      <c r="H93" s="406">
        <f>SUM(G91:G92)</f>
        <v>69552</v>
      </c>
    </row>
    <row r="94" spans="1:8" x14ac:dyDescent="0.3">
      <c r="A94" s="246"/>
      <c r="B94" s="201"/>
      <c r="C94" s="201"/>
      <c r="D94" s="201"/>
      <c r="E94" s="207"/>
      <c r="F94" s="207"/>
      <c r="G94" s="207"/>
      <c r="H94" s="406"/>
    </row>
    <row r="95" spans="1:8" x14ac:dyDescent="0.3">
      <c r="A95" s="246"/>
      <c r="B95" s="201"/>
      <c r="C95" s="201"/>
      <c r="D95" s="214" t="s">
        <v>64</v>
      </c>
      <c r="E95" s="215"/>
      <c r="F95" s="215"/>
      <c r="G95" s="207"/>
      <c r="H95" s="406">
        <f>ROUND((H88+H93),0)</f>
        <v>649152</v>
      </c>
    </row>
    <row r="96" spans="1:8" x14ac:dyDescent="0.3">
      <c r="A96" s="246"/>
      <c r="B96" s="201"/>
      <c r="C96" s="201"/>
    </row>
    <row r="97" spans="1:8" x14ac:dyDescent="0.3">
      <c r="A97" s="246"/>
      <c r="B97" s="201"/>
      <c r="C97" s="201"/>
    </row>
    <row r="98" spans="1:8" x14ac:dyDescent="0.3">
      <c r="A98" s="246"/>
      <c r="B98" s="201"/>
      <c r="C98" s="201"/>
    </row>
    <row r="99" spans="1:8" x14ac:dyDescent="0.3">
      <c r="A99" s="411"/>
      <c r="B99" s="203"/>
      <c r="C99" s="201"/>
    </row>
    <row r="100" spans="1:8" x14ac:dyDescent="0.3">
      <c r="A100" s="215" t="str">
        <f>Presupuesto!C53</f>
        <v>ARQ. GUILLERMO YAMID VALLEJOS BENAVIDES</v>
      </c>
      <c r="B100" s="216"/>
      <c r="C100" s="201"/>
    </row>
    <row r="101" spans="1:8" x14ac:dyDescent="0.3">
      <c r="A101" s="215" t="str">
        <f>Presupuesto!C54</f>
        <v>SECRETARIO DE PLANEACION Y OBRAS PUBLICAS</v>
      </c>
      <c r="B101" s="216"/>
      <c r="C101" s="201"/>
    </row>
    <row r="102" spans="1:8" x14ac:dyDescent="0.3">
      <c r="A102" s="215" t="str">
        <f>Presupuesto!C55</f>
        <v>SAN MIGUEL - PUTUMAYO</v>
      </c>
      <c r="B102" s="250"/>
      <c r="C102" s="203"/>
    </row>
    <row r="103" spans="1:8" x14ac:dyDescent="0.3">
      <c r="A103" s="838"/>
      <c r="B103" s="840" t="s">
        <v>193</v>
      </c>
      <c r="C103" s="841"/>
      <c r="D103" s="842"/>
      <c r="E103" s="849" t="s">
        <v>194</v>
      </c>
      <c r="F103" s="851"/>
      <c r="G103" s="385">
        <v>103</v>
      </c>
      <c r="H103" s="847"/>
    </row>
    <row r="104" spans="1:8" x14ac:dyDescent="0.3">
      <c r="A104" s="839"/>
      <c r="B104" s="843"/>
      <c r="C104" s="844"/>
      <c r="D104" s="845"/>
      <c r="E104" s="886" t="s">
        <v>195</v>
      </c>
      <c r="F104" s="887"/>
      <c r="G104" s="847">
        <v>51</v>
      </c>
      <c r="H104" s="894"/>
    </row>
    <row r="105" spans="1:8" x14ac:dyDescent="0.3">
      <c r="A105" s="839"/>
      <c r="B105" s="849" t="s">
        <v>196</v>
      </c>
      <c r="C105" s="850"/>
      <c r="D105" s="851"/>
      <c r="E105" s="888"/>
      <c r="F105" s="889"/>
      <c r="G105" s="890"/>
      <c r="H105" s="894"/>
    </row>
    <row r="106" spans="1:8" x14ac:dyDescent="0.3">
      <c r="A106" s="839"/>
      <c r="B106" s="852" t="s">
        <v>197</v>
      </c>
      <c r="C106" s="853"/>
      <c r="D106" s="854"/>
      <c r="E106" s="849" t="s">
        <v>198</v>
      </c>
      <c r="F106" s="851"/>
      <c r="G106" s="385">
        <v>1</v>
      </c>
      <c r="H106" s="894"/>
    </row>
    <row r="107" spans="1:8" x14ac:dyDescent="0.3">
      <c r="A107" s="839"/>
      <c r="B107" s="855" t="s">
        <v>199</v>
      </c>
      <c r="C107" s="856"/>
      <c r="D107" s="857"/>
      <c r="E107" s="886" t="s">
        <v>200</v>
      </c>
      <c r="F107" s="887"/>
      <c r="G107" s="385" t="s">
        <v>201</v>
      </c>
      <c r="H107" s="894"/>
    </row>
    <row r="108" spans="1:8" x14ac:dyDescent="0.3">
      <c r="A108" s="885"/>
      <c r="B108" s="765"/>
      <c r="C108" s="881"/>
      <c r="D108" s="766"/>
      <c r="E108" s="888"/>
      <c r="F108" s="889"/>
      <c r="G108" s="386">
        <v>44216</v>
      </c>
      <c r="H108" s="890"/>
    </row>
    <row r="109" spans="1:8" x14ac:dyDescent="0.3">
      <c r="A109" s="412"/>
      <c r="B109" s="413"/>
      <c r="C109" s="414"/>
      <c r="D109" s="414"/>
      <c r="E109" s="414"/>
      <c r="F109" s="414"/>
      <c r="G109" s="415"/>
      <c r="H109" s="416"/>
    </row>
    <row r="110" spans="1:8" s="387" customFormat="1" ht="16.5" customHeight="1" x14ac:dyDescent="0.25">
      <c r="A110" s="882" t="str">
        <f>Presupuesto!A8</f>
        <v>ADECUACION Y MEJORAMIENTO DE CANCHA DE FUTBOL MUNICIPAL DE LA DORADA PUTUMAYO</v>
      </c>
      <c r="B110" s="883"/>
      <c r="C110" s="883"/>
      <c r="D110" s="883"/>
      <c r="E110" s="883"/>
      <c r="F110" s="883"/>
      <c r="G110" s="883"/>
      <c r="H110" s="884"/>
    </row>
    <row r="111" spans="1:8" s="387" customFormat="1" ht="13.8" x14ac:dyDescent="0.25">
      <c r="A111" s="882"/>
      <c r="B111" s="883"/>
      <c r="C111" s="883"/>
      <c r="D111" s="883"/>
      <c r="E111" s="883"/>
      <c r="F111" s="883"/>
      <c r="G111" s="883"/>
      <c r="H111" s="884"/>
    </row>
    <row r="112" spans="1:8" s="387" customFormat="1" ht="13.8" x14ac:dyDescent="0.25">
      <c r="A112" s="882"/>
      <c r="B112" s="883"/>
      <c r="C112" s="883"/>
      <c r="D112" s="883"/>
      <c r="E112" s="883"/>
      <c r="F112" s="883"/>
      <c r="G112" s="883"/>
      <c r="H112" s="884"/>
    </row>
    <row r="113" spans="1:13" s="387" customFormat="1" ht="13.8" x14ac:dyDescent="0.25">
      <c r="A113" s="388"/>
      <c r="B113" s="389"/>
      <c r="C113" s="389"/>
      <c r="D113" s="389"/>
      <c r="E113" s="389"/>
      <c r="F113" s="389"/>
      <c r="G113" s="389"/>
      <c r="H113" s="390"/>
    </row>
    <row r="114" spans="1:13" s="387" customFormat="1" ht="13.8" x14ac:dyDescent="0.25">
      <c r="A114" s="637" t="s">
        <v>26</v>
      </c>
      <c r="B114" s="871"/>
      <c r="C114" s="871"/>
      <c r="D114" s="871"/>
      <c r="E114" s="871"/>
      <c r="F114" s="871"/>
      <c r="G114" s="871"/>
      <c r="H114" s="638"/>
    </row>
    <row r="115" spans="1:13" s="387" customFormat="1" ht="13.8" x14ac:dyDescent="0.25">
      <c r="A115" s="246"/>
      <c r="B115" s="201"/>
      <c r="C115" s="201"/>
      <c r="D115" s="201"/>
      <c r="E115" s="201"/>
      <c r="F115" s="207"/>
      <c r="G115" s="201"/>
      <c r="H115" s="243"/>
    </row>
    <row r="116" spans="1:13" s="387" customFormat="1" ht="13.8" x14ac:dyDescent="0.25">
      <c r="A116" s="485" t="s">
        <v>269</v>
      </c>
      <c r="B116" s="872" t="s">
        <v>270</v>
      </c>
      <c r="C116" s="873"/>
      <c r="D116" s="873"/>
      <c r="E116" s="873"/>
      <c r="F116" s="874"/>
      <c r="G116" s="486" t="s">
        <v>28</v>
      </c>
      <c r="H116" s="485" t="s">
        <v>238</v>
      </c>
    </row>
    <row r="117" spans="1:13" s="387" customFormat="1" ht="13.8" x14ac:dyDescent="0.25">
      <c r="A117" s="246"/>
      <c r="B117" s="201"/>
      <c r="C117" s="201"/>
      <c r="D117" s="201"/>
      <c r="E117" s="201"/>
      <c r="F117" s="207"/>
      <c r="G117" s="201"/>
      <c r="H117" s="243"/>
    </row>
    <row r="118" spans="1:13" s="387" customFormat="1" thickBot="1" x14ac:dyDescent="0.3">
      <c r="A118" s="391" t="s">
        <v>29</v>
      </c>
      <c r="B118" s="644" t="s">
        <v>257</v>
      </c>
      <c r="C118" s="645"/>
      <c r="D118" s="645"/>
      <c r="E118" s="645"/>
      <c r="F118" s="645"/>
      <c r="G118" s="646"/>
      <c r="H118" s="243"/>
    </row>
    <row r="119" spans="1:13" s="387" customFormat="1" thickBot="1" x14ac:dyDescent="0.3">
      <c r="A119" s="224"/>
      <c r="B119" s="593" t="s">
        <v>31</v>
      </c>
      <c r="C119" s="594"/>
      <c r="D119" s="224" t="s">
        <v>12</v>
      </c>
      <c r="E119" s="224" t="s">
        <v>33</v>
      </c>
      <c r="F119" s="208" t="s">
        <v>34</v>
      </c>
      <c r="G119" s="224" t="s">
        <v>35</v>
      </c>
      <c r="H119" s="243"/>
      <c r="I119" s="895" t="s">
        <v>305</v>
      </c>
      <c r="J119" s="896"/>
      <c r="K119" s="896"/>
      <c r="L119" s="896"/>
      <c r="M119" s="897"/>
    </row>
    <row r="120" spans="1:13" s="387" customFormat="1" ht="13.8" x14ac:dyDescent="0.25">
      <c r="A120" s="224"/>
      <c r="B120" s="595" t="s">
        <v>258</v>
      </c>
      <c r="C120" s="596"/>
      <c r="D120" s="393" t="s">
        <v>259</v>
      </c>
      <c r="E120" s="394">
        <f>M120</f>
        <v>15000</v>
      </c>
      <c r="F120" s="394">
        <v>3.5</v>
      </c>
      <c r="G120" s="394">
        <f>E120*F120</f>
        <v>52500</v>
      </c>
      <c r="H120" s="243"/>
      <c r="I120" s="483" t="s">
        <v>301</v>
      </c>
      <c r="J120" s="387" t="s">
        <v>302</v>
      </c>
      <c r="L120" s="481">
        <v>120000</v>
      </c>
      <c r="M120" s="481">
        <f>L120/8</f>
        <v>15000</v>
      </c>
    </row>
    <row r="121" spans="1:13" s="387" customFormat="1" ht="13.8" x14ac:dyDescent="0.25">
      <c r="A121" s="198"/>
      <c r="B121" s="595" t="s">
        <v>260</v>
      </c>
      <c r="C121" s="596"/>
      <c r="D121" s="395" t="s">
        <v>259</v>
      </c>
      <c r="E121" s="396">
        <f>M121</f>
        <v>12500</v>
      </c>
      <c r="F121" s="396">
        <v>3.5</v>
      </c>
      <c r="G121" s="396">
        <f>E121*F121</f>
        <v>43750</v>
      </c>
      <c r="H121" s="244"/>
      <c r="I121" s="483" t="s">
        <v>303</v>
      </c>
      <c r="J121" s="387" t="s">
        <v>304</v>
      </c>
      <c r="L121" s="481">
        <v>100000</v>
      </c>
      <c r="M121" s="481">
        <f>L121/8</f>
        <v>12500</v>
      </c>
    </row>
    <row r="122" spans="1:13" s="387" customFormat="1" ht="13.8" x14ac:dyDescent="0.25">
      <c r="A122" s="247"/>
      <c r="B122" s="201"/>
      <c r="C122" s="201"/>
      <c r="D122" s="201"/>
      <c r="E122" s="207" t="s">
        <v>36</v>
      </c>
      <c r="F122" s="207"/>
      <c r="G122" s="207"/>
      <c r="H122" s="397">
        <f>ROUND(SUM(G120:G121),0)</f>
        <v>96250</v>
      </c>
    </row>
    <row r="123" spans="1:13" s="387" customFormat="1" thickBot="1" x14ac:dyDescent="0.3">
      <c r="A123" s="205" t="s">
        <v>37</v>
      </c>
      <c r="B123" s="644" t="s">
        <v>38</v>
      </c>
      <c r="C123" s="645"/>
      <c r="D123" s="645"/>
      <c r="E123" s="645"/>
      <c r="F123" s="645"/>
      <c r="G123" s="646"/>
      <c r="H123" s="227"/>
    </row>
    <row r="124" spans="1:13" s="387" customFormat="1" thickBot="1" x14ac:dyDescent="0.3">
      <c r="A124" s="224"/>
      <c r="B124" s="593" t="s">
        <v>31</v>
      </c>
      <c r="C124" s="594"/>
      <c r="D124" s="198" t="s">
        <v>12</v>
      </c>
      <c r="E124" s="208" t="s">
        <v>39</v>
      </c>
      <c r="F124" s="208" t="s">
        <v>40</v>
      </c>
      <c r="G124" s="208" t="s">
        <v>35</v>
      </c>
      <c r="H124" s="227"/>
      <c r="I124" s="895" t="s">
        <v>297</v>
      </c>
      <c r="J124" s="896"/>
      <c r="K124" s="896"/>
      <c r="L124" s="896"/>
      <c r="M124" s="897"/>
    </row>
    <row r="125" spans="1:13" s="387" customFormat="1" ht="13.8" x14ac:dyDescent="0.25">
      <c r="A125" s="198"/>
      <c r="B125" s="877" t="s">
        <v>261</v>
      </c>
      <c r="C125" s="878"/>
      <c r="D125" s="398" t="s">
        <v>248</v>
      </c>
      <c r="E125" s="399">
        <v>300</v>
      </c>
      <c r="F125" s="400">
        <f>M125</f>
        <v>800</v>
      </c>
      <c r="G125" s="399">
        <f>+F125*E125</f>
        <v>240000</v>
      </c>
      <c r="H125" s="227"/>
      <c r="I125" s="483" t="s">
        <v>295</v>
      </c>
      <c r="J125" s="387" t="s">
        <v>299</v>
      </c>
      <c r="L125" s="481">
        <v>40000</v>
      </c>
      <c r="M125" s="481">
        <f>L125/50</f>
        <v>800</v>
      </c>
    </row>
    <row r="126" spans="1:13" s="387" customFormat="1" ht="13.8" x14ac:dyDescent="0.25">
      <c r="A126" s="198"/>
      <c r="B126" s="877" t="s">
        <v>262</v>
      </c>
      <c r="C126" s="878"/>
      <c r="D126" s="398" t="s">
        <v>263</v>
      </c>
      <c r="E126" s="399">
        <v>210</v>
      </c>
      <c r="F126" s="400">
        <v>180</v>
      </c>
      <c r="G126" s="399">
        <f>+F126*E126</f>
        <v>37800</v>
      </c>
      <c r="H126" s="227"/>
      <c r="I126" s="483" t="s">
        <v>294</v>
      </c>
      <c r="J126" s="387" t="s">
        <v>298</v>
      </c>
      <c r="L126" s="481">
        <v>800000</v>
      </c>
      <c r="M126" s="482">
        <f>L126/5</f>
        <v>160000</v>
      </c>
    </row>
    <row r="127" spans="1:13" s="387" customFormat="1" ht="13.8" x14ac:dyDescent="0.25">
      <c r="A127" s="198"/>
      <c r="B127" s="877" t="s">
        <v>264</v>
      </c>
      <c r="C127" s="878"/>
      <c r="D127" s="398" t="s">
        <v>238</v>
      </c>
      <c r="E127" s="401">
        <v>0.48</v>
      </c>
      <c r="F127" s="400">
        <f>M126</f>
        <v>160000</v>
      </c>
      <c r="G127" s="399">
        <f>+F127*E127</f>
        <v>76800</v>
      </c>
      <c r="H127" s="227"/>
      <c r="I127" s="483" t="s">
        <v>265</v>
      </c>
      <c r="J127" s="387" t="s">
        <v>298</v>
      </c>
      <c r="L127" s="481">
        <v>1625000</v>
      </c>
      <c r="M127" s="481">
        <f>L127/5</f>
        <v>325000</v>
      </c>
    </row>
    <row r="128" spans="1:13" s="387" customFormat="1" ht="13.8" x14ac:dyDescent="0.25">
      <c r="A128" s="198"/>
      <c r="B128" s="877" t="s">
        <v>265</v>
      </c>
      <c r="C128" s="878"/>
      <c r="D128" s="398" t="s">
        <v>238</v>
      </c>
      <c r="E128" s="401">
        <v>0.96</v>
      </c>
      <c r="F128" s="400">
        <f>M127</f>
        <v>325000</v>
      </c>
      <c r="G128" s="399">
        <f>+F128*E128</f>
        <v>312000</v>
      </c>
      <c r="H128" s="227"/>
    </row>
    <row r="129" spans="1:8" s="387" customFormat="1" ht="13.8" x14ac:dyDescent="0.25">
      <c r="A129" s="247" t="s">
        <v>41</v>
      </c>
      <c r="B129" s="201"/>
      <c r="C129" s="201"/>
      <c r="D129" s="201"/>
      <c r="E129" s="207" t="s">
        <v>42</v>
      </c>
      <c r="F129" s="207"/>
      <c r="G129" s="207"/>
      <c r="H129" s="402">
        <f>(SUM(G125:G128))</f>
        <v>666600</v>
      </c>
    </row>
    <row r="130" spans="1:8" s="387" customFormat="1" ht="13.8" x14ac:dyDescent="0.25">
      <c r="A130" s="205" t="s">
        <v>43</v>
      </c>
      <c r="B130" s="644" t="s">
        <v>44</v>
      </c>
      <c r="C130" s="645"/>
      <c r="D130" s="645"/>
      <c r="E130" s="645"/>
      <c r="F130" s="645"/>
      <c r="G130" s="646"/>
      <c r="H130" s="227"/>
    </row>
    <row r="131" spans="1:8" s="387" customFormat="1" ht="13.8" x14ac:dyDescent="0.25">
      <c r="A131" s="198"/>
      <c r="B131" s="224" t="s">
        <v>31</v>
      </c>
      <c r="C131" s="224" t="s">
        <v>266</v>
      </c>
      <c r="D131" s="224" t="s">
        <v>47</v>
      </c>
      <c r="E131" s="208" t="s">
        <v>39</v>
      </c>
      <c r="F131" s="206" t="s">
        <v>49</v>
      </c>
      <c r="G131" s="206" t="s">
        <v>35</v>
      </c>
      <c r="H131" s="227"/>
    </row>
    <row r="132" spans="1:8" s="387" customFormat="1" ht="13.8" x14ac:dyDescent="0.25">
      <c r="A132" s="198"/>
      <c r="B132" s="198"/>
      <c r="C132" s="403"/>
      <c r="D132" s="220"/>
      <c r="E132" s="209"/>
      <c r="F132" s="404"/>
      <c r="G132" s="405"/>
      <c r="H132" s="227"/>
    </row>
    <row r="133" spans="1:8" s="387" customFormat="1" ht="13.8" x14ac:dyDescent="0.25">
      <c r="A133" s="247"/>
      <c r="B133" s="201"/>
      <c r="C133" s="201"/>
      <c r="D133" s="201"/>
      <c r="E133" s="207" t="s">
        <v>50</v>
      </c>
      <c r="F133" s="207"/>
      <c r="G133" s="207"/>
      <c r="H133" s="402">
        <f>SUM(G132)</f>
        <v>0</v>
      </c>
    </row>
    <row r="134" spans="1:8" s="387" customFormat="1" ht="13.8" x14ac:dyDescent="0.25">
      <c r="A134" s="205" t="s">
        <v>51</v>
      </c>
      <c r="B134" s="644" t="s">
        <v>18</v>
      </c>
      <c r="C134" s="645"/>
      <c r="D134" s="645"/>
      <c r="E134" s="645"/>
      <c r="F134" s="645"/>
      <c r="G134" s="646"/>
      <c r="H134" s="227"/>
    </row>
    <row r="135" spans="1:8" s="387" customFormat="1" ht="13.8" x14ac:dyDescent="0.25">
      <c r="A135" s="198"/>
      <c r="B135" s="198" t="s">
        <v>31</v>
      </c>
      <c r="C135" s="224" t="s">
        <v>12</v>
      </c>
      <c r="D135" s="224" t="s">
        <v>13</v>
      </c>
      <c r="E135" s="224" t="s">
        <v>52</v>
      </c>
      <c r="F135" s="208"/>
      <c r="G135" s="206" t="s">
        <v>53</v>
      </c>
      <c r="H135" s="227"/>
    </row>
    <row r="136" spans="1:8" s="387" customFormat="1" ht="13.8" x14ac:dyDescent="0.25">
      <c r="A136" s="198"/>
      <c r="B136" s="198"/>
      <c r="C136" s="213"/>
      <c r="D136" s="198"/>
      <c r="E136" s="206"/>
      <c r="F136" s="206"/>
      <c r="G136" s="206"/>
      <c r="H136" s="227"/>
    </row>
    <row r="137" spans="1:8" s="387" customFormat="1" ht="13.8" x14ac:dyDescent="0.25">
      <c r="A137" s="247"/>
      <c r="B137" s="201"/>
      <c r="C137" s="201"/>
      <c r="D137" s="201"/>
      <c r="E137" s="207" t="s">
        <v>50</v>
      </c>
      <c r="F137" s="207"/>
      <c r="G137" s="207"/>
      <c r="H137" s="227">
        <f>SUM(G136)</f>
        <v>0</v>
      </c>
    </row>
    <row r="138" spans="1:8" s="387" customFormat="1" ht="13.8" x14ac:dyDescent="0.25">
      <c r="A138" s="246"/>
      <c r="B138" s="201"/>
      <c r="C138" s="201"/>
      <c r="D138" s="201"/>
      <c r="E138" s="207"/>
      <c r="F138" s="207"/>
      <c r="G138" s="207"/>
      <c r="H138" s="227"/>
    </row>
    <row r="139" spans="1:8" s="387" customFormat="1" ht="13.8" x14ac:dyDescent="0.25">
      <c r="A139" s="246"/>
      <c r="B139" s="201"/>
      <c r="C139" s="201"/>
      <c r="D139" s="214" t="s">
        <v>54</v>
      </c>
      <c r="E139" s="215"/>
      <c r="F139" s="215"/>
      <c r="G139" s="215"/>
      <c r="H139" s="406">
        <f>ROUND(SUM(H122:H138),0)</f>
        <v>762850</v>
      </c>
    </row>
    <row r="140" spans="1:8" s="387" customFormat="1" ht="13.8" x14ac:dyDescent="0.25">
      <c r="A140" s="205" t="s">
        <v>55</v>
      </c>
      <c r="B140" s="644" t="s">
        <v>56</v>
      </c>
      <c r="C140" s="645"/>
      <c r="D140" s="645"/>
      <c r="E140" s="645"/>
      <c r="F140" s="645"/>
      <c r="G140" s="646"/>
      <c r="H140" s="227"/>
    </row>
    <row r="141" spans="1:8" s="387" customFormat="1" ht="13.8" x14ac:dyDescent="0.25">
      <c r="A141" s="224"/>
      <c r="B141" s="224" t="s">
        <v>31</v>
      </c>
      <c r="C141" s="224" t="s">
        <v>57</v>
      </c>
      <c r="D141" s="198" t="s">
        <v>58</v>
      </c>
      <c r="E141" s="206"/>
      <c r="F141" s="206" t="s">
        <v>59</v>
      </c>
      <c r="G141" s="206"/>
      <c r="H141" s="227"/>
    </row>
    <row r="142" spans="1:8" s="387" customFormat="1" ht="13.8" x14ac:dyDescent="0.25">
      <c r="A142" s="198"/>
      <c r="B142" s="224" t="s">
        <v>60</v>
      </c>
      <c r="C142" s="211">
        <v>0.1</v>
      </c>
      <c r="D142" s="198"/>
      <c r="E142" s="209"/>
      <c r="F142" s="407"/>
      <c r="G142" s="408">
        <f>+H139*C142</f>
        <v>76285</v>
      </c>
      <c r="H142" s="227"/>
    </row>
    <row r="143" spans="1:8" s="387" customFormat="1" ht="13.8" x14ac:dyDescent="0.25">
      <c r="A143" s="198"/>
      <c r="B143" s="224" t="s">
        <v>61</v>
      </c>
      <c r="C143" s="211">
        <v>0.02</v>
      </c>
      <c r="D143" s="198"/>
      <c r="E143" s="209"/>
      <c r="F143" s="407"/>
      <c r="G143" s="408">
        <f>+H139*C143</f>
        <v>15257</v>
      </c>
      <c r="H143" s="227"/>
    </row>
    <row r="144" spans="1:8" s="387" customFormat="1" ht="13.8" x14ac:dyDescent="0.25">
      <c r="A144" s="246"/>
      <c r="B144" s="201"/>
      <c r="C144" s="201"/>
      <c r="D144" s="214" t="s">
        <v>63</v>
      </c>
      <c r="E144" s="215"/>
      <c r="F144" s="215"/>
      <c r="G144" s="215"/>
      <c r="H144" s="406">
        <f>SUM(G142:G143)</f>
        <v>91542</v>
      </c>
    </row>
    <row r="145" spans="1:8" s="387" customFormat="1" ht="13.8" x14ac:dyDescent="0.25">
      <c r="A145" s="246"/>
      <c r="B145" s="201"/>
      <c r="C145" s="201"/>
      <c r="D145" s="201"/>
      <c r="E145" s="207"/>
      <c r="F145" s="207"/>
      <c r="G145" s="207"/>
      <c r="H145" s="406"/>
    </row>
    <row r="146" spans="1:8" s="387" customFormat="1" ht="13.8" x14ac:dyDescent="0.25">
      <c r="A146" s="246"/>
      <c r="B146" s="201"/>
      <c r="C146" s="201"/>
      <c r="D146" s="214" t="s">
        <v>64</v>
      </c>
      <c r="E146" s="215"/>
      <c r="F146" s="215"/>
      <c r="G146" s="207"/>
      <c r="H146" s="406">
        <f>ROUND((H139+H144),0)</f>
        <v>854392</v>
      </c>
    </row>
    <row r="147" spans="1:8" s="387" customFormat="1" ht="13.8" x14ac:dyDescent="0.25">
      <c r="A147" s="246"/>
      <c r="B147" s="201"/>
      <c r="C147" s="201"/>
      <c r="D147" s="214"/>
      <c r="E147" s="215"/>
      <c r="F147" s="215"/>
      <c r="G147" s="207"/>
      <c r="H147" s="406"/>
    </row>
    <row r="148" spans="1:8" s="387" customFormat="1" ht="13.8" x14ac:dyDescent="0.25">
      <c r="A148" s="246"/>
      <c r="B148" s="201"/>
      <c r="C148" s="201"/>
      <c r="D148" s="214"/>
      <c r="E148" s="215"/>
      <c r="F148" s="215"/>
      <c r="G148" s="207"/>
      <c r="H148" s="417"/>
    </row>
    <row r="149" spans="1:8" s="387" customFormat="1" ht="13.8" x14ac:dyDescent="0.25">
      <c r="A149" s="246"/>
      <c r="B149" s="201"/>
      <c r="C149" s="201"/>
      <c r="D149" s="214"/>
      <c r="E149" s="215"/>
      <c r="F149" s="215"/>
      <c r="G149" s="207"/>
      <c r="H149" s="417"/>
    </row>
    <row r="150" spans="1:8" s="387" customFormat="1" ht="13.8" x14ac:dyDescent="0.25">
      <c r="A150" s="246"/>
      <c r="B150" s="201"/>
      <c r="C150" s="201"/>
      <c r="D150" s="214"/>
      <c r="E150" s="215"/>
      <c r="F150" s="215"/>
      <c r="G150" s="207"/>
      <c r="H150" s="221"/>
    </row>
    <row r="151" spans="1:8" s="387" customFormat="1" ht="13.8" x14ac:dyDescent="0.25">
      <c r="A151" s="409" t="str">
        <f>Presupuesto!C53</f>
        <v>ARQ. GUILLERMO YAMID VALLEJOS BENAVIDES</v>
      </c>
      <c r="B151" s="418"/>
      <c r="C151" s="201"/>
      <c r="D151" s="214"/>
      <c r="F151" s="207"/>
      <c r="G151" s="207"/>
      <c r="H151" s="221"/>
    </row>
    <row r="152" spans="1:8" s="387" customFormat="1" ht="13.8" x14ac:dyDescent="0.25">
      <c r="A152" s="409" t="str">
        <f>Presupuesto!C54</f>
        <v>SECRETARIO DE PLANEACION Y OBRAS PUBLICAS</v>
      </c>
      <c r="B152" s="216"/>
      <c r="C152" s="201"/>
      <c r="D152" s="201"/>
      <c r="F152" s="207"/>
      <c r="G152" s="207"/>
      <c r="H152" s="227"/>
    </row>
    <row r="153" spans="1:8" s="387" customFormat="1" ht="13.8" x14ac:dyDescent="0.25">
      <c r="A153" s="409" t="str">
        <f>Presupuesto!C55</f>
        <v>SAN MIGUEL - PUTUMAYO</v>
      </c>
      <c r="B153" s="250"/>
      <c r="C153" s="203"/>
      <c r="D153" s="203"/>
      <c r="F153" s="202"/>
      <c r="G153" s="202"/>
      <c r="H153" s="245"/>
    </row>
  </sheetData>
  <mergeCells count="88">
    <mergeCell ref="B128:C128"/>
    <mergeCell ref="B130:G130"/>
    <mergeCell ref="B134:G134"/>
    <mergeCell ref="B140:G140"/>
    <mergeCell ref="B125:C125"/>
    <mergeCell ref="B126:C126"/>
    <mergeCell ref="B127:C127"/>
    <mergeCell ref="B121:C121"/>
    <mergeCell ref="B123:G123"/>
    <mergeCell ref="B124:C124"/>
    <mergeCell ref="A110:H112"/>
    <mergeCell ref="A114:H114"/>
    <mergeCell ref="B116:F116"/>
    <mergeCell ref="B118:G118"/>
    <mergeCell ref="B119:C119"/>
    <mergeCell ref="B120:C120"/>
    <mergeCell ref="I22:M22"/>
    <mergeCell ref="I72:M72"/>
    <mergeCell ref="I124:M124"/>
    <mergeCell ref="I18:M18"/>
    <mergeCell ref="I68:M68"/>
    <mergeCell ref="I119:M119"/>
    <mergeCell ref="A12:H12"/>
    <mergeCell ref="H103:H108"/>
    <mergeCell ref="A103:A108"/>
    <mergeCell ref="B103:D104"/>
    <mergeCell ref="E103:F103"/>
    <mergeCell ref="B70:C70"/>
    <mergeCell ref="B72:G72"/>
    <mergeCell ref="B73:C73"/>
    <mergeCell ref="B74:C74"/>
    <mergeCell ref="B75:C75"/>
    <mergeCell ref="B76:C76"/>
    <mergeCell ref="B107:D108"/>
    <mergeCell ref="E107:F108"/>
    <mergeCell ref="B77:C77"/>
    <mergeCell ref="B79:G79"/>
    <mergeCell ref="B83:G83"/>
    <mergeCell ref="B89:G89"/>
    <mergeCell ref="E104:F105"/>
    <mergeCell ref="G104:G105"/>
    <mergeCell ref="B105:D105"/>
    <mergeCell ref="B106:D106"/>
    <mergeCell ref="E106:F106"/>
    <mergeCell ref="B69:C69"/>
    <mergeCell ref="H53:H58"/>
    <mergeCell ref="E54:F55"/>
    <mergeCell ref="G54:G55"/>
    <mergeCell ref="B55:D55"/>
    <mergeCell ref="B56:D56"/>
    <mergeCell ref="E56:F56"/>
    <mergeCell ref="B57:D58"/>
    <mergeCell ref="E57:F58"/>
    <mergeCell ref="A59:H61"/>
    <mergeCell ref="A63:H63"/>
    <mergeCell ref="B65:F65"/>
    <mergeCell ref="B67:G67"/>
    <mergeCell ref="B68:C68"/>
    <mergeCell ref="A53:A58"/>
    <mergeCell ref="B53:D54"/>
    <mergeCell ref="E53:F53"/>
    <mergeCell ref="B19:C19"/>
    <mergeCell ref="B20:C20"/>
    <mergeCell ref="B22:G22"/>
    <mergeCell ref="B23:C23"/>
    <mergeCell ref="B24:C24"/>
    <mergeCell ref="B25:C25"/>
    <mergeCell ref="B26:C26"/>
    <mergeCell ref="B27:C27"/>
    <mergeCell ref="B29:G29"/>
    <mergeCell ref="B33:G33"/>
    <mergeCell ref="B39:G39"/>
    <mergeCell ref="B18:C18"/>
    <mergeCell ref="A1:A6"/>
    <mergeCell ref="B1:D2"/>
    <mergeCell ref="E1:F1"/>
    <mergeCell ref="H1:H6"/>
    <mergeCell ref="E2:F3"/>
    <mergeCell ref="G2:G3"/>
    <mergeCell ref="B3:D3"/>
    <mergeCell ref="B4:D4"/>
    <mergeCell ref="E4:F4"/>
    <mergeCell ref="B5:D6"/>
    <mergeCell ref="E5:F6"/>
    <mergeCell ref="A7:H10"/>
    <mergeCell ref="A13:H13"/>
    <mergeCell ref="B15:F15"/>
    <mergeCell ref="B17:G17"/>
  </mergeCells>
  <phoneticPr fontId="29" type="noConversion"/>
  <pageMargins left="0.7" right="0.7" top="0.75" bottom="0.75" header="0.3" footer="0.3"/>
  <pageSetup scale="74" orientation="portrait" horizontalDpi="360" verticalDpi="360" r:id="rId1"/>
  <rowBreaks count="2" manualBreakCount="2">
    <brk id="52" max="16383" man="1"/>
    <brk id="102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39997558519241921"/>
  </sheetPr>
  <dimension ref="A1:M153"/>
  <sheetViews>
    <sheetView view="pageBreakPreview" topLeftCell="A67" zoomScaleNormal="80" zoomScaleSheetLayoutView="100" workbookViewId="0">
      <selection activeCell="B39" sqref="B39:G39"/>
    </sheetView>
  </sheetViews>
  <sheetFormatPr baseColWidth="10" defaultRowHeight="14.4" x14ac:dyDescent="0.3"/>
  <cols>
    <col min="1" max="1" width="18.33203125" style="387" customWidth="1"/>
    <col min="2" max="2" width="20.88671875" style="387" customWidth="1"/>
    <col min="3" max="3" width="18" style="387" customWidth="1"/>
    <col min="4" max="4" width="10" style="387" customWidth="1"/>
    <col min="5" max="5" width="11.5546875" style="387"/>
    <col min="6" max="6" width="13.44140625" style="387" customWidth="1"/>
    <col min="7" max="7" width="11.5546875" style="387"/>
    <col min="8" max="8" width="18.109375" style="387" customWidth="1"/>
    <col min="12" max="12" width="12.5546875" bestFit="1" customWidth="1"/>
  </cols>
  <sheetData>
    <row r="1" spans="1:8" x14ac:dyDescent="0.3">
      <c r="A1" s="838"/>
      <c r="B1" s="840" t="s">
        <v>193</v>
      </c>
      <c r="C1" s="841"/>
      <c r="D1" s="842"/>
      <c r="E1" s="846" t="s">
        <v>194</v>
      </c>
      <c r="F1" s="846"/>
      <c r="G1" s="385">
        <v>103</v>
      </c>
      <c r="H1" s="846"/>
    </row>
    <row r="2" spans="1:8" x14ac:dyDescent="0.3">
      <c r="A2" s="839"/>
      <c r="B2" s="843"/>
      <c r="C2" s="844"/>
      <c r="D2" s="845"/>
      <c r="E2" s="848" t="s">
        <v>195</v>
      </c>
      <c r="F2" s="848"/>
      <c r="G2" s="846">
        <v>51</v>
      </c>
      <c r="H2" s="846"/>
    </row>
    <row r="3" spans="1:8" x14ac:dyDescent="0.3">
      <c r="A3" s="839"/>
      <c r="B3" s="849" t="s">
        <v>196</v>
      </c>
      <c r="C3" s="850"/>
      <c r="D3" s="851"/>
      <c r="E3" s="848"/>
      <c r="F3" s="848"/>
      <c r="G3" s="846"/>
      <c r="H3" s="846"/>
    </row>
    <row r="4" spans="1:8" x14ac:dyDescent="0.3">
      <c r="A4" s="839"/>
      <c r="B4" s="852" t="s">
        <v>197</v>
      </c>
      <c r="C4" s="853"/>
      <c r="D4" s="854"/>
      <c r="E4" s="846" t="s">
        <v>198</v>
      </c>
      <c r="F4" s="846"/>
      <c r="G4" s="385">
        <v>1</v>
      </c>
      <c r="H4" s="846"/>
    </row>
    <row r="5" spans="1:8" x14ac:dyDescent="0.3">
      <c r="A5" s="839"/>
      <c r="B5" s="855" t="s">
        <v>199</v>
      </c>
      <c r="C5" s="856"/>
      <c r="D5" s="857"/>
      <c r="E5" s="848" t="s">
        <v>200</v>
      </c>
      <c r="F5" s="848"/>
      <c r="G5" s="385" t="s">
        <v>201</v>
      </c>
      <c r="H5" s="846"/>
    </row>
    <row r="6" spans="1:8" ht="15" thickBot="1" x14ac:dyDescent="0.35">
      <c r="A6" s="839"/>
      <c r="B6" s="858"/>
      <c r="C6" s="859"/>
      <c r="D6" s="860"/>
      <c r="E6" s="861"/>
      <c r="F6" s="861"/>
      <c r="G6" s="484">
        <v>44216</v>
      </c>
      <c r="H6" s="847"/>
    </row>
    <row r="7" spans="1:8" s="387" customFormat="1" ht="14.4" customHeight="1" x14ac:dyDescent="0.25">
      <c r="A7" s="862" t="str">
        <f>Presupuesto!A8</f>
        <v>ADECUACION Y MEJORAMIENTO DE CANCHA DE FUTBOL MUNICIPAL DE LA DORADA PUTUMAYO</v>
      </c>
      <c r="B7" s="863"/>
      <c r="C7" s="863"/>
      <c r="D7" s="863"/>
      <c r="E7" s="863"/>
      <c r="F7" s="863"/>
      <c r="G7" s="863"/>
      <c r="H7" s="864"/>
    </row>
    <row r="8" spans="1:8" s="387" customFormat="1" ht="16.5" customHeight="1" x14ac:dyDescent="0.25">
      <c r="A8" s="865"/>
      <c r="B8" s="866"/>
      <c r="C8" s="866"/>
      <c r="D8" s="866"/>
      <c r="E8" s="866"/>
      <c r="F8" s="866"/>
      <c r="G8" s="866"/>
      <c r="H8" s="867"/>
    </row>
    <row r="9" spans="1:8" s="387" customFormat="1" ht="13.8" x14ac:dyDescent="0.25">
      <c r="A9" s="865"/>
      <c r="B9" s="866"/>
      <c r="C9" s="866"/>
      <c r="D9" s="866"/>
      <c r="E9" s="866"/>
      <c r="F9" s="866"/>
      <c r="G9" s="866"/>
      <c r="H9" s="867"/>
    </row>
    <row r="10" spans="1:8" s="387" customFormat="1" thickBot="1" x14ac:dyDescent="0.3">
      <c r="A10" s="868"/>
      <c r="B10" s="869"/>
      <c r="C10" s="869"/>
      <c r="D10" s="869"/>
      <c r="E10" s="869"/>
      <c r="F10" s="869"/>
      <c r="G10" s="869"/>
      <c r="H10" s="870"/>
    </row>
    <row r="11" spans="1:8" s="387" customFormat="1" thickBot="1" x14ac:dyDescent="0.3">
      <c r="A11" s="388"/>
      <c r="B11" s="389"/>
      <c r="C11" s="389"/>
      <c r="D11" s="389"/>
      <c r="E11" s="389"/>
      <c r="F11" s="389"/>
      <c r="G11" s="389"/>
      <c r="H11" s="390"/>
    </row>
    <row r="12" spans="1:8" s="387" customFormat="1" ht="18.600000000000001" thickBot="1" x14ac:dyDescent="0.4">
      <c r="A12" s="891" t="s">
        <v>296</v>
      </c>
      <c r="B12" s="892"/>
      <c r="C12" s="892"/>
      <c r="D12" s="892"/>
      <c r="E12" s="892"/>
      <c r="F12" s="892"/>
      <c r="G12" s="892"/>
      <c r="H12" s="893"/>
    </row>
    <row r="13" spans="1:8" s="387" customFormat="1" ht="13.8" x14ac:dyDescent="0.25">
      <c r="A13" s="637" t="s">
        <v>26</v>
      </c>
      <c r="B13" s="871"/>
      <c r="C13" s="871"/>
      <c r="D13" s="871"/>
      <c r="E13" s="871"/>
      <c r="F13" s="871"/>
      <c r="G13" s="871"/>
      <c r="H13" s="638"/>
    </row>
    <row r="14" spans="1:8" s="387" customFormat="1" ht="13.8" x14ac:dyDescent="0.25">
      <c r="A14" s="246"/>
      <c r="B14" s="201"/>
      <c r="C14" s="201"/>
      <c r="D14" s="201"/>
      <c r="E14" s="201"/>
      <c r="F14" s="207"/>
      <c r="G14" s="201"/>
      <c r="H14" s="243"/>
    </row>
    <row r="15" spans="1:8" s="387" customFormat="1" ht="13.8" x14ac:dyDescent="0.25">
      <c r="A15" s="485" t="s">
        <v>255</v>
      </c>
      <c r="B15" s="872" t="s">
        <v>256</v>
      </c>
      <c r="C15" s="873"/>
      <c r="D15" s="873"/>
      <c r="E15" s="873"/>
      <c r="F15" s="874"/>
      <c r="G15" s="486" t="s">
        <v>28</v>
      </c>
      <c r="H15" s="485" t="s">
        <v>238</v>
      </c>
    </row>
    <row r="16" spans="1:8" s="387" customFormat="1" ht="13.8" x14ac:dyDescent="0.25">
      <c r="A16" s="246"/>
      <c r="B16" s="201"/>
      <c r="C16" s="201"/>
      <c r="D16" s="201"/>
      <c r="E16" s="201"/>
      <c r="F16" s="207"/>
      <c r="G16" s="201"/>
      <c r="H16" s="243"/>
    </row>
    <row r="17" spans="1:13" s="387" customFormat="1" thickBot="1" x14ac:dyDescent="0.3">
      <c r="A17" s="391" t="s">
        <v>29</v>
      </c>
      <c r="B17" s="644" t="s">
        <v>257</v>
      </c>
      <c r="C17" s="645"/>
      <c r="D17" s="645"/>
      <c r="E17" s="645"/>
      <c r="F17" s="645"/>
      <c r="G17" s="646"/>
      <c r="H17" s="243"/>
    </row>
    <row r="18" spans="1:13" s="387" customFormat="1" thickBot="1" x14ac:dyDescent="0.3">
      <c r="A18" s="224"/>
      <c r="B18" s="593" t="s">
        <v>31</v>
      </c>
      <c r="C18" s="594"/>
      <c r="D18" s="224" t="s">
        <v>12</v>
      </c>
      <c r="E18" s="224" t="s">
        <v>33</v>
      </c>
      <c r="F18" s="208" t="s">
        <v>34</v>
      </c>
      <c r="G18" s="224" t="s">
        <v>35</v>
      </c>
      <c r="H18" s="243"/>
      <c r="I18" s="895" t="s">
        <v>305</v>
      </c>
      <c r="J18" s="896"/>
      <c r="K18" s="896"/>
      <c r="L18" s="896"/>
      <c r="M18" s="897"/>
    </row>
    <row r="19" spans="1:13" s="387" customFormat="1" ht="13.8" x14ac:dyDescent="0.25">
      <c r="A19" s="392"/>
      <c r="B19" s="875" t="s">
        <v>258</v>
      </c>
      <c r="C19" s="876"/>
      <c r="D19" s="393" t="s">
        <v>259</v>
      </c>
      <c r="E19" s="394">
        <f>M19</f>
        <v>15000</v>
      </c>
      <c r="F19" s="394">
        <v>3.5</v>
      </c>
      <c r="G19" s="394">
        <f>E19*F19</f>
        <v>52500</v>
      </c>
      <c r="H19" s="244"/>
      <c r="I19" s="483" t="s">
        <v>301</v>
      </c>
      <c r="J19" s="387" t="s">
        <v>302</v>
      </c>
      <c r="L19" s="481">
        <v>120000</v>
      </c>
      <c r="M19" s="481">
        <f>L19/8</f>
        <v>15000</v>
      </c>
    </row>
    <row r="20" spans="1:13" s="387" customFormat="1" ht="13.8" x14ac:dyDescent="0.25">
      <c r="A20" s="198"/>
      <c r="B20" s="875" t="s">
        <v>260</v>
      </c>
      <c r="C20" s="876"/>
      <c r="D20" s="395" t="s">
        <v>259</v>
      </c>
      <c r="E20" s="396">
        <f>M20</f>
        <v>12500</v>
      </c>
      <c r="F20" s="396">
        <v>3.5</v>
      </c>
      <c r="G20" s="396">
        <f>E20*F20</f>
        <v>43750</v>
      </c>
      <c r="H20" s="244"/>
      <c r="I20" s="483" t="s">
        <v>303</v>
      </c>
      <c r="J20" s="387" t="s">
        <v>304</v>
      </c>
      <c r="L20" s="481">
        <v>100000</v>
      </c>
      <c r="M20" s="481">
        <f>L20/8</f>
        <v>12500</v>
      </c>
    </row>
    <row r="21" spans="1:13" s="387" customFormat="1" thickBot="1" x14ac:dyDescent="0.3">
      <c r="A21" s="246"/>
      <c r="B21" s="201"/>
      <c r="C21" s="201"/>
      <c r="D21" s="201"/>
      <c r="E21" s="207" t="s">
        <v>36</v>
      </c>
      <c r="F21" s="207"/>
      <c r="G21" s="207"/>
      <c r="H21" s="397">
        <f>ROUND(SUM(G19:G20),0)</f>
        <v>96250</v>
      </c>
    </row>
    <row r="22" spans="1:13" s="387" customFormat="1" thickBot="1" x14ac:dyDescent="0.3">
      <c r="A22" s="205" t="s">
        <v>37</v>
      </c>
      <c r="B22" s="644" t="s">
        <v>38</v>
      </c>
      <c r="C22" s="645"/>
      <c r="D22" s="645"/>
      <c r="E22" s="645"/>
      <c r="F22" s="645"/>
      <c r="G22" s="646"/>
      <c r="H22" s="221"/>
      <c r="I22" s="895" t="s">
        <v>297</v>
      </c>
      <c r="J22" s="896"/>
      <c r="K22" s="896"/>
      <c r="L22" s="896"/>
      <c r="M22" s="897"/>
    </row>
    <row r="23" spans="1:13" s="387" customFormat="1" ht="13.8" x14ac:dyDescent="0.25">
      <c r="A23" s="224"/>
      <c r="B23" s="593" t="s">
        <v>31</v>
      </c>
      <c r="C23" s="594"/>
      <c r="D23" s="198" t="s">
        <v>12</v>
      </c>
      <c r="E23" s="208" t="s">
        <v>39</v>
      </c>
      <c r="F23" s="208" t="s">
        <v>40</v>
      </c>
      <c r="G23" s="208" t="s">
        <v>35</v>
      </c>
      <c r="H23" s="227"/>
      <c r="I23" s="483" t="s">
        <v>295</v>
      </c>
      <c r="J23" s="387" t="s">
        <v>299</v>
      </c>
      <c r="L23" s="481">
        <v>38000</v>
      </c>
      <c r="M23" s="481">
        <f>L23/50</f>
        <v>760</v>
      </c>
    </row>
    <row r="24" spans="1:13" s="387" customFormat="1" ht="13.8" x14ac:dyDescent="0.25">
      <c r="A24" s="198"/>
      <c r="B24" s="877" t="s">
        <v>261</v>
      </c>
      <c r="C24" s="878"/>
      <c r="D24" s="398" t="s">
        <v>248</v>
      </c>
      <c r="E24" s="399">
        <v>350</v>
      </c>
      <c r="F24" s="400">
        <f>M23</f>
        <v>760</v>
      </c>
      <c r="G24" s="399">
        <f>+F24*E24</f>
        <v>266000</v>
      </c>
      <c r="H24" s="227"/>
      <c r="I24" s="483" t="s">
        <v>294</v>
      </c>
      <c r="J24" s="387" t="s">
        <v>300</v>
      </c>
      <c r="L24" s="481">
        <v>300000</v>
      </c>
      <c r="M24" s="482">
        <f>L24/6</f>
        <v>50000</v>
      </c>
    </row>
    <row r="25" spans="1:13" s="387" customFormat="1" ht="13.8" x14ac:dyDescent="0.25">
      <c r="A25" s="198"/>
      <c r="B25" s="877" t="s">
        <v>262</v>
      </c>
      <c r="C25" s="878"/>
      <c r="D25" s="398" t="s">
        <v>263</v>
      </c>
      <c r="E25" s="399">
        <v>210</v>
      </c>
      <c r="F25" s="400">
        <v>180</v>
      </c>
      <c r="G25" s="399">
        <f>+F25*E25</f>
        <v>37800</v>
      </c>
      <c r="H25" s="227"/>
      <c r="I25" s="483" t="s">
        <v>265</v>
      </c>
      <c r="J25" s="387" t="s">
        <v>300</v>
      </c>
      <c r="L25" s="481">
        <v>1500000</v>
      </c>
      <c r="M25" s="481">
        <f>L25/6</f>
        <v>250000</v>
      </c>
    </row>
    <row r="26" spans="1:13" s="387" customFormat="1" ht="13.8" x14ac:dyDescent="0.25">
      <c r="A26" s="198"/>
      <c r="B26" s="877" t="s">
        <v>264</v>
      </c>
      <c r="C26" s="878"/>
      <c r="D26" s="398" t="s">
        <v>238</v>
      </c>
      <c r="E26" s="401">
        <v>0.56000000000000005</v>
      </c>
      <c r="F26" s="400">
        <f>M24</f>
        <v>50000</v>
      </c>
      <c r="G26" s="399">
        <f>+F26*E26</f>
        <v>28000.000000000004</v>
      </c>
      <c r="H26" s="227"/>
    </row>
    <row r="27" spans="1:13" s="387" customFormat="1" ht="13.8" x14ac:dyDescent="0.25">
      <c r="A27" s="198"/>
      <c r="B27" s="877" t="s">
        <v>265</v>
      </c>
      <c r="C27" s="878"/>
      <c r="D27" s="398" t="s">
        <v>238</v>
      </c>
      <c r="E27" s="401">
        <v>0.84</v>
      </c>
      <c r="F27" s="400">
        <f>M25</f>
        <v>250000</v>
      </c>
      <c r="G27" s="399">
        <f>+F27*E27</f>
        <v>210000</v>
      </c>
      <c r="H27" s="227"/>
    </row>
    <row r="28" spans="1:13" s="387" customFormat="1" ht="13.8" x14ac:dyDescent="0.25">
      <c r="A28" s="247" t="s">
        <v>41</v>
      </c>
      <c r="B28" s="201"/>
      <c r="C28" s="201"/>
      <c r="D28" s="201"/>
      <c r="E28" s="207" t="s">
        <v>42</v>
      </c>
      <c r="F28" s="207"/>
      <c r="G28" s="207"/>
      <c r="H28" s="402">
        <f>(SUM(G24:G27))</f>
        <v>541800</v>
      </c>
    </row>
    <row r="29" spans="1:13" s="387" customFormat="1" ht="13.8" x14ac:dyDescent="0.25">
      <c r="A29" s="205" t="s">
        <v>43</v>
      </c>
      <c r="B29" s="644" t="s">
        <v>44</v>
      </c>
      <c r="C29" s="645"/>
      <c r="D29" s="645"/>
      <c r="E29" s="645"/>
      <c r="F29" s="645"/>
      <c r="G29" s="646"/>
      <c r="H29" s="227"/>
    </row>
    <row r="30" spans="1:13" s="387" customFormat="1" ht="13.8" x14ac:dyDescent="0.25">
      <c r="A30" s="198"/>
      <c r="B30" s="224" t="s">
        <v>31</v>
      </c>
      <c r="C30" s="224" t="s">
        <v>266</v>
      </c>
      <c r="D30" s="224" t="s">
        <v>47</v>
      </c>
      <c r="E30" s="208" t="s">
        <v>39</v>
      </c>
      <c r="F30" s="206" t="s">
        <v>49</v>
      </c>
      <c r="G30" s="206" t="s">
        <v>35</v>
      </c>
      <c r="H30" s="227"/>
    </row>
    <row r="31" spans="1:13" s="387" customFormat="1" ht="13.8" x14ac:dyDescent="0.25">
      <c r="A31" s="198"/>
      <c r="B31" s="198"/>
      <c r="C31" s="403"/>
      <c r="D31" s="220"/>
      <c r="E31" s="209"/>
      <c r="F31" s="404"/>
      <c r="G31" s="405"/>
      <c r="H31" s="227"/>
    </row>
    <row r="32" spans="1:13" s="387" customFormat="1" ht="13.8" x14ac:dyDescent="0.25">
      <c r="A32" s="247"/>
      <c r="B32" s="201"/>
      <c r="C32" s="201"/>
      <c r="D32" s="201"/>
      <c r="E32" s="207" t="s">
        <v>50</v>
      </c>
      <c r="F32" s="207"/>
      <c r="G32" s="207"/>
      <c r="H32" s="402">
        <f>SUM(G31)</f>
        <v>0</v>
      </c>
    </row>
    <row r="33" spans="1:8" s="387" customFormat="1" ht="13.8" x14ac:dyDescent="0.25">
      <c r="A33" s="205" t="s">
        <v>51</v>
      </c>
      <c r="B33" s="644" t="s">
        <v>18</v>
      </c>
      <c r="C33" s="645"/>
      <c r="D33" s="645"/>
      <c r="E33" s="645"/>
      <c r="F33" s="645"/>
      <c r="G33" s="646"/>
      <c r="H33" s="227"/>
    </row>
    <row r="34" spans="1:8" s="387" customFormat="1" ht="13.8" x14ac:dyDescent="0.25">
      <c r="A34" s="198"/>
      <c r="B34" s="198" t="s">
        <v>31</v>
      </c>
      <c r="C34" s="224" t="s">
        <v>12</v>
      </c>
      <c r="D34" s="224" t="s">
        <v>13</v>
      </c>
      <c r="E34" s="224" t="s">
        <v>52</v>
      </c>
      <c r="F34" s="208"/>
      <c r="G34" s="206" t="s">
        <v>53</v>
      </c>
      <c r="H34" s="227"/>
    </row>
    <row r="35" spans="1:8" s="387" customFormat="1" ht="13.8" x14ac:dyDescent="0.25">
      <c r="A35" s="198"/>
      <c r="B35" s="198"/>
      <c r="C35" s="213"/>
      <c r="D35" s="198"/>
      <c r="E35" s="206"/>
      <c r="F35" s="206"/>
      <c r="G35" s="206"/>
      <c r="H35" s="227"/>
    </row>
    <row r="36" spans="1:8" s="387" customFormat="1" ht="13.8" x14ac:dyDescent="0.25">
      <c r="A36" s="247"/>
      <c r="B36" s="201"/>
      <c r="C36" s="201"/>
      <c r="D36" s="201"/>
      <c r="E36" s="207" t="s">
        <v>50</v>
      </c>
      <c r="F36" s="207"/>
      <c r="G36" s="207"/>
      <c r="H36" s="227">
        <f>SUM(G35)</f>
        <v>0</v>
      </c>
    </row>
    <row r="37" spans="1:8" s="387" customFormat="1" ht="13.8" x14ac:dyDescent="0.25">
      <c r="A37" s="246"/>
      <c r="B37" s="201"/>
      <c r="C37" s="201"/>
      <c r="D37" s="201"/>
      <c r="E37" s="207"/>
      <c r="F37" s="207"/>
      <c r="G37" s="207"/>
      <c r="H37" s="227"/>
    </row>
    <row r="38" spans="1:8" s="387" customFormat="1" ht="13.8" x14ac:dyDescent="0.25">
      <c r="A38" s="246"/>
      <c r="B38" s="201"/>
      <c r="C38" s="201"/>
      <c r="D38" s="214" t="s">
        <v>54</v>
      </c>
      <c r="E38" s="215"/>
      <c r="F38" s="215"/>
      <c r="G38" s="215"/>
      <c r="H38" s="406">
        <f>ROUND(SUM(H21:H37),0)</f>
        <v>638050</v>
      </c>
    </row>
    <row r="39" spans="1:8" s="387" customFormat="1" ht="13.8" x14ac:dyDescent="0.25">
      <c r="A39" s="205" t="s">
        <v>55</v>
      </c>
      <c r="B39" s="644" t="s">
        <v>56</v>
      </c>
      <c r="C39" s="645"/>
      <c r="D39" s="645"/>
      <c r="E39" s="645"/>
      <c r="F39" s="645"/>
      <c r="G39" s="646"/>
      <c r="H39" s="227"/>
    </row>
    <row r="40" spans="1:8" s="387" customFormat="1" ht="13.8" x14ac:dyDescent="0.25">
      <c r="A40" s="224"/>
      <c r="B40" s="224" t="s">
        <v>31</v>
      </c>
      <c r="C40" s="224" t="s">
        <v>57</v>
      </c>
      <c r="D40" s="198" t="s">
        <v>58</v>
      </c>
      <c r="E40" s="206"/>
      <c r="F40" s="206" t="s">
        <v>59</v>
      </c>
      <c r="G40" s="206"/>
      <c r="H40" s="227"/>
    </row>
    <row r="41" spans="1:8" s="387" customFormat="1" ht="13.8" x14ac:dyDescent="0.25">
      <c r="A41" s="198"/>
      <c r="B41" s="224" t="s">
        <v>60</v>
      </c>
      <c r="C41" s="211">
        <v>0.1</v>
      </c>
      <c r="D41" s="198"/>
      <c r="E41" s="209"/>
      <c r="F41" s="407"/>
      <c r="G41" s="408">
        <f>+H38*C41</f>
        <v>63805</v>
      </c>
      <c r="H41" s="227"/>
    </row>
    <row r="42" spans="1:8" s="387" customFormat="1" ht="13.8" x14ac:dyDescent="0.25">
      <c r="A42" s="198"/>
      <c r="B42" s="224" t="s">
        <v>61</v>
      </c>
      <c r="C42" s="211">
        <v>0.02</v>
      </c>
      <c r="D42" s="198"/>
      <c r="E42" s="209"/>
      <c r="F42" s="407"/>
      <c r="G42" s="408">
        <f>+H38*C42</f>
        <v>12761</v>
      </c>
      <c r="H42" s="227"/>
    </row>
    <row r="43" spans="1:8" s="387" customFormat="1" ht="13.8" x14ac:dyDescent="0.25">
      <c r="A43" s="246"/>
      <c r="B43" s="201"/>
      <c r="C43" s="201"/>
      <c r="D43" s="214" t="s">
        <v>63</v>
      </c>
      <c r="E43" s="215"/>
      <c r="F43" s="215"/>
      <c r="G43" s="215"/>
      <c r="H43" s="406">
        <f>SUM(G41:G42)</f>
        <v>76566</v>
      </c>
    </row>
    <row r="44" spans="1:8" s="387" customFormat="1" ht="13.8" x14ac:dyDescent="0.25">
      <c r="A44" s="246"/>
      <c r="B44" s="201"/>
      <c r="C44" s="201"/>
      <c r="D44" s="201"/>
      <c r="E44" s="207"/>
      <c r="F44" s="207"/>
      <c r="G44" s="207"/>
      <c r="H44" s="406"/>
    </row>
    <row r="45" spans="1:8" s="387" customFormat="1" ht="13.8" x14ac:dyDescent="0.25">
      <c r="A45" s="246"/>
      <c r="B45" s="201"/>
      <c r="C45" s="201"/>
      <c r="D45" s="214" t="s">
        <v>64</v>
      </c>
      <c r="E45" s="215"/>
      <c r="F45" s="215"/>
      <c r="G45" s="207"/>
      <c r="H45" s="406">
        <f>ROUND((H38+H43),0)</f>
        <v>714616</v>
      </c>
    </row>
    <row r="46" spans="1:8" s="387" customFormat="1" ht="13.8" x14ac:dyDescent="0.25">
      <c r="A46" s="246"/>
      <c r="B46" s="201"/>
      <c r="C46" s="201"/>
      <c r="D46" s="214"/>
      <c r="E46" s="215"/>
      <c r="F46" s="215"/>
      <c r="G46" s="207"/>
      <c r="H46" s="406"/>
    </row>
    <row r="47" spans="1:8" s="387" customFormat="1" ht="13.8" x14ac:dyDescent="0.25">
      <c r="A47" s="246"/>
      <c r="B47" s="201"/>
      <c r="C47" s="201"/>
      <c r="D47" s="214"/>
      <c r="E47" s="215"/>
      <c r="F47" s="215"/>
      <c r="G47" s="207"/>
      <c r="H47" s="406"/>
    </row>
    <row r="48" spans="1:8" s="387" customFormat="1" ht="13.8" x14ac:dyDescent="0.25">
      <c r="A48" s="246"/>
      <c r="B48" s="201"/>
      <c r="C48" s="201"/>
      <c r="D48" s="214"/>
      <c r="E48" s="215"/>
      <c r="F48" s="215"/>
      <c r="G48" s="207"/>
      <c r="H48" s="406"/>
    </row>
    <row r="49" spans="1:8" s="387" customFormat="1" ht="13.8" x14ac:dyDescent="0.25">
      <c r="A49" s="246"/>
      <c r="B49" s="203"/>
      <c r="C49" s="201"/>
      <c r="D49" s="214"/>
      <c r="E49" s="215"/>
      <c r="F49" s="215"/>
      <c r="G49" s="207"/>
      <c r="H49" s="227"/>
    </row>
    <row r="50" spans="1:8" s="387" customFormat="1" ht="13.8" x14ac:dyDescent="0.25">
      <c r="A50" s="409" t="str">
        <f>Presupuesto!C53</f>
        <v>ARQ. GUILLERMO YAMID VALLEJOS BENAVIDES</v>
      </c>
      <c r="B50" s="216"/>
      <c r="C50" s="201"/>
      <c r="D50" s="214"/>
      <c r="F50" s="207"/>
      <c r="G50" s="207"/>
      <c r="H50" s="227"/>
    </row>
    <row r="51" spans="1:8" s="387" customFormat="1" ht="13.8" x14ac:dyDescent="0.25">
      <c r="A51" s="409" t="str">
        <f>Presupuesto!C54</f>
        <v>SECRETARIO DE PLANEACION Y OBRAS PUBLICAS</v>
      </c>
      <c r="B51" s="216"/>
      <c r="C51" s="201"/>
      <c r="D51" s="201"/>
      <c r="F51" s="207"/>
      <c r="G51" s="207"/>
      <c r="H51" s="227"/>
    </row>
    <row r="52" spans="1:8" s="387" customFormat="1" ht="13.8" x14ac:dyDescent="0.25">
      <c r="A52" s="409" t="str">
        <f>Presupuesto!C55</f>
        <v>SAN MIGUEL - PUTUMAYO</v>
      </c>
      <c r="B52" s="250"/>
      <c r="C52" s="203"/>
      <c r="D52" s="203"/>
      <c r="F52" s="202"/>
      <c r="G52" s="202"/>
      <c r="H52" s="245"/>
    </row>
    <row r="53" spans="1:8" x14ac:dyDescent="0.3">
      <c r="A53" s="838"/>
      <c r="B53" s="840" t="s">
        <v>193</v>
      </c>
      <c r="C53" s="841"/>
      <c r="D53" s="842"/>
      <c r="E53" s="846" t="s">
        <v>194</v>
      </c>
      <c r="F53" s="846"/>
      <c r="G53" s="385">
        <v>103</v>
      </c>
      <c r="H53" s="846"/>
    </row>
    <row r="54" spans="1:8" x14ac:dyDescent="0.3">
      <c r="A54" s="839"/>
      <c r="B54" s="843"/>
      <c r="C54" s="844"/>
      <c r="D54" s="845"/>
      <c r="E54" s="848" t="s">
        <v>195</v>
      </c>
      <c r="F54" s="848"/>
      <c r="G54" s="846">
        <v>51</v>
      </c>
      <c r="H54" s="846"/>
    </row>
    <row r="55" spans="1:8" x14ac:dyDescent="0.3">
      <c r="A55" s="839"/>
      <c r="B55" s="849" t="s">
        <v>196</v>
      </c>
      <c r="C55" s="850"/>
      <c r="D55" s="851"/>
      <c r="E55" s="848"/>
      <c r="F55" s="848"/>
      <c r="G55" s="846"/>
      <c r="H55" s="846"/>
    </row>
    <row r="56" spans="1:8" x14ac:dyDescent="0.3">
      <c r="A56" s="839"/>
      <c r="B56" s="852" t="s">
        <v>197</v>
      </c>
      <c r="C56" s="853"/>
      <c r="D56" s="854"/>
      <c r="E56" s="846" t="s">
        <v>198</v>
      </c>
      <c r="F56" s="846"/>
      <c r="G56" s="385">
        <v>1</v>
      </c>
      <c r="H56" s="846"/>
    </row>
    <row r="57" spans="1:8" x14ac:dyDescent="0.3">
      <c r="A57" s="839"/>
      <c r="B57" s="855" t="s">
        <v>199</v>
      </c>
      <c r="C57" s="856"/>
      <c r="D57" s="857"/>
      <c r="E57" s="848" t="s">
        <v>200</v>
      </c>
      <c r="F57" s="848"/>
      <c r="G57" s="385" t="s">
        <v>201</v>
      </c>
      <c r="H57" s="846"/>
    </row>
    <row r="58" spans="1:8" x14ac:dyDescent="0.3">
      <c r="A58" s="885"/>
      <c r="B58" s="765"/>
      <c r="C58" s="881"/>
      <c r="D58" s="766"/>
      <c r="E58" s="848"/>
      <c r="F58" s="848"/>
      <c r="G58" s="386">
        <v>44216</v>
      </c>
      <c r="H58" s="846"/>
    </row>
    <row r="59" spans="1:8" x14ac:dyDescent="0.3">
      <c r="A59" s="882" t="str">
        <f>Presupuesto!A8</f>
        <v>ADECUACION Y MEJORAMIENTO DE CANCHA DE FUTBOL MUNICIPAL DE LA DORADA PUTUMAYO</v>
      </c>
      <c r="B59" s="883"/>
      <c r="C59" s="883"/>
      <c r="D59" s="883"/>
      <c r="E59" s="883"/>
      <c r="F59" s="883"/>
      <c r="G59" s="883"/>
      <c r="H59" s="884"/>
    </row>
    <row r="60" spans="1:8" x14ac:dyDescent="0.3">
      <c r="A60" s="882"/>
      <c r="B60" s="883"/>
      <c r="C60" s="883"/>
      <c r="D60" s="883"/>
      <c r="E60" s="883"/>
      <c r="F60" s="883"/>
      <c r="G60" s="883"/>
      <c r="H60" s="884"/>
    </row>
    <row r="61" spans="1:8" x14ac:dyDescent="0.3">
      <c r="A61" s="882"/>
      <c r="B61" s="883"/>
      <c r="C61" s="883"/>
      <c r="D61" s="883"/>
      <c r="E61" s="883"/>
      <c r="F61" s="883"/>
      <c r="G61" s="883"/>
      <c r="H61" s="884"/>
    </row>
    <row r="62" spans="1:8" x14ac:dyDescent="0.3">
      <c r="A62" s="388"/>
      <c r="B62" s="389"/>
      <c r="C62" s="389"/>
      <c r="D62" s="389"/>
      <c r="E62" s="389"/>
      <c r="F62" s="389"/>
      <c r="G62" s="389"/>
      <c r="H62" s="390"/>
    </row>
    <row r="63" spans="1:8" x14ac:dyDescent="0.3">
      <c r="A63" s="637" t="s">
        <v>26</v>
      </c>
      <c r="B63" s="871"/>
      <c r="C63" s="871"/>
      <c r="D63" s="871"/>
      <c r="E63" s="871"/>
      <c r="F63" s="871"/>
      <c r="G63" s="871"/>
      <c r="H63" s="638"/>
    </row>
    <row r="64" spans="1:8" x14ac:dyDescent="0.3">
      <c r="A64" s="246"/>
      <c r="B64" s="201"/>
      <c r="C64" s="201"/>
      <c r="D64" s="201"/>
      <c r="E64" s="201"/>
      <c r="F64" s="207"/>
      <c r="G64" s="201"/>
      <c r="H64" s="243"/>
    </row>
    <row r="65" spans="1:13" x14ac:dyDescent="0.3">
      <c r="A65" s="485" t="s">
        <v>267</v>
      </c>
      <c r="B65" s="872" t="s">
        <v>268</v>
      </c>
      <c r="C65" s="873"/>
      <c r="D65" s="873"/>
      <c r="E65" s="873"/>
      <c r="F65" s="874"/>
      <c r="G65" s="486" t="s">
        <v>28</v>
      </c>
      <c r="H65" s="485" t="s">
        <v>238</v>
      </c>
    </row>
    <row r="66" spans="1:13" x14ac:dyDescent="0.3">
      <c r="A66" s="246"/>
      <c r="B66" s="201"/>
      <c r="C66" s="201"/>
      <c r="D66" s="201"/>
      <c r="E66" s="201"/>
      <c r="F66" s="207"/>
      <c r="G66" s="201"/>
      <c r="H66" s="243"/>
    </row>
    <row r="67" spans="1:13" ht="15" thickBot="1" x14ac:dyDescent="0.35">
      <c r="A67" s="391" t="s">
        <v>29</v>
      </c>
      <c r="B67" s="644" t="s">
        <v>257</v>
      </c>
      <c r="C67" s="645"/>
      <c r="D67" s="645"/>
      <c r="E67" s="645"/>
      <c r="F67" s="645"/>
      <c r="G67" s="646"/>
      <c r="H67" s="243"/>
    </row>
    <row r="68" spans="1:13" ht="15" thickBot="1" x14ac:dyDescent="0.35">
      <c r="A68" s="224"/>
      <c r="B68" s="593" t="s">
        <v>31</v>
      </c>
      <c r="C68" s="594"/>
      <c r="D68" s="224" t="s">
        <v>12</v>
      </c>
      <c r="E68" s="224" t="s">
        <v>33</v>
      </c>
      <c r="F68" s="208" t="s">
        <v>34</v>
      </c>
      <c r="G68" s="224" t="s">
        <v>35</v>
      </c>
      <c r="H68" s="243"/>
      <c r="I68" s="895" t="s">
        <v>305</v>
      </c>
      <c r="J68" s="896"/>
      <c r="K68" s="896"/>
      <c r="L68" s="896"/>
      <c r="M68" s="897"/>
    </row>
    <row r="69" spans="1:13" x14ac:dyDescent="0.3">
      <c r="A69" s="392"/>
      <c r="B69" s="879"/>
      <c r="C69" s="880"/>
      <c r="D69" s="393"/>
      <c r="E69" s="394"/>
      <c r="F69" s="394"/>
      <c r="G69" s="394"/>
      <c r="H69" s="244"/>
      <c r="I69" s="483" t="s">
        <v>301</v>
      </c>
      <c r="J69" s="387" t="s">
        <v>302</v>
      </c>
      <c r="K69" s="387"/>
      <c r="L69" s="481">
        <v>120000</v>
      </c>
      <c r="M69" s="481">
        <f>L69/8</f>
        <v>15000</v>
      </c>
    </row>
    <row r="70" spans="1:13" x14ac:dyDescent="0.3">
      <c r="A70" s="198"/>
      <c r="B70" s="875"/>
      <c r="C70" s="876"/>
      <c r="D70" s="395"/>
      <c r="E70" s="396"/>
      <c r="F70" s="396"/>
      <c r="G70" s="396"/>
      <c r="H70" s="244"/>
      <c r="I70" s="483" t="s">
        <v>303</v>
      </c>
      <c r="J70" s="387" t="s">
        <v>304</v>
      </c>
      <c r="K70" s="387"/>
      <c r="L70" s="481">
        <v>100000</v>
      </c>
      <c r="M70" s="481">
        <f>L70/8</f>
        <v>12500</v>
      </c>
    </row>
    <row r="71" spans="1:13" ht="15" thickBot="1" x14ac:dyDescent="0.35">
      <c r="A71" s="246"/>
      <c r="B71" s="201"/>
      <c r="C71" s="201"/>
      <c r="D71" s="201"/>
      <c r="E71" s="207" t="s">
        <v>36</v>
      </c>
      <c r="F71" s="207"/>
      <c r="G71" s="207"/>
      <c r="H71" s="397">
        <f>ROUND(SUM(G69:G70),0)</f>
        <v>0</v>
      </c>
    </row>
    <row r="72" spans="1:13" ht="15" thickBot="1" x14ac:dyDescent="0.35">
      <c r="A72" s="205" t="s">
        <v>37</v>
      </c>
      <c r="B72" s="644" t="s">
        <v>38</v>
      </c>
      <c r="C72" s="645"/>
      <c r="D72" s="645"/>
      <c r="E72" s="645"/>
      <c r="F72" s="645"/>
      <c r="G72" s="646"/>
      <c r="H72" s="227"/>
      <c r="I72" s="895" t="s">
        <v>297</v>
      </c>
      <c r="J72" s="896"/>
      <c r="K72" s="896"/>
      <c r="L72" s="896"/>
      <c r="M72" s="897"/>
    </row>
    <row r="73" spans="1:13" x14ac:dyDescent="0.3">
      <c r="A73" s="224"/>
      <c r="B73" s="593" t="s">
        <v>31</v>
      </c>
      <c r="C73" s="594"/>
      <c r="D73" s="198" t="s">
        <v>12</v>
      </c>
      <c r="E73" s="208" t="s">
        <v>39</v>
      </c>
      <c r="F73" s="208" t="s">
        <v>40</v>
      </c>
      <c r="G73" s="208" t="s">
        <v>35</v>
      </c>
      <c r="H73" s="227"/>
      <c r="I73" s="483" t="s">
        <v>295</v>
      </c>
      <c r="J73" s="387" t="s">
        <v>299</v>
      </c>
      <c r="K73" s="387"/>
      <c r="L73" s="481">
        <v>38000</v>
      </c>
      <c r="M73" s="481">
        <f>L73/50</f>
        <v>760</v>
      </c>
    </row>
    <row r="74" spans="1:13" x14ac:dyDescent="0.3">
      <c r="A74" s="198"/>
      <c r="B74" s="877" t="s">
        <v>261</v>
      </c>
      <c r="C74" s="878"/>
      <c r="D74" s="398" t="s">
        <v>248</v>
      </c>
      <c r="E74" s="399">
        <v>450</v>
      </c>
      <c r="F74" s="410">
        <f>M73</f>
        <v>760</v>
      </c>
      <c r="G74" s="399">
        <f>+F74*E74</f>
        <v>342000</v>
      </c>
      <c r="H74" s="227"/>
      <c r="I74" s="483" t="s">
        <v>294</v>
      </c>
      <c r="J74" s="387" t="s">
        <v>300</v>
      </c>
      <c r="K74" s="387"/>
      <c r="L74" s="481">
        <v>300000</v>
      </c>
      <c r="M74" s="482">
        <f>L74/6</f>
        <v>50000</v>
      </c>
    </row>
    <row r="75" spans="1:13" x14ac:dyDescent="0.3">
      <c r="A75" s="198"/>
      <c r="B75" s="877" t="s">
        <v>262</v>
      </c>
      <c r="C75" s="878"/>
      <c r="D75" s="398" t="s">
        <v>263</v>
      </c>
      <c r="E75" s="399">
        <v>260</v>
      </c>
      <c r="F75" s="410">
        <v>180</v>
      </c>
      <c r="G75" s="399">
        <f>+F75*E75</f>
        <v>46800</v>
      </c>
      <c r="H75" s="227"/>
      <c r="I75" s="483" t="s">
        <v>265</v>
      </c>
      <c r="J75" s="387" t="s">
        <v>300</v>
      </c>
      <c r="K75" s="387"/>
      <c r="L75" s="481">
        <v>1500000</v>
      </c>
      <c r="M75" s="481">
        <f>L75/6</f>
        <v>250000</v>
      </c>
    </row>
    <row r="76" spans="1:13" x14ac:dyDescent="0.3">
      <c r="A76" s="198"/>
      <c r="B76" s="877" t="s">
        <v>264</v>
      </c>
      <c r="C76" s="878"/>
      <c r="D76" s="398" t="s">
        <v>238</v>
      </c>
      <c r="E76" s="401">
        <v>1.08</v>
      </c>
      <c r="F76" s="410">
        <f>M74</f>
        <v>50000</v>
      </c>
      <c r="G76" s="399">
        <f>+F76*E76</f>
        <v>54000</v>
      </c>
      <c r="H76" s="227"/>
    </row>
    <row r="77" spans="1:13" x14ac:dyDescent="0.3">
      <c r="A77" s="198"/>
      <c r="B77" s="877"/>
      <c r="C77" s="878"/>
      <c r="D77" s="398"/>
      <c r="E77" s="401"/>
      <c r="F77" s="400"/>
      <c r="G77" s="399"/>
      <c r="H77" s="227"/>
    </row>
    <row r="78" spans="1:13" x14ac:dyDescent="0.3">
      <c r="A78" s="247" t="s">
        <v>41</v>
      </c>
      <c r="B78" s="201"/>
      <c r="C78" s="201"/>
      <c r="D78" s="201"/>
      <c r="E78" s="207" t="s">
        <v>42</v>
      </c>
      <c r="F78" s="207"/>
      <c r="G78" s="207"/>
      <c r="H78" s="402">
        <f>(SUM(G74:G77))</f>
        <v>442800</v>
      </c>
    </row>
    <row r="79" spans="1:13" x14ac:dyDescent="0.3">
      <c r="A79" s="205" t="s">
        <v>43</v>
      </c>
      <c r="B79" s="644" t="s">
        <v>44</v>
      </c>
      <c r="C79" s="645"/>
      <c r="D79" s="645"/>
      <c r="E79" s="645"/>
      <c r="F79" s="645"/>
      <c r="G79" s="646"/>
      <c r="H79" s="227"/>
    </row>
    <row r="80" spans="1:13" x14ac:dyDescent="0.3">
      <c r="A80" s="198"/>
      <c r="B80" s="224" t="s">
        <v>31</v>
      </c>
      <c r="C80" s="224" t="s">
        <v>266</v>
      </c>
      <c r="D80" s="224" t="s">
        <v>47</v>
      </c>
      <c r="E80" s="208" t="s">
        <v>39</v>
      </c>
      <c r="F80" s="206" t="s">
        <v>49</v>
      </c>
      <c r="G80" s="206" t="s">
        <v>35</v>
      </c>
      <c r="H80" s="227"/>
    </row>
    <row r="81" spans="1:8" x14ac:dyDescent="0.3">
      <c r="A81" s="198"/>
      <c r="B81" s="198"/>
      <c r="C81" s="403"/>
      <c r="D81" s="220"/>
      <c r="E81" s="209"/>
      <c r="F81" s="404"/>
      <c r="G81" s="405"/>
      <c r="H81" s="227"/>
    </row>
    <row r="82" spans="1:8" x14ac:dyDescent="0.3">
      <c r="A82" s="247"/>
      <c r="B82" s="201"/>
      <c r="C82" s="201"/>
      <c r="D82" s="201"/>
      <c r="E82" s="207" t="s">
        <v>50</v>
      </c>
      <c r="F82" s="207"/>
      <c r="G82" s="207"/>
      <c r="H82" s="402">
        <f>SUM(G81)</f>
        <v>0</v>
      </c>
    </row>
    <row r="83" spans="1:8" x14ac:dyDescent="0.3">
      <c r="A83" s="205" t="s">
        <v>51</v>
      </c>
      <c r="B83" s="644" t="s">
        <v>18</v>
      </c>
      <c r="C83" s="645"/>
      <c r="D83" s="645"/>
      <c r="E83" s="645"/>
      <c r="F83" s="645"/>
      <c r="G83" s="646"/>
      <c r="H83" s="227"/>
    </row>
    <row r="84" spans="1:8" x14ac:dyDescent="0.3">
      <c r="A84" s="198"/>
      <c r="B84" s="198" t="s">
        <v>31</v>
      </c>
      <c r="C84" s="224" t="s">
        <v>12</v>
      </c>
      <c r="D84" s="224" t="s">
        <v>13</v>
      </c>
      <c r="E84" s="224" t="s">
        <v>52</v>
      </c>
      <c r="F84" s="208"/>
      <c r="G84" s="206" t="s">
        <v>53</v>
      </c>
      <c r="H84" s="227"/>
    </row>
    <row r="85" spans="1:8" x14ac:dyDescent="0.3">
      <c r="A85" s="198"/>
      <c r="B85" s="198"/>
      <c r="C85" s="213"/>
      <c r="D85" s="198"/>
      <c r="E85" s="206"/>
      <c r="F85" s="206"/>
      <c r="G85" s="206"/>
      <c r="H85" s="227"/>
    </row>
    <row r="86" spans="1:8" x14ac:dyDescent="0.3">
      <c r="A86" s="247"/>
      <c r="B86" s="201"/>
      <c r="C86" s="201"/>
      <c r="D86" s="201"/>
      <c r="E86" s="207" t="s">
        <v>50</v>
      </c>
      <c r="F86" s="207"/>
      <c r="G86" s="207"/>
      <c r="H86" s="227">
        <f>SUM(G85)</f>
        <v>0</v>
      </c>
    </row>
    <row r="87" spans="1:8" x14ac:dyDescent="0.3">
      <c r="A87" s="246"/>
      <c r="B87" s="201"/>
      <c r="C87" s="201"/>
      <c r="D87" s="201"/>
      <c r="E87" s="207"/>
      <c r="F87" s="207"/>
      <c r="G87" s="207"/>
      <c r="H87" s="227"/>
    </row>
    <row r="88" spans="1:8" x14ac:dyDescent="0.3">
      <c r="A88" s="246"/>
      <c r="B88" s="201"/>
      <c r="C88" s="201"/>
      <c r="D88" s="214" t="s">
        <v>54</v>
      </c>
      <c r="E88" s="215"/>
      <c r="F88" s="215"/>
      <c r="G88" s="215"/>
      <c r="H88" s="406">
        <f>ROUND(SUM(H71:H87),0)</f>
        <v>442800</v>
      </c>
    </row>
    <row r="89" spans="1:8" x14ac:dyDescent="0.3">
      <c r="A89" s="205" t="s">
        <v>55</v>
      </c>
      <c r="B89" s="644" t="s">
        <v>56</v>
      </c>
      <c r="C89" s="645"/>
      <c r="D89" s="645"/>
      <c r="E89" s="645"/>
      <c r="F89" s="645"/>
      <c r="G89" s="646"/>
      <c r="H89" s="227"/>
    </row>
    <row r="90" spans="1:8" x14ac:dyDescent="0.3">
      <c r="A90" s="224"/>
      <c r="B90" s="224" t="s">
        <v>31</v>
      </c>
      <c r="C90" s="224" t="s">
        <v>57</v>
      </c>
      <c r="D90" s="198" t="s">
        <v>58</v>
      </c>
      <c r="E90" s="206"/>
      <c r="F90" s="206" t="s">
        <v>59</v>
      </c>
      <c r="G90" s="206"/>
      <c r="H90" s="227"/>
    </row>
    <row r="91" spans="1:8" x14ac:dyDescent="0.3">
      <c r="A91" s="198"/>
      <c r="B91" s="224" t="s">
        <v>60</v>
      </c>
      <c r="C91" s="211">
        <v>0.1</v>
      </c>
      <c r="D91" s="198"/>
      <c r="E91" s="209"/>
      <c r="F91" s="407"/>
      <c r="G91" s="408">
        <f>+H88*C91</f>
        <v>44280</v>
      </c>
      <c r="H91" s="227"/>
    </row>
    <row r="92" spans="1:8" x14ac:dyDescent="0.3">
      <c r="A92" s="198"/>
      <c r="B92" s="224" t="s">
        <v>61</v>
      </c>
      <c r="C92" s="211">
        <v>0.02</v>
      </c>
      <c r="D92" s="198"/>
      <c r="E92" s="209"/>
      <c r="F92" s="407"/>
      <c r="G92" s="408">
        <f>+H88*C92</f>
        <v>8856</v>
      </c>
      <c r="H92" s="227"/>
    </row>
    <row r="93" spans="1:8" x14ac:dyDescent="0.3">
      <c r="A93" s="246"/>
      <c r="B93" s="201"/>
      <c r="C93" s="201"/>
      <c r="D93" s="214" t="s">
        <v>63</v>
      </c>
      <c r="E93" s="215"/>
      <c r="F93" s="215"/>
      <c r="G93" s="215"/>
      <c r="H93" s="406">
        <f>SUM(G91:G92)</f>
        <v>53136</v>
      </c>
    </row>
    <row r="94" spans="1:8" x14ac:dyDescent="0.3">
      <c r="A94" s="246"/>
      <c r="B94" s="201"/>
      <c r="C94" s="201"/>
      <c r="D94" s="201"/>
      <c r="E94" s="207"/>
      <c r="F94" s="207"/>
      <c r="G94" s="207"/>
      <c r="H94" s="406"/>
    </row>
    <row r="95" spans="1:8" x14ac:dyDescent="0.3">
      <c r="A95" s="246"/>
      <c r="B95" s="201"/>
      <c r="C95" s="201"/>
      <c r="D95" s="214" t="s">
        <v>64</v>
      </c>
      <c r="E95" s="215"/>
      <c r="F95" s="215"/>
      <c r="G95" s="207"/>
      <c r="H95" s="406">
        <f>ROUND((H88+H93),0)</f>
        <v>495936</v>
      </c>
    </row>
    <row r="96" spans="1:8" x14ac:dyDescent="0.3">
      <c r="A96" s="246"/>
      <c r="B96" s="201"/>
      <c r="C96" s="201"/>
    </row>
    <row r="97" spans="1:8" x14ac:dyDescent="0.3">
      <c r="A97" s="246"/>
      <c r="B97" s="201"/>
      <c r="C97" s="201"/>
    </row>
    <row r="98" spans="1:8" x14ac:dyDescent="0.3">
      <c r="A98" s="246"/>
      <c r="B98" s="201"/>
      <c r="C98" s="201"/>
    </row>
    <row r="99" spans="1:8" x14ac:dyDescent="0.3">
      <c r="A99" s="411"/>
      <c r="B99" s="203"/>
      <c r="C99" s="201"/>
    </row>
    <row r="100" spans="1:8" x14ac:dyDescent="0.3">
      <c r="A100" s="215" t="str">
        <f>Presupuesto!C53</f>
        <v>ARQ. GUILLERMO YAMID VALLEJOS BENAVIDES</v>
      </c>
      <c r="B100" s="216"/>
      <c r="C100" s="201"/>
    </row>
    <row r="101" spans="1:8" x14ac:dyDescent="0.3">
      <c r="A101" s="215" t="str">
        <f>Presupuesto!C54</f>
        <v>SECRETARIO DE PLANEACION Y OBRAS PUBLICAS</v>
      </c>
      <c r="B101" s="216"/>
      <c r="C101" s="201"/>
    </row>
    <row r="102" spans="1:8" x14ac:dyDescent="0.3">
      <c r="A102" s="215" t="str">
        <f>Presupuesto!C55</f>
        <v>SAN MIGUEL - PUTUMAYO</v>
      </c>
      <c r="B102" s="250"/>
      <c r="C102" s="203"/>
    </row>
    <row r="103" spans="1:8" x14ac:dyDescent="0.3">
      <c r="A103" s="838"/>
      <c r="B103" s="840" t="s">
        <v>193</v>
      </c>
      <c r="C103" s="841"/>
      <c r="D103" s="842"/>
      <c r="E103" s="849" t="s">
        <v>194</v>
      </c>
      <c r="F103" s="851"/>
      <c r="G103" s="385">
        <v>103</v>
      </c>
      <c r="H103" s="847"/>
    </row>
    <row r="104" spans="1:8" x14ac:dyDescent="0.3">
      <c r="A104" s="839"/>
      <c r="B104" s="843"/>
      <c r="C104" s="844"/>
      <c r="D104" s="845"/>
      <c r="E104" s="886" t="s">
        <v>195</v>
      </c>
      <c r="F104" s="887"/>
      <c r="G104" s="847">
        <v>51</v>
      </c>
      <c r="H104" s="894"/>
    </row>
    <row r="105" spans="1:8" x14ac:dyDescent="0.3">
      <c r="A105" s="839"/>
      <c r="B105" s="849" t="s">
        <v>196</v>
      </c>
      <c r="C105" s="850"/>
      <c r="D105" s="851"/>
      <c r="E105" s="888"/>
      <c r="F105" s="889"/>
      <c r="G105" s="890"/>
      <c r="H105" s="894"/>
    </row>
    <row r="106" spans="1:8" x14ac:dyDescent="0.3">
      <c r="A106" s="839"/>
      <c r="B106" s="852" t="s">
        <v>197</v>
      </c>
      <c r="C106" s="853"/>
      <c r="D106" s="854"/>
      <c r="E106" s="849" t="s">
        <v>198</v>
      </c>
      <c r="F106" s="851"/>
      <c r="G106" s="385">
        <v>1</v>
      </c>
      <c r="H106" s="894"/>
    </row>
    <row r="107" spans="1:8" x14ac:dyDescent="0.3">
      <c r="A107" s="839"/>
      <c r="B107" s="855" t="s">
        <v>199</v>
      </c>
      <c r="C107" s="856"/>
      <c r="D107" s="857"/>
      <c r="E107" s="886" t="s">
        <v>200</v>
      </c>
      <c r="F107" s="887"/>
      <c r="G107" s="385" t="s">
        <v>201</v>
      </c>
      <c r="H107" s="894"/>
    </row>
    <row r="108" spans="1:8" x14ac:dyDescent="0.3">
      <c r="A108" s="885"/>
      <c r="B108" s="765"/>
      <c r="C108" s="881"/>
      <c r="D108" s="766"/>
      <c r="E108" s="888"/>
      <c r="F108" s="889"/>
      <c r="G108" s="386">
        <v>44216</v>
      </c>
      <c r="H108" s="890"/>
    </row>
    <row r="109" spans="1:8" x14ac:dyDescent="0.3">
      <c r="A109" s="412"/>
      <c r="B109" s="413"/>
      <c r="C109" s="414"/>
      <c r="D109" s="414"/>
      <c r="E109" s="414"/>
      <c r="F109" s="414"/>
      <c r="G109" s="415"/>
      <c r="H109" s="416"/>
    </row>
    <row r="110" spans="1:8" s="387" customFormat="1" ht="16.5" customHeight="1" x14ac:dyDescent="0.25">
      <c r="A110" s="882" t="str">
        <f>Presupuesto!A8</f>
        <v>ADECUACION Y MEJORAMIENTO DE CANCHA DE FUTBOL MUNICIPAL DE LA DORADA PUTUMAYO</v>
      </c>
      <c r="B110" s="883"/>
      <c r="C110" s="883"/>
      <c r="D110" s="883"/>
      <c r="E110" s="883"/>
      <c r="F110" s="883"/>
      <c r="G110" s="883"/>
      <c r="H110" s="884"/>
    </row>
    <row r="111" spans="1:8" s="387" customFormat="1" ht="13.8" x14ac:dyDescent="0.25">
      <c r="A111" s="882"/>
      <c r="B111" s="883"/>
      <c r="C111" s="883"/>
      <c r="D111" s="883"/>
      <c r="E111" s="883"/>
      <c r="F111" s="883"/>
      <c r="G111" s="883"/>
      <c r="H111" s="884"/>
    </row>
    <row r="112" spans="1:8" s="387" customFormat="1" ht="13.8" x14ac:dyDescent="0.25">
      <c r="A112" s="882"/>
      <c r="B112" s="883"/>
      <c r="C112" s="883"/>
      <c r="D112" s="883"/>
      <c r="E112" s="883"/>
      <c r="F112" s="883"/>
      <c r="G112" s="883"/>
      <c r="H112" s="884"/>
    </row>
    <row r="113" spans="1:13" s="387" customFormat="1" ht="13.8" x14ac:dyDescent="0.25">
      <c r="A113" s="388"/>
      <c r="B113" s="389"/>
      <c r="C113" s="389"/>
      <c r="D113" s="389"/>
      <c r="E113" s="389"/>
      <c r="F113" s="389"/>
      <c r="G113" s="389"/>
      <c r="H113" s="390"/>
    </row>
    <row r="114" spans="1:13" s="387" customFormat="1" ht="13.8" x14ac:dyDescent="0.25">
      <c r="A114" s="637" t="s">
        <v>26</v>
      </c>
      <c r="B114" s="871"/>
      <c r="C114" s="871"/>
      <c r="D114" s="871"/>
      <c r="E114" s="871"/>
      <c r="F114" s="871"/>
      <c r="G114" s="871"/>
      <c r="H114" s="638"/>
    </row>
    <row r="115" spans="1:13" s="387" customFormat="1" ht="13.8" x14ac:dyDescent="0.25">
      <c r="A115" s="246"/>
      <c r="B115" s="201"/>
      <c r="C115" s="201"/>
      <c r="D115" s="201"/>
      <c r="E115" s="201"/>
      <c r="F115" s="207"/>
      <c r="G115" s="201"/>
      <c r="H115" s="243"/>
    </row>
    <row r="116" spans="1:13" s="387" customFormat="1" ht="13.8" x14ac:dyDescent="0.25">
      <c r="A116" s="485" t="s">
        <v>269</v>
      </c>
      <c r="B116" s="872" t="s">
        <v>270</v>
      </c>
      <c r="C116" s="873"/>
      <c r="D116" s="873"/>
      <c r="E116" s="873"/>
      <c r="F116" s="874"/>
      <c r="G116" s="486" t="s">
        <v>28</v>
      </c>
      <c r="H116" s="485" t="s">
        <v>238</v>
      </c>
    </row>
    <row r="117" spans="1:13" s="387" customFormat="1" ht="13.8" x14ac:dyDescent="0.25">
      <c r="A117" s="246"/>
      <c r="B117" s="201"/>
      <c r="C117" s="201"/>
      <c r="D117" s="201"/>
      <c r="E117" s="201"/>
      <c r="F117" s="207"/>
      <c r="G117" s="201"/>
      <c r="H117" s="243"/>
    </row>
    <row r="118" spans="1:13" s="387" customFormat="1" thickBot="1" x14ac:dyDescent="0.3">
      <c r="A118" s="391" t="s">
        <v>29</v>
      </c>
      <c r="B118" s="644" t="s">
        <v>257</v>
      </c>
      <c r="C118" s="645"/>
      <c r="D118" s="645"/>
      <c r="E118" s="645"/>
      <c r="F118" s="645"/>
      <c r="G118" s="646"/>
      <c r="H118" s="243"/>
    </row>
    <row r="119" spans="1:13" s="387" customFormat="1" thickBot="1" x14ac:dyDescent="0.3">
      <c r="A119" s="224"/>
      <c r="B119" s="593" t="s">
        <v>31</v>
      </c>
      <c r="C119" s="594"/>
      <c r="D119" s="224" t="s">
        <v>12</v>
      </c>
      <c r="E119" s="224" t="s">
        <v>33</v>
      </c>
      <c r="F119" s="208" t="s">
        <v>34</v>
      </c>
      <c r="G119" s="224" t="s">
        <v>35</v>
      </c>
      <c r="H119" s="243"/>
      <c r="I119" s="895" t="s">
        <v>305</v>
      </c>
      <c r="J119" s="896"/>
      <c r="K119" s="896"/>
      <c r="L119" s="896"/>
      <c r="M119" s="897"/>
    </row>
    <row r="120" spans="1:13" s="387" customFormat="1" ht="13.8" x14ac:dyDescent="0.25">
      <c r="A120" s="224"/>
      <c r="B120" s="595" t="s">
        <v>258</v>
      </c>
      <c r="C120" s="596"/>
      <c r="D120" s="393" t="s">
        <v>259</v>
      </c>
      <c r="E120" s="394">
        <f>M120</f>
        <v>15000</v>
      </c>
      <c r="F120" s="394">
        <v>3.5</v>
      </c>
      <c r="G120" s="394">
        <f>E120*F120</f>
        <v>52500</v>
      </c>
      <c r="H120" s="243"/>
      <c r="I120" s="483" t="s">
        <v>301</v>
      </c>
      <c r="J120" s="387" t="s">
        <v>302</v>
      </c>
      <c r="L120" s="481">
        <v>120000</v>
      </c>
      <c r="M120" s="481">
        <f>L120/8</f>
        <v>15000</v>
      </c>
    </row>
    <row r="121" spans="1:13" s="387" customFormat="1" ht="13.8" x14ac:dyDescent="0.25">
      <c r="A121" s="198"/>
      <c r="B121" s="595" t="s">
        <v>260</v>
      </c>
      <c r="C121" s="596"/>
      <c r="D121" s="395" t="s">
        <v>259</v>
      </c>
      <c r="E121" s="396">
        <f>M121</f>
        <v>12500</v>
      </c>
      <c r="F121" s="396">
        <v>3.5</v>
      </c>
      <c r="G121" s="396">
        <f>E121*F121</f>
        <v>43750</v>
      </c>
      <c r="H121" s="244"/>
      <c r="I121" s="483" t="s">
        <v>303</v>
      </c>
      <c r="J121" s="387" t="s">
        <v>304</v>
      </c>
      <c r="L121" s="481">
        <v>100000</v>
      </c>
      <c r="M121" s="481">
        <f>L121/8</f>
        <v>12500</v>
      </c>
    </row>
    <row r="122" spans="1:13" s="387" customFormat="1" ht="13.8" x14ac:dyDescent="0.25">
      <c r="A122" s="247"/>
      <c r="B122" s="201"/>
      <c r="C122" s="201"/>
      <c r="D122" s="201"/>
      <c r="E122" s="207" t="s">
        <v>36</v>
      </c>
      <c r="F122" s="207"/>
      <c r="G122" s="207"/>
      <c r="H122" s="397">
        <f>ROUND(SUM(G120:G121),0)</f>
        <v>96250</v>
      </c>
    </row>
    <row r="123" spans="1:13" s="387" customFormat="1" thickBot="1" x14ac:dyDescent="0.3">
      <c r="A123" s="205" t="s">
        <v>37</v>
      </c>
      <c r="B123" s="644" t="s">
        <v>38</v>
      </c>
      <c r="C123" s="645"/>
      <c r="D123" s="645"/>
      <c r="E123" s="645"/>
      <c r="F123" s="645"/>
      <c r="G123" s="646"/>
      <c r="H123" s="227"/>
    </row>
    <row r="124" spans="1:13" s="387" customFormat="1" thickBot="1" x14ac:dyDescent="0.3">
      <c r="A124" s="224"/>
      <c r="B124" s="593" t="s">
        <v>31</v>
      </c>
      <c r="C124" s="594"/>
      <c r="D124" s="198" t="s">
        <v>12</v>
      </c>
      <c r="E124" s="208" t="s">
        <v>39</v>
      </c>
      <c r="F124" s="208" t="s">
        <v>40</v>
      </c>
      <c r="G124" s="208" t="s">
        <v>35</v>
      </c>
      <c r="H124" s="227"/>
      <c r="I124" s="895" t="s">
        <v>297</v>
      </c>
      <c r="J124" s="896"/>
      <c r="K124" s="896"/>
      <c r="L124" s="896"/>
      <c r="M124" s="897"/>
    </row>
    <row r="125" spans="1:13" s="387" customFormat="1" ht="13.8" x14ac:dyDescent="0.25">
      <c r="A125" s="198"/>
      <c r="B125" s="877" t="s">
        <v>261</v>
      </c>
      <c r="C125" s="878"/>
      <c r="D125" s="398" t="s">
        <v>248</v>
      </c>
      <c r="E125" s="399">
        <v>300</v>
      </c>
      <c r="F125" s="400">
        <f>M125</f>
        <v>760</v>
      </c>
      <c r="G125" s="399">
        <f>+F125*E125</f>
        <v>228000</v>
      </c>
      <c r="H125" s="227"/>
      <c r="I125" s="483" t="s">
        <v>295</v>
      </c>
      <c r="J125" s="387" t="s">
        <v>299</v>
      </c>
      <c r="L125" s="481">
        <v>38000</v>
      </c>
      <c r="M125" s="481">
        <f>L125/50</f>
        <v>760</v>
      </c>
    </row>
    <row r="126" spans="1:13" s="387" customFormat="1" ht="13.8" x14ac:dyDescent="0.25">
      <c r="A126" s="198"/>
      <c r="B126" s="877" t="s">
        <v>262</v>
      </c>
      <c r="C126" s="878"/>
      <c r="D126" s="398" t="s">
        <v>263</v>
      </c>
      <c r="E126" s="399">
        <v>210</v>
      </c>
      <c r="F126" s="400">
        <v>180</v>
      </c>
      <c r="G126" s="399">
        <f>+F126*E126</f>
        <v>37800</v>
      </c>
      <c r="H126" s="227"/>
      <c r="I126" s="483" t="s">
        <v>294</v>
      </c>
      <c r="J126" s="387" t="s">
        <v>300</v>
      </c>
      <c r="L126" s="481">
        <v>300000</v>
      </c>
      <c r="M126" s="482">
        <f>L126/6</f>
        <v>50000</v>
      </c>
    </row>
    <row r="127" spans="1:13" s="387" customFormat="1" ht="13.8" x14ac:dyDescent="0.25">
      <c r="A127" s="198"/>
      <c r="B127" s="877" t="s">
        <v>264</v>
      </c>
      <c r="C127" s="878"/>
      <c r="D127" s="398" t="s">
        <v>238</v>
      </c>
      <c r="E127" s="401">
        <v>0.48</v>
      </c>
      <c r="F127" s="400">
        <f>M126</f>
        <v>50000</v>
      </c>
      <c r="G127" s="399">
        <f>+F127*E127</f>
        <v>24000</v>
      </c>
      <c r="H127" s="227"/>
      <c r="I127" s="483" t="s">
        <v>265</v>
      </c>
      <c r="J127" s="387" t="s">
        <v>300</v>
      </c>
      <c r="L127" s="481">
        <v>1500000</v>
      </c>
      <c r="M127" s="481">
        <f>L127/6</f>
        <v>250000</v>
      </c>
    </row>
    <row r="128" spans="1:13" s="387" customFormat="1" ht="13.8" x14ac:dyDescent="0.25">
      <c r="A128" s="198"/>
      <c r="B128" s="877" t="s">
        <v>265</v>
      </c>
      <c r="C128" s="878"/>
      <c r="D128" s="398" t="s">
        <v>238</v>
      </c>
      <c r="E128" s="401">
        <v>0.96</v>
      </c>
      <c r="F128" s="400">
        <f>M127</f>
        <v>250000</v>
      </c>
      <c r="G128" s="399">
        <f>+F128*E128</f>
        <v>240000</v>
      </c>
      <c r="H128" s="227"/>
    </row>
    <row r="129" spans="1:8" s="387" customFormat="1" ht="13.8" x14ac:dyDescent="0.25">
      <c r="A129" s="247" t="s">
        <v>41</v>
      </c>
      <c r="B129" s="201"/>
      <c r="C129" s="201"/>
      <c r="D129" s="201"/>
      <c r="E129" s="207" t="s">
        <v>42</v>
      </c>
      <c r="F129" s="207"/>
      <c r="G129" s="207"/>
      <c r="H129" s="402">
        <f>(SUM(G125:G128))</f>
        <v>529800</v>
      </c>
    </row>
    <row r="130" spans="1:8" s="387" customFormat="1" ht="13.8" x14ac:dyDescent="0.25">
      <c r="A130" s="205" t="s">
        <v>43</v>
      </c>
      <c r="B130" s="644" t="s">
        <v>44</v>
      </c>
      <c r="C130" s="645"/>
      <c r="D130" s="645"/>
      <c r="E130" s="645"/>
      <c r="F130" s="645"/>
      <c r="G130" s="646"/>
      <c r="H130" s="227"/>
    </row>
    <row r="131" spans="1:8" s="387" customFormat="1" ht="13.8" x14ac:dyDescent="0.25">
      <c r="A131" s="198"/>
      <c r="B131" s="224" t="s">
        <v>31</v>
      </c>
      <c r="C131" s="224" t="s">
        <v>266</v>
      </c>
      <c r="D131" s="224" t="s">
        <v>47</v>
      </c>
      <c r="E131" s="208" t="s">
        <v>39</v>
      </c>
      <c r="F131" s="206" t="s">
        <v>49</v>
      </c>
      <c r="G131" s="206" t="s">
        <v>35</v>
      </c>
      <c r="H131" s="227"/>
    </row>
    <row r="132" spans="1:8" s="387" customFormat="1" ht="13.8" x14ac:dyDescent="0.25">
      <c r="A132" s="198"/>
      <c r="B132" s="198"/>
      <c r="C132" s="403"/>
      <c r="D132" s="220"/>
      <c r="E132" s="209"/>
      <c r="F132" s="404"/>
      <c r="G132" s="405"/>
      <c r="H132" s="227"/>
    </row>
    <row r="133" spans="1:8" s="387" customFormat="1" ht="13.8" x14ac:dyDescent="0.25">
      <c r="A133" s="247"/>
      <c r="B133" s="201"/>
      <c r="C133" s="201"/>
      <c r="D133" s="201"/>
      <c r="E133" s="207" t="s">
        <v>50</v>
      </c>
      <c r="F133" s="207"/>
      <c r="G133" s="207"/>
      <c r="H133" s="402">
        <f>SUM(G132)</f>
        <v>0</v>
      </c>
    </row>
    <row r="134" spans="1:8" s="387" customFormat="1" ht="13.8" x14ac:dyDescent="0.25">
      <c r="A134" s="205" t="s">
        <v>51</v>
      </c>
      <c r="B134" s="644" t="s">
        <v>18</v>
      </c>
      <c r="C134" s="645"/>
      <c r="D134" s="645"/>
      <c r="E134" s="645"/>
      <c r="F134" s="645"/>
      <c r="G134" s="646"/>
      <c r="H134" s="227"/>
    </row>
    <row r="135" spans="1:8" s="387" customFormat="1" ht="13.8" x14ac:dyDescent="0.25">
      <c r="A135" s="198"/>
      <c r="B135" s="198" t="s">
        <v>31</v>
      </c>
      <c r="C135" s="224" t="s">
        <v>12</v>
      </c>
      <c r="D135" s="224" t="s">
        <v>13</v>
      </c>
      <c r="E135" s="224" t="s">
        <v>52</v>
      </c>
      <c r="F135" s="208"/>
      <c r="G135" s="206" t="s">
        <v>53</v>
      </c>
      <c r="H135" s="227"/>
    </row>
    <row r="136" spans="1:8" s="387" customFormat="1" ht="13.8" x14ac:dyDescent="0.25">
      <c r="A136" s="198"/>
      <c r="B136" s="198"/>
      <c r="C136" s="213"/>
      <c r="D136" s="198"/>
      <c r="E136" s="206"/>
      <c r="F136" s="206"/>
      <c r="G136" s="206"/>
      <c r="H136" s="227"/>
    </row>
    <row r="137" spans="1:8" s="387" customFormat="1" ht="13.8" x14ac:dyDescent="0.25">
      <c r="A137" s="247"/>
      <c r="B137" s="201"/>
      <c r="C137" s="201"/>
      <c r="D137" s="201"/>
      <c r="E137" s="207" t="s">
        <v>50</v>
      </c>
      <c r="F137" s="207"/>
      <c r="G137" s="207"/>
      <c r="H137" s="227">
        <f>SUM(G136)</f>
        <v>0</v>
      </c>
    </row>
    <row r="138" spans="1:8" s="387" customFormat="1" ht="13.8" x14ac:dyDescent="0.25">
      <c r="A138" s="246"/>
      <c r="B138" s="201"/>
      <c r="C138" s="201"/>
      <c r="D138" s="201"/>
      <c r="E138" s="207"/>
      <c r="F138" s="207"/>
      <c r="G138" s="207"/>
      <c r="H138" s="227"/>
    </row>
    <row r="139" spans="1:8" s="387" customFormat="1" ht="13.8" x14ac:dyDescent="0.25">
      <c r="A139" s="246"/>
      <c r="B139" s="201"/>
      <c r="C139" s="201"/>
      <c r="D139" s="214" t="s">
        <v>54</v>
      </c>
      <c r="E139" s="215"/>
      <c r="F139" s="215"/>
      <c r="G139" s="215"/>
      <c r="H139" s="406">
        <f>ROUND(SUM(H122:H138),0)</f>
        <v>626050</v>
      </c>
    </row>
    <row r="140" spans="1:8" s="387" customFormat="1" ht="13.8" x14ac:dyDescent="0.25">
      <c r="A140" s="205" t="s">
        <v>55</v>
      </c>
      <c r="B140" s="644" t="s">
        <v>56</v>
      </c>
      <c r="C140" s="645"/>
      <c r="D140" s="645"/>
      <c r="E140" s="645"/>
      <c r="F140" s="645"/>
      <c r="G140" s="646"/>
      <c r="H140" s="227"/>
    </row>
    <row r="141" spans="1:8" s="387" customFormat="1" ht="13.8" x14ac:dyDescent="0.25">
      <c r="A141" s="224"/>
      <c r="B141" s="224" t="s">
        <v>31</v>
      </c>
      <c r="C141" s="224" t="s">
        <v>57</v>
      </c>
      <c r="D141" s="198" t="s">
        <v>58</v>
      </c>
      <c r="E141" s="206"/>
      <c r="F141" s="206" t="s">
        <v>59</v>
      </c>
      <c r="G141" s="206"/>
      <c r="H141" s="227"/>
    </row>
    <row r="142" spans="1:8" s="387" customFormat="1" ht="13.8" x14ac:dyDescent="0.25">
      <c r="A142" s="198"/>
      <c r="B142" s="224" t="s">
        <v>60</v>
      </c>
      <c r="C142" s="211">
        <v>0.1</v>
      </c>
      <c r="D142" s="198"/>
      <c r="E142" s="209"/>
      <c r="F142" s="407"/>
      <c r="G142" s="408">
        <f>+H139*C142</f>
        <v>62605</v>
      </c>
      <c r="H142" s="227"/>
    </row>
    <row r="143" spans="1:8" s="387" customFormat="1" ht="13.8" x14ac:dyDescent="0.25">
      <c r="A143" s="198"/>
      <c r="B143" s="224" t="s">
        <v>61</v>
      </c>
      <c r="C143" s="211">
        <v>0.02</v>
      </c>
      <c r="D143" s="198"/>
      <c r="E143" s="209"/>
      <c r="F143" s="407"/>
      <c r="G143" s="408">
        <f>+H139*C143</f>
        <v>12521</v>
      </c>
      <c r="H143" s="227"/>
    </row>
    <row r="144" spans="1:8" s="387" customFormat="1" ht="13.8" x14ac:dyDescent="0.25">
      <c r="A144" s="246"/>
      <c r="B144" s="201"/>
      <c r="C144" s="201"/>
      <c r="D144" s="214" t="s">
        <v>63</v>
      </c>
      <c r="E144" s="215"/>
      <c r="F144" s="215"/>
      <c r="G144" s="215"/>
      <c r="H144" s="406">
        <f>SUM(G142:G143)</f>
        <v>75126</v>
      </c>
    </row>
    <row r="145" spans="1:8" s="387" customFormat="1" ht="13.8" x14ac:dyDescent="0.25">
      <c r="A145" s="246"/>
      <c r="B145" s="201"/>
      <c r="C145" s="201"/>
      <c r="D145" s="201"/>
      <c r="E145" s="207"/>
      <c r="F145" s="207"/>
      <c r="G145" s="207"/>
      <c r="H145" s="406"/>
    </row>
    <row r="146" spans="1:8" s="387" customFormat="1" ht="13.8" x14ac:dyDescent="0.25">
      <c r="A146" s="246"/>
      <c r="B146" s="201"/>
      <c r="C146" s="201"/>
      <c r="D146" s="214" t="s">
        <v>64</v>
      </c>
      <c r="E146" s="215"/>
      <c r="F146" s="215"/>
      <c r="G146" s="207"/>
      <c r="H146" s="406">
        <f>ROUND((H139+H144),0)</f>
        <v>701176</v>
      </c>
    </row>
    <row r="147" spans="1:8" s="387" customFormat="1" ht="13.8" x14ac:dyDescent="0.25">
      <c r="A147" s="246"/>
      <c r="B147" s="201"/>
      <c r="C147" s="201"/>
      <c r="D147" s="214"/>
      <c r="E147" s="215"/>
      <c r="F147" s="215"/>
      <c r="G147" s="207"/>
      <c r="H147" s="406"/>
    </row>
    <row r="148" spans="1:8" s="387" customFormat="1" ht="13.8" x14ac:dyDescent="0.25">
      <c r="A148" s="246"/>
      <c r="B148" s="201"/>
      <c r="C148" s="201"/>
      <c r="D148" s="214"/>
      <c r="E148" s="215"/>
      <c r="F148" s="215"/>
      <c r="G148" s="207"/>
      <c r="H148" s="417"/>
    </row>
    <row r="149" spans="1:8" s="387" customFormat="1" ht="13.8" x14ac:dyDescent="0.25">
      <c r="A149" s="246"/>
      <c r="B149" s="201"/>
      <c r="C149" s="201"/>
      <c r="D149" s="214"/>
      <c r="E149" s="215"/>
      <c r="F149" s="215"/>
      <c r="G149" s="207"/>
      <c r="H149" s="417"/>
    </row>
    <row r="150" spans="1:8" s="387" customFormat="1" ht="13.8" x14ac:dyDescent="0.25">
      <c r="A150" s="246"/>
      <c r="B150" s="201"/>
      <c r="C150" s="201"/>
      <c r="D150" s="214"/>
      <c r="E150" s="215"/>
      <c r="F150" s="215"/>
      <c r="G150" s="207"/>
      <c r="H150" s="221"/>
    </row>
    <row r="151" spans="1:8" s="387" customFormat="1" ht="13.8" x14ac:dyDescent="0.25">
      <c r="A151" s="409" t="str">
        <f>Presupuesto!C53</f>
        <v>ARQ. GUILLERMO YAMID VALLEJOS BENAVIDES</v>
      </c>
      <c r="B151" s="418"/>
      <c r="C151" s="201"/>
      <c r="D151" s="214"/>
      <c r="F151" s="207"/>
      <c r="G151" s="207"/>
      <c r="H151" s="221"/>
    </row>
    <row r="152" spans="1:8" s="387" customFormat="1" ht="13.8" x14ac:dyDescent="0.25">
      <c r="A152" s="409" t="str">
        <f>Presupuesto!C54</f>
        <v>SECRETARIO DE PLANEACION Y OBRAS PUBLICAS</v>
      </c>
      <c r="B152" s="216"/>
      <c r="C152" s="201"/>
      <c r="D152" s="201"/>
      <c r="F152" s="207"/>
      <c r="G152" s="207"/>
      <c r="H152" s="227"/>
    </row>
    <row r="153" spans="1:8" s="387" customFormat="1" ht="13.8" x14ac:dyDescent="0.25">
      <c r="A153" s="409" t="str">
        <f>Presupuesto!C55</f>
        <v>SAN MIGUEL - PUTUMAYO</v>
      </c>
      <c r="B153" s="250"/>
      <c r="C153" s="203"/>
      <c r="D153" s="203"/>
      <c r="F153" s="202"/>
      <c r="G153" s="202"/>
      <c r="H153" s="245"/>
    </row>
  </sheetData>
  <mergeCells count="88">
    <mergeCell ref="B140:G140"/>
    <mergeCell ref="I18:M18"/>
    <mergeCell ref="I68:M68"/>
    <mergeCell ref="I119:M119"/>
    <mergeCell ref="B125:C125"/>
    <mergeCell ref="B126:C126"/>
    <mergeCell ref="B127:C127"/>
    <mergeCell ref="B128:C128"/>
    <mergeCell ref="B130:G130"/>
    <mergeCell ref="B134:G134"/>
    <mergeCell ref="B119:C119"/>
    <mergeCell ref="B120:C120"/>
    <mergeCell ref="B121:C121"/>
    <mergeCell ref="B123:G123"/>
    <mergeCell ref="B124:C124"/>
    <mergeCell ref="I124:M124"/>
    <mergeCell ref="B118:G118"/>
    <mergeCell ref="B89:G89"/>
    <mergeCell ref="A103:A108"/>
    <mergeCell ref="B103:D104"/>
    <mergeCell ref="E103:F103"/>
    <mergeCell ref="E104:F105"/>
    <mergeCell ref="G104:G105"/>
    <mergeCell ref="B105:D105"/>
    <mergeCell ref="B106:D106"/>
    <mergeCell ref="E106:F106"/>
    <mergeCell ref="B107:D108"/>
    <mergeCell ref="E107:F108"/>
    <mergeCell ref="A110:H112"/>
    <mergeCell ref="A114:H114"/>
    <mergeCell ref="B116:F116"/>
    <mergeCell ref="H103:H108"/>
    <mergeCell ref="B83:G83"/>
    <mergeCell ref="B68:C68"/>
    <mergeCell ref="B69:C69"/>
    <mergeCell ref="B70:C70"/>
    <mergeCell ref="B72:G72"/>
    <mergeCell ref="B74:C74"/>
    <mergeCell ref="B75:C75"/>
    <mergeCell ref="B76:C76"/>
    <mergeCell ref="B77:C77"/>
    <mergeCell ref="B79:G79"/>
    <mergeCell ref="I72:M72"/>
    <mergeCell ref="B73:C73"/>
    <mergeCell ref="B57:D58"/>
    <mergeCell ref="E57:F58"/>
    <mergeCell ref="A59:H61"/>
    <mergeCell ref="A63:H63"/>
    <mergeCell ref="B65:F65"/>
    <mergeCell ref="B67:G67"/>
    <mergeCell ref="H53:H58"/>
    <mergeCell ref="E54:F55"/>
    <mergeCell ref="G54:G55"/>
    <mergeCell ref="B55:D55"/>
    <mergeCell ref="B56:D56"/>
    <mergeCell ref="E56:F56"/>
    <mergeCell ref="E4:F4"/>
    <mergeCell ref="B5:D6"/>
    <mergeCell ref="B39:G39"/>
    <mergeCell ref="A53:A58"/>
    <mergeCell ref="B53:D54"/>
    <mergeCell ref="E53:F53"/>
    <mergeCell ref="B33:G33"/>
    <mergeCell ref="B18:C18"/>
    <mergeCell ref="B19:C19"/>
    <mergeCell ref="B20:C20"/>
    <mergeCell ref="B22:G22"/>
    <mergeCell ref="B24:C24"/>
    <mergeCell ref="B25:C25"/>
    <mergeCell ref="B26:C26"/>
    <mergeCell ref="B27:C27"/>
    <mergeCell ref="B29:G29"/>
    <mergeCell ref="I22:M22"/>
    <mergeCell ref="B23:C23"/>
    <mergeCell ref="E5:F6"/>
    <mergeCell ref="A7:H10"/>
    <mergeCell ref="A12:H12"/>
    <mergeCell ref="A13:H13"/>
    <mergeCell ref="B15:F15"/>
    <mergeCell ref="B17:G17"/>
    <mergeCell ref="A1:A6"/>
    <mergeCell ref="B1:D2"/>
    <mergeCell ref="E1:F1"/>
    <mergeCell ref="H1:H6"/>
    <mergeCell ref="E2:F3"/>
    <mergeCell ref="G2:G3"/>
    <mergeCell ref="B3:D3"/>
    <mergeCell ref="B4:D4"/>
  </mergeCells>
  <pageMargins left="0.7" right="0.7" top="0.75" bottom="0.75" header="0.3" footer="0.3"/>
  <pageSetup scale="74" orientation="portrait" horizontalDpi="360" verticalDpi="360" r:id="rId1"/>
  <rowBreaks count="2" manualBreakCount="2">
    <brk id="52" max="16383" man="1"/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11</vt:i4>
      </vt:variant>
    </vt:vector>
  </HeadingPairs>
  <TitlesOfParts>
    <vt:vector size="22" baseType="lpstr">
      <vt:lpstr>BASICO</vt:lpstr>
      <vt:lpstr>MEMORIA DE CANTIDADES DE OBRA </vt:lpstr>
      <vt:lpstr>APU</vt:lpstr>
      <vt:lpstr>CRONOGRAMA</vt:lpstr>
      <vt:lpstr>Memoria de Cantidades</vt:lpstr>
      <vt:lpstr>Presupuesto</vt:lpstr>
      <vt:lpstr>F.M </vt:lpstr>
      <vt:lpstr>CRONOGRAMA--</vt:lpstr>
      <vt:lpstr>DESGLOSE AIU</vt:lpstr>
      <vt:lpstr>BASICOS RURAL</vt:lpstr>
      <vt:lpstr>BASICOS URBANOS</vt:lpstr>
      <vt:lpstr>APU!Área_de_impresión</vt:lpstr>
      <vt:lpstr>BASICO!Área_de_impresión</vt:lpstr>
      <vt:lpstr>'BASICOS RURAL'!Área_de_impresión</vt:lpstr>
      <vt:lpstr>'BASICOS URBANOS'!Área_de_impresión</vt:lpstr>
      <vt:lpstr>CRONOGRAMA!Área_de_impresión</vt:lpstr>
      <vt:lpstr>'CRONOGRAMA--'!Área_de_impresión</vt:lpstr>
      <vt:lpstr>'DESGLOSE AIU'!Área_de_impresión</vt:lpstr>
      <vt:lpstr>'F.M '!Área_de_impresión</vt:lpstr>
      <vt:lpstr>'Memoria de Cantidades'!Área_de_impresión</vt:lpstr>
      <vt:lpstr>'MEMORIA DE CANTIDADES DE OBRA 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ASUS TUF</cp:lastModifiedBy>
  <cp:lastPrinted>2025-10-03T16:36:31Z</cp:lastPrinted>
  <dcterms:created xsi:type="dcterms:W3CDTF">2018-08-13T21:50:36Z</dcterms:created>
  <dcterms:modified xsi:type="dcterms:W3CDTF">2025-10-03T20:18:58Z</dcterms:modified>
</cp:coreProperties>
</file>