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eri\OneDrive\Documentos\INF. ALCALDIA\2. MACANAL\2. JAC\0. CONVENIOS JAC  2025\11. JAC DATIL ACUEDUCTO -MM-CD-CS-020-2025\"/>
    </mc:Choice>
  </mc:AlternateContent>
  <xr:revisionPtr revIDLastSave="0" documentId="13_ncr:1_{B9B5E24D-7463-47AC-823C-864AB5742954}" xr6:coauthVersionLast="47" xr6:coauthVersionMax="47" xr10:uidLastSave="{00000000-0000-0000-0000-000000000000}"/>
  <bookViews>
    <workbookView xWindow="11400" yWindow="0" windowWidth="11640" windowHeight="12240" xr2:uid="{848E9FB6-32C1-435B-801A-5E650A8708B2}"/>
  </bookViews>
  <sheets>
    <sheet name="PRESUPUESTO D. RIEGO DATIL" sheetId="68" r:id="rId1"/>
    <sheet name="Formato APU" sheetId="1" r:id="rId2"/>
    <sheet name="C.P.1,1" sheetId="5" r:id="rId3"/>
    <sheet name="C.P.1,2 " sheetId="10" r:id="rId4"/>
    <sheet name="C.P.1,3" sheetId="30" r:id="rId5"/>
    <sheet name="C.P.1,4" sheetId="32" r:id="rId6"/>
    <sheet name="C.P.1,5" sheetId="36" r:id="rId7"/>
    <sheet name="C.P.1,6" sheetId="38" r:id="rId8"/>
    <sheet name="C.P.2,1" sheetId="40" r:id="rId9"/>
    <sheet name="C.P.2,2" sheetId="42" r:id="rId10"/>
    <sheet name="C.P.2,3" sheetId="44" r:id="rId11"/>
    <sheet name="C.P.2,4" sheetId="46" r:id="rId12"/>
    <sheet name="C.P.3,1" sheetId="48" r:id="rId13"/>
    <sheet name="C.P.3,2" sheetId="50" r:id="rId14"/>
    <sheet name="C.P.3,3" sheetId="52" r:id="rId15"/>
    <sheet name="C.P.3,4" sheetId="60" r:id="rId16"/>
    <sheet name="C.P.3,5" sheetId="62" r:id="rId17"/>
    <sheet name="C.P.3,6" sheetId="64" r:id="rId18"/>
    <sheet name="C.P.3,7" sheetId="66" r:id="rId19"/>
    <sheet name="C.P.4,1" sheetId="54" r:id="rId20"/>
    <sheet name="C.P.4,2" sheetId="56" r:id="rId21"/>
    <sheet name="C.P.4,3" sheetId="58" r:id="rId22"/>
    <sheet name="A.P.U 1,1" sheetId="13" r:id="rId23"/>
    <sheet name="A.P.U 1,2" sheetId="29" r:id="rId24"/>
    <sheet name="A.P.U 1,3" sheetId="31" r:id="rId25"/>
    <sheet name="A.P.U 1,4" sheetId="33" r:id="rId26"/>
    <sheet name="A.P.U 1,5" sheetId="37" r:id="rId27"/>
    <sheet name="A.P.U 1,6" sheetId="39" r:id="rId28"/>
    <sheet name="A.P.U 2,1" sheetId="41" r:id="rId29"/>
    <sheet name="A.P.U 2,2" sheetId="43" r:id="rId30"/>
    <sheet name="A.P.U 2,3" sheetId="45" r:id="rId31"/>
    <sheet name="A.P.U 2,4" sheetId="47" r:id="rId32"/>
    <sheet name="A.P.U 3,1" sheetId="49" r:id="rId33"/>
    <sheet name="A.P.U 3,2" sheetId="51" r:id="rId34"/>
    <sheet name="A.P.U 3,3" sheetId="53" r:id="rId35"/>
    <sheet name="A.P.U 3,4" sheetId="61" r:id="rId36"/>
    <sheet name="A.P.U 3,5" sheetId="63" r:id="rId37"/>
    <sheet name="A.P.U 3,6" sheetId="65" r:id="rId38"/>
    <sheet name="A.P.U 3,7" sheetId="67" r:id="rId39"/>
    <sheet name="A.P.U 4,1" sheetId="55" r:id="rId40"/>
    <sheet name="A.P.U 4,2" sheetId="57" r:id="rId41"/>
    <sheet name="A.P.U 4,3" sheetId="59" r:id="rId42"/>
    <sheet name="Hoja2" sheetId="35" r:id="rId43"/>
  </sheets>
  <externalReferences>
    <externalReference r:id="rId44"/>
  </externalReferences>
  <definedNames>
    <definedName name="ActualBeyond">PeriodInActual*('[1]Planificador de proyectos'!$E1&gt;0)</definedName>
    <definedName name="_xlnm.Print_Area" localSheetId="1">'Formato APU'!$A$1:$G$30</definedName>
    <definedName name="PercentCompleteBeyond">('[1]Planificador de proyectos'!A$4=MEDIAN('[1]Planificador de proyectos'!A$4,'[1]Planificador de proyectos'!$E1,'[1]Planificador de proyectos'!$E1+'[1]Planificador de proyectos'!$F1)*('[1]Planificador de proyectos'!$E1&gt;0))*(('[1]Planificador de proyectos'!A$4&lt;(INT('[1]Planificador de proyectos'!$E1+'[1]Planificador de proyectos'!$F1*'[1]Planificador de proyectos'!$G1)))+('[1]Planificador de proyectos'!A$4='[1]Planificador de proyectos'!$E1))*('[1]Planificador de proyectos'!$G1&gt;0)</definedName>
    <definedName name="period_selected">'[1]Planificador de proyectos'!$H$2</definedName>
    <definedName name="PeriodInActual">'[1]Planificador de proyectos'!A$4=MEDIAN('[1]Planificador de proyectos'!A$4,'[1]Planificador de proyectos'!$E1,'[1]Planificador de proyectos'!$E1+'[1]Planificador de proyectos'!$F1-1)</definedName>
    <definedName name="PeriodInPlan">'[1]Planificador de proyectos'!A$4=MEDIAN('[1]Planificador de proyectos'!A$4,'[1]Planificador de proyectos'!$C1,'[1]Planificador de proyectos'!$C1+'[1]Planificador de proyectos'!$D1-1)</definedName>
    <definedName name="Plan">PeriodInPlan*('[1]Planificador de proyectos'!$C1&gt;0)</definedName>
    <definedName name="PorcentajeCompletado">PercentCompleteBeyond*PeriodInPlan</definedName>
    <definedName name="Real">(PeriodInActual*('[1]Planificador de proyectos'!$E1&gt;0))*PeriodInPlan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68" l="1"/>
  <c r="F10" i="68"/>
  <c r="F11" i="68"/>
  <c r="F12" i="68"/>
  <c r="F13" i="68"/>
  <c r="F14" i="68"/>
  <c r="F15" i="68"/>
  <c r="F8" i="68"/>
  <c r="A1" i="1"/>
  <c r="E15" i="1"/>
  <c r="F15" i="1" s="1"/>
  <c r="F14" i="1"/>
  <c r="F13" i="1"/>
  <c r="F12" i="1"/>
  <c r="D11" i="1"/>
  <c r="F11" i="1" s="1"/>
  <c r="E10" i="1"/>
  <c r="F10" i="1" s="1"/>
  <c r="E9" i="1"/>
  <c r="F9" i="1" s="1"/>
  <c r="A9" i="1"/>
  <c r="A10" i="1" s="1"/>
  <c r="F8" i="1"/>
  <c r="C13" i="5"/>
  <c r="B9" i="5"/>
  <c r="A4" i="1"/>
  <c r="E15" i="68"/>
  <c r="E9" i="68"/>
  <c r="E10" i="68"/>
  <c r="D11" i="68"/>
  <c r="A9" i="68"/>
  <c r="B6" i="43"/>
  <c r="A6" i="43"/>
  <c r="B6" i="33"/>
  <c r="G37" i="13"/>
  <c r="F6" i="67"/>
  <c r="B6" i="67"/>
  <c r="A6" i="67"/>
  <c r="F16" i="68" l="1"/>
  <c r="F16" i="1"/>
  <c r="A11" i="1"/>
  <c r="A6" i="31"/>
  <c r="A10" i="68"/>
  <c r="A11" i="68" s="1"/>
  <c r="A12" i="68" s="1"/>
  <c r="A13" i="68" s="1"/>
  <c r="A14" i="68" s="1"/>
  <c r="A15" i="68" s="1"/>
  <c r="F25" i="67"/>
  <c r="F24" i="67"/>
  <c r="F23" i="67"/>
  <c r="F22" i="67"/>
  <c r="F21" i="67"/>
  <c r="G26" i="67" s="1"/>
  <c r="G39" i="67" s="1"/>
  <c r="G6" i="67" s="1"/>
  <c r="G17" i="67"/>
  <c r="F16" i="67"/>
  <c r="F15" i="67"/>
  <c r="F14" i="67"/>
  <c r="F13" i="67"/>
  <c r="F12" i="67"/>
  <c r="B3" i="67"/>
  <c r="C15" i="66"/>
  <c r="B15" i="66"/>
  <c r="N29" i="66"/>
  <c r="N27" i="66"/>
  <c r="N19" i="66"/>
  <c r="K19" i="66"/>
  <c r="C13" i="66"/>
  <c r="B13" i="66"/>
  <c r="M9" i="66"/>
  <c r="B9" i="66"/>
  <c r="B6" i="65"/>
  <c r="A6" i="65"/>
  <c r="G26" i="65"/>
  <c r="G39" i="65" s="1"/>
  <c r="G6" i="65" s="1"/>
  <c r="F25" i="65"/>
  <c r="F24" i="65"/>
  <c r="F23" i="65"/>
  <c r="F22" i="65"/>
  <c r="F21" i="65"/>
  <c r="G17" i="65"/>
  <c r="F16" i="65"/>
  <c r="F15" i="65"/>
  <c r="F14" i="65"/>
  <c r="F13" i="65"/>
  <c r="F12" i="65"/>
  <c r="B3" i="65"/>
  <c r="B15" i="64"/>
  <c r="C15" i="64"/>
  <c r="N19" i="64"/>
  <c r="N27" i="64" s="1"/>
  <c r="N29" i="64" s="1"/>
  <c r="K19" i="64"/>
  <c r="C13" i="64"/>
  <c r="B13" i="64"/>
  <c r="M9" i="64"/>
  <c r="B9" i="64"/>
  <c r="F18" i="1" l="1"/>
  <c r="F20" i="1" s="1"/>
  <c r="F17" i="1"/>
  <c r="A6" i="33"/>
  <c r="A12" i="1"/>
  <c r="A13" i="1" s="1"/>
  <c r="A14" i="1" s="1"/>
  <c r="A15" i="1" s="1"/>
  <c r="F18" i="68"/>
  <c r="F17" i="68"/>
  <c r="F6" i="65"/>
  <c r="F19" i="1" l="1"/>
  <c r="F19" i="68"/>
  <c r="F20" i="68"/>
  <c r="B6" i="63"/>
  <c r="F25" i="63"/>
  <c r="F24" i="63"/>
  <c r="F23" i="63"/>
  <c r="F22" i="63"/>
  <c r="F21" i="63"/>
  <c r="G26" i="63" s="1"/>
  <c r="G39" i="63" s="1"/>
  <c r="G6" i="63" s="1"/>
  <c r="G17" i="63"/>
  <c r="F16" i="63"/>
  <c r="F15" i="63"/>
  <c r="F14" i="63"/>
  <c r="F13" i="63"/>
  <c r="F12" i="63"/>
  <c r="A6" i="63"/>
  <c r="B3" i="63"/>
  <c r="F6" i="63"/>
  <c r="C15" i="62"/>
  <c r="B15" i="62"/>
  <c r="K19" i="62"/>
  <c r="N19" i="62" s="1"/>
  <c r="N27" i="62" s="1"/>
  <c r="N29" i="62" s="1"/>
  <c r="C13" i="62"/>
  <c r="B13" i="62"/>
  <c r="M9" i="62"/>
  <c r="B9" i="62"/>
  <c r="B6" i="61"/>
  <c r="A6" i="61"/>
  <c r="F25" i="61"/>
  <c r="F24" i="61"/>
  <c r="F23" i="61"/>
  <c r="F22" i="61"/>
  <c r="F21" i="61"/>
  <c r="G26" i="61" s="1"/>
  <c r="G39" i="61" s="1"/>
  <c r="G6" i="61" s="1"/>
  <c r="G17" i="61"/>
  <c r="F16" i="61"/>
  <c r="F15" i="61"/>
  <c r="F14" i="61"/>
  <c r="F13" i="61"/>
  <c r="F12" i="61"/>
  <c r="B3" i="61"/>
  <c r="F6" i="61"/>
  <c r="K19" i="60"/>
  <c r="N19" i="60" s="1"/>
  <c r="N27" i="60" s="1"/>
  <c r="N29" i="60" s="1"/>
  <c r="C15" i="60"/>
  <c r="B15" i="60"/>
  <c r="C13" i="60"/>
  <c r="B13" i="60"/>
  <c r="M9" i="60"/>
  <c r="B9" i="60"/>
  <c r="B6" i="59"/>
  <c r="A6" i="59"/>
  <c r="F25" i="59"/>
  <c r="F24" i="59"/>
  <c r="F23" i="59"/>
  <c r="F22" i="59"/>
  <c r="F21" i="59"/>
  <c r="G26" i="59" s="1"/>
  <c r="G39" i="59" s="1"/>
  <c r="G6" i="59" s="1"/>
  <c r="F16" i="59"/>
  <c r="F15" i="59"/>
  <c r="F14" i="59"/>
  <c r="F13" i="59"/>
  <c r="F12" i="59"/>
  <c r="G17" i="59" s="1"/>
  <c r="B3" i="59"/>
  <c r="C15" i="58"/>
  <c r="F19" i="58" s="1"/>
  <c r="B15" i="58"/>
  <c r="K19" i="58"/>
  <c r="N19" i="58" s="1"/>
  <c r="N27" i="58" s="1"/>
  <c r="N29" i="58" s="1"/>
  <c r="C13" i="58"/>
  <c r="B13" i="58"/>
  <c r="M9" i="58"/>
  <c r="B9" i="58"/>
  <c r="B6" i="57"/>
  <c r="F25" i="57"/>
  <c r="F24" i="57"/>
  <c r="F23" i="57"/>
  <c r="F22" i="57"/>
  <c r="F21" i="57"/>
  <c r="G26" i="57" s="1"/>
  <c r="G39" i="57" s="1"/>
  <c r="G6" i="57" s="1"/>
  <c r="G17" i="57"/>
  <c r="F16" i="57"/>
  <c r="F15" i="57"/>
  <c r="F14" i="57"/>
  <c r="F13" i="57"/>
  <c r="F12" i="57"/>
  <c r="B3" i="57"/>
  <c r="C15" i="56"/>
  <c r="F19" i="56" s="1"/>
  <c r="B15" i="56"/>
  <c r="A6" i="57" s="1"/>
  <c r="K19" i="56"/>
  <c r="N19" i="56" s="1"/>
  <c r="N27" i="56" s="1"/>
  <c r="N29" i="56" s="1"/>
  <c r="C13" i="56"/>
  <c r="B13" i="56"/>
  <c r="M9" i="56"/>
  <c r="B9" i="56"/>
  <c r="B6" i="55"/>
  <c r="A6" i="55"/>
  <c r="B3" i="55"/>
  <c r="F25" i="55"/>
  <c r="F24" i="55"/>
  <c r="F23" i="55"/>
  <c r="F22" i="55"/>
  <c r="F21" i="55"/>
  <c r="G26" i="55" s="1"/>
  <c r="F16" i="55"/>
  <c r="G17" i="55" s="1"/>
  <c r="F15" i="55"/>
  <c r="F14" i="55"/>
  <c r="F13" i="55"/>
  <c r="F12" i="55"/>
  <c r="F6" i="55"/>
  <c r="C15" i="54"/>
  <c r="F19" i="54" s="1"/>
  <c r="B15" i="54"/>
  <c r="C13" i="54"/>
  <c r="B13" i="54"/>
  <c r="K19" i="54"/>
  <c r="N19" i="54" s="1"/>
  <c r="N27" i="54" s="1"/>
  <c r="N29" i="54" s="1"/>
  <c r="M9" i="54"/>
  <c r="B9" i="54"/>
  <c r="K20" i="50"/>
  <c r="N20" i="50" s="1"/>
  <c r="B6" i="53"/>
  <c r="A6" i="53"/>
  <c r="F25" i="53"/>
  <c r="F24" i="53"/>
  <c r="F23" i="53"/>
  <c r="F22" i="53"/>
  <c r="F21" i="53"/>
  <c r="G26" i="53" s="1"/>
  <c r="F16" i="53"/>
  <c r="F15" i="53"/>
  <c r="F14" i="53"/>
  <c r="F13" i="53"/>
  <c r="F12" i="53"/>
  <c r="B3" i="53"/>
  <c r="C15" i="52"/>
  <c r="F19" i="52" s="1"/>
  <c r="B15" i="52"/>
  <c r="K19" i="52"/>
  <c r="N19" i="52" s="1"/>
  <c r="N27" i="52" s="1"/>
  <c r="N29" i="52" s="1"/>
  <c r="F6" i="53" s="1"/>
  <c r="C13" i="52"/>
  <c r="B13" i="52"/>
  <c r="M9" i="52"/>
  <c r="B9" i="52"/>
  <c r="B6" i="51"/>
  <c r="A6" i="51"/>
  <c r="F25" i="51"/>
  <c r="F24" i="51"/>
  <c r="F23" i="51"/>
  <c r="F22" i="51"/>
  <c r="F21" i="51"/>
  <c r="G26" i="51" s="1"/>
  <c r="G35" i="51" s="1"/>
  <c r="G6" i="51" s="1"/>
  <c r="G17" i="51"/>
  <c r="F16" i="51"/>
  <c r="F15" i="51"/>
  <c r="F14" i="51"/>
  <c r="F13" i="51"/>
  <c r="F12" i="51"/>
  <c r="B3" i="51"/>
  <c r="C15" i="50"/>
  <c r="B15" i="50"/>
  <c r="K19" i="50"/>
  <c r="N19" i="50" s="1"/>
  <c r="C13" i="50"/>
  <c r="B13" i="50"/>
  <c r="M9" i="50"/>
  <c r="B9" i="50"/>
  <c r="B6" i="49"/>
  <c r="A6" i="49"/>
  <c r="B3" i="49"/>
  <c r="F25" i="49"/>
  <c r="F24" i="49"/>
  <c r="F23" i="49"/>
  <c r="F22" i="49"/>
  <c r="F21" i="49"/>
  <c r="G26" i="49" s="1"/>
  <c r="G35" i="49" s="1"/>
  <c r="G6" i="49" s="1"/>
  <c r="G17" i="49"/>
  <c r="F16" i="49"/>
  <c r="F15" i="49"/>
  <c r="F14" i="49"/>
  <c r="F13" i="49"/>
  <c r="F12" i="49"/>
  <c r="F6" i="49"/>
  <c r="C15" i="48"/>
  <c r="B15" i="48"/>
  <c r="B13" i="48"/>
  <c r="K19" i="48"/>
  <c r="N19" i="48" s="1"/>
  <c r="N30" i="48" s="1"/>
  <c r="N32" i="48" s="1"/>
  <c r="C13" i="48"/>
  <c r="M9" i="48"/>
  <c r="B9" i="48"/>
  <c r="B6" i="47"/>
  <c r="A6" i="47"/>
  <c r="F25" i="47"/>
  <c r="F24" i="47"/>
  <c r="F23" i="47"/>
  <c r="F22" i="47"/>
  <c r="F21" i="47"/>
  <c r="G26" i="47" s="1"/>
  <c r="G35" i="47" s="1"/>
  <c r="G6" i="47" s="1"/>
  <c r="G17" i="47"/>
  <c r="F16" i="47"/>
  <c r="F15" i="47"/>
  <c r="F14" i="47"/>
  <c r="F13" i="47"/>
  <c r="F12" i="47"/>
  <c r="B3" i="47"/>
  <c r="F6" i="47"/>
  <c r="K20" i="46"/>
  <c r="N20" i="46" s="1"/>
  <c r="C15" i="46"/>
  <c r="B15" i="46"/>
  <c r="K19" i="46"/>
  <c r="N19" i="46" s="1"/>
  <c r="C13" i="46"/>
  <c r="B13" i="46"/>
  <c r="M9" i="46"/>
  <c r="B9" i="46"/>
  <c r="F13" i="45"/>
  <c r="G17" i="45" s="1"/>
  <c r="B6" i="45"/>
  <c r="A6" i="45"/>
  <c r="F25" i="45"/>
  <c r="F24" i="45"/>
  <c r="F23" i="45"/>
  <c r="F22" i="45"/>
  <c r="F21" i="45"/>
  <c r="F16" i="45"/>
  <c r="F15" i="45"/>
  <c r="F14" i="45"/>
  <c r="F12" i="45"/>
  <c r="B3" i="45"/>
  <c r="F6" i="45"/>
  <c r="C15" i="44"/>
  <c r="B15" i="44"/>
  <c r="N23" i="44"/>
  <c r="N22" i="44"/>
  <c r="K21" i="44"/>
  <c r="N21" i="44" s="1"/>
  <c r="K19" i="44"/>
  <c r="N19" i="44" s="1"/>
  <c r="C13" i="44"/>
  <c r="B13" i="44"/>
  <c r="M9" i="44"/>
  <c r="B9" i="44"/>
  <c r="G26" i="43"/>
  <c r="F25" i="43"/>
  <c r="F24" i="43"/>
  <c r="F23" i="43"/>
  <c r="F22" i="43"/>
  <c r="F21" i="43"/>
  <c r="F16" i="43"/>
  <c r="F15" i="43"/>
  <c r="G17" i="43" s="1"/>
  <c r="F14" i="43"/>
  <c r="F12" i="43"/>
  <c r="B3" i="43"/>
  <c r="F21" i="68" l="1"/>
  <c r="G24" i="68" s="1"/>
  <c r="F21" i="1"/>
  <c r="F6" i="43"/>
  <c r="F6" i="59"/>
  <c r="F6" i="57"/>
  <c r="G39" i="55"/>
  <c r="N30" i="50"/>
  <c r="N32" i="50" s="1"/>
  <c r="G17" i="53"/>
  <c r="G39" i="53" s="1"/>
  <c r="N30" i="46"/>
  <c r="N32" i="46" s="1"/>
  <c r="G26" i="45"/>
  <c r="G35" i="45" s="1"/>
  <c r="N30" i="44"/>
  <c r="N32" i="44" s="1"/>
  <c r="G33" i="43"/>
  <c r="G6" i="53" l="1"/>
  <c r="G6" i="45"/>
  <c r="G6" i="43"/>
  <c r="G6" i="55"/>
  <c r="F6" i="51"/>
  <c r="C15" i="42" l="1"/>
  <c r="B15" i="42"/>
  <c r="N23" i="42"/>
  <c r="N22" i="42"/>
  <c r="K21" i="42"/>
  <c r="N21" i="42" s="1"/>
  <c r="K19" i="42"/>
  <c r="N19" i="42" s="1"/>
  <c r="C13" i="42"/>
  <c r="B13" i="42"/>
  <c r="M9" i="42"/>
  <c r="B9" i="42"/>
  <c r="F6" i="41"/>
  <c r="B6" i="41"/>
  <c r="A6" i="41"/>
  <c r="B3" i="41"/>
  <c r="G26" i="41"/>
  <c r="G33" i="41" s="1"/>
  <c r="G6" i="41" s="1"/>
  <c r="F25" i="41"/>
  <c r="F24" i="41"/>
  <c r="F23" i="41"/>
  <c r="F22" i="41"/>
  <c r="F21" i="41"/>
  <c r="F16" i="41"/>
  <c r="F15" i="41"/>
  <c r="G17" i="41" s="1"/>
  <c r="F14" i="41"/>
  <c r="F12" i="41"/>
  <c r="N23" i="40"/>
  <c r="K23" i="40"/>
  <c r="K22" i="40"/>
  <c r="N22" i="40" s="1"/>
  <c r="N21" i="40"/>
  <c r="K21" i="40"/>
  <c r="C13" i="40"/>
  <c r="C15" i="40"/>
  <c r="B15" i="40"/>
  <c r="B13" i="40"/>
  <c r="K20" i="40"/>
  <c r="N20" i="40" s="1"/>
  <c r="K19" i="40"/>
  <c r="N19" i="40" s="1"/>
  <c r="M9" i="40"/>
  <c r="B9" i="40"/>
  <c r="N30" i="42" l="1"/>
  <c r="N32" i="42" s="1"/>
  <c r="N32" i="40"/>
  <c r="N34" i="40" s="1"/>
  <c r="F6" i="39" l="1"/>
  <c r="B6" i="39"/>
  <c r="F25" i="39"/>
  <c r="F24" i="39"/>
  <c r="F23" i="39"/>
  <c r="F22" i="39"/>
  <c r="F21" i="39"/>
  <c r="G26" i="39" s="1"/>
  <c r="G33" i="39" s="1"/>
  <c r="G6" i="39" s="1"/>
  <c r="G17" i="39"/>
  <c r="F16" i="39"/>
  <c r="F15" i="39"/>
  <c r="F14" i="39"/>
  <c r="F12" i="39"/>
  <c r="A6" i="39"/>
  <c r="B3" i="39"/>
  <c r="K20" i="38"/>
  <c r="N20" i="38" s="1"/>
  <c r="N19" i="38"/>
  <c r="N32" i="38" s="1"/>
  <c r="N34" i="38" s="1"/>
  <c r="K19" i="38"/>
  <c r="C15" i="38"/>
  <c r="B15" i="38"/>
  <c r="C13" i="38"/>
  <c r="B13" i="38"/>
  <c r="M9" i="38"/>
  <c r="B9" i="38"/>
  <c r="B6" i="37"/>
  <c r="A6" i="37"/>
  <c r="F25" i="37"/>
  <c r="F24" i="37"/>
  <c r="F23" i="37"/>
  <c r="F22" i="37"/>
  <c r="G26" i="37" s="1"/>
  <c r="F21" i="37"/>
  <c r="F16" i="37"/>
  <c r="F15" i="37"/>
  <c r="F14" i="37"/>
  <c r="G17" i="37" s="1"/>
  <c r="F12" i="37"/>
  <c r="B3" i="37"/>
  <c r="O31" i="36"/>
  <c r="O29" i="36"/>
  <c r="O26" i="36"/>
  <c r="C15" i="36"/>
  <c r="B15" i="36"/>
  <c r="K20" i="36"/>
  <c r="N20" i="36" s="1"/>
  <c r="K19" i="36"/>
  <c r="N19" i="36" s="1"/>
  <c r="C13" i="36"/>
  <c r="B13" i="36"/>
  <c r="M9" i="36"/>
  <c r="B9" i="36"/>
  <c r="F25" i="33"/>
  <c r="F24" i="33"/>
  <c r="F23" i="33"/>
  <c r="F22" i="33"/>
  <c r="F21" i="33"/>
  <c r="G26" i="33" s="1"/>
  <c r="G33" i="33" s="1"/>
  <c r="G6" i="33" s="1"/>
  <c r="G17" i="33"/>
  <c r="F16" i="33"/>
  <c r="F15" i="33"/>
  <c r="F14" i="33"/>
  <c r="F12" i="33"/>
  <c r="E6" i="33"/>
  <c r="B3" i="33"/>
  <c r="K22" i="32"/>
  <c r="N22" i="32" s="1"/>
  <c r="K21" i="32"/>
  <c r="N21" i="32" s="1"/>
  <c r="C15" i="32"/>
  <c r="B15" i="32"/>
  <c r="B13" i="32"/>
  <c r="K20" i="32"/>
  <c r="N20" i="32" s="1"/>
  <c r="K19" i="32"/>
  <c r="N19" i="32" s="1"/>
  <c r="C13" i="32"/>
  <c r="M9" i="32"/>
  <c r="B9" i="32"/>
  <c r="B2" i="29"/>
  <c r="B2" i="33" s="1"/>
  <c r="B7" i="13"/>
  <c r="B1" i="29" s="1"/>
  <c r="F25" i="31"/>
  <c r="F24" i="31"/>
  <c r="F23" i="31"/>
  <c r="F22" i="31"/>
  <c r="F21" i="31"/>
  <c r="F16" i="31"/>
  <c r="F15" i="31"/>
  <c r="F14" i="31"/>
  <c r="F12" i="31"/>
  <c r="G17" i="31" s="1"/>
  <c r="E6" i="31"/>
  <c r="B6" i="31"/>
  <c r="B3" i="31"/>
  <c r="C15" i="10"/>
  <c r="K21" i="30"/>
  <c r="N21" i="30" s="1"/>
  <c r="K20" i="30"/>
  <c r="N20" i="30" s="1"/>
  <c r="K19" i="30"/>
  <c r="N19" i="30" s="1"/>
  <c r="B15" i="10"/>
  <c r="B13" i="10"/>
  <c r="B15" i="30"/>
  <c r="C15" i="30"/>
  <c r="N26" i="30"/>
  <c r="N25" i="30"/>
  <c r="N24" i="30"/>
  <c r="N23" i="30"/>
  <c r="N15" i="30"/>
  <c r="C13" i="30"/>
  <c r="B13" i="30"/>
  <c r="M9" i="30"/>
  <c r="B9" i="30"/>
  <c r="K19" i="10"/>
  <c r="N19" i="10" s="1"/>
  <c r="C13" i="10"/>
  <c r="B6" i="29"/>
  <c r="F25" i="29"/>
  <c r="F24" i="29"/>
  <c r="F23" i="29"/>
  <c r="F22" i="29"/>
  <c r="F21" i="29"/>
  <c r="F16" i="29"/>
  <c r="F15" i="29"/>
  <c r="F14" i="29"/>
  <c r="F12" i="29"/>
  <c r="E6" i="29"/>
  <c r="B3" i="29"/>
  <c r="B1" i="67" l="1"/>
  <c r="B1" i="65"/>
  <c r="B1" i="43"/>
  <c r="B1" i="63"/>
  <c r="B1" i="55"/>
  <c r="B1" i="61"/>
  <c r="B1" i="59"/>
  <c r="B1" i="57"/>
  <c r="B1" i="53"/>
  <c r="B1" i="51"/>
  <c r="B1" i="49"/>
  <c r="B1" i="47"/>
  <c r="B1" i="45"/>
  <c r="B1" i="41"/>
  <c r="B1" i="39"/>
  <c r="B1" i="37"/>
  <c r="B1" i="31"/>
  <c r="B1" i="33"/>
  <c r="B2" i="65"/>
  <c r="B2" i="67"/>
  <c r="B2" i="53"/>
  <c r="B2" i="43"/>
  <c r="B2" i="63"/>
  <c r="B2" i="55"/>
  <c r="B2" i="49"/>
  <c r="B2" i="61"/>
  <c r="B2" i="59"/>
  <c r="B2" i="57"/>
  <c r="B2" i="51"/>
  <c r="B2" i="47"/>
  <c r="B2" i="45"/>
  <c r="B2" i="41"/>
  <c r="B2" i="31"/>
  <c r="B2" i="39"/>
  <c r="B2" i="37"/>
  <c r="F6" i="37"/>
  <c r="G33" i="37"/>
  <c r="N32" i="36"/>
  <c r="N34" i="36" s="1"/>
  <c r="N32" i="32"/>
  <c r="N34" i="32" s="1"/>
  <c r="G26" i="31"/>
  <c r="G33" i="31" s="1"/>
  <c r="N32" i="30"/>
  <c r="N34" i="30" s="1"/>
  <c r="N32" i="10"/>
  <c r="G26" i="29"/>
  <c r="G37" i="29" s="1"/>
  <c r="G17" i="29"/>
  <c r="G6" i="37" l="1"/>
  <c r="G6" i="31"/>
  <c r="G6" i="29"/>
  <c r="F18" i="13"/>
  <c r="F19" i="13"/>
  <c r="F20" i="13"/>
  <c r="F25" i="13"/>
  <c r="F27" i="13"/>
  <c r="F28" i="13"/>
  <c r="F29" i="13"/>
  <c r="F34" i="13"/>
  <c r="G30" i="13" l="1"/>
  <c r="G21" i="13"/>
  <c r="N19" i="5"/>
  <c r="G12" i="13" l="1"/>
  <c r="E12" i="13"/>
  <c r="B9" i="13"/>
  <c r="N15" i="5"/>
  <c r="N15" i="10"/>
  <c r="M9" i="10"/>
  <c r="B9" i="10"/>
  <c r="B15" i="5"/>
  <c r="B13" i="5"/>
  <c r="C15" i="5"/>
  <c r="C14" i="5"/>
  <c r="B12" i="13" l="1"/>
  <c r="F19" i="5"/>
  <c r="A12" i="13"/>
  <c r="A6" i="29"/>
  <c r="N24" i="5" l="1"/>
  <c r="N23" i="5"/>
  <c r="N22" i="5"/>
  <c r="N21" i="5"/>
  <c r="N20" i="5"/>
  <c r="N33" i="5" l="1"/>
  <c r="N35" i="5" s="1"/>
  <c r="F6" i="31" l="1"/>
  <c r="F6" i="33"/>
  <c r="F6" i="29"/>
  <c r="F12" i="13"/>
  <c r="N34" i="10" l="1"/>
</calcChain>
</file>

<file path=xl/sharedStrings.xml><?xml version="1.0" encoding="utf-8"?>
<sst xmlns="http://schemas.openxmlformats.org/spreadsheetml/2006/main" count="1339" uniqueCount="105">
  <si>
    <t>Formato de APU</t>
  </si>
  <si>
    <t xml:space="preserve">Analisis de precios Unitarios </t>
  </si>
  <si>
    <t xml:space="preserve">Concepto </t>
  </si>
  <si>
    <t xml:space="preserve">Unidad </t>
  </si>
  <si>
    <t>Cantidad</t>
  </si>
  <si>
    <t xml:space="preserve">Valor Unidad </t>
  </si>
  <si>
    <t xml:space="preserve">Valor total </t>
  </si>
  <si>
    <t>ADMINISTRACIÓN</t>
  </si>
  <si>
    <t>TOTAL</t>
  </si>
  <si>
    <t>UNIDAD</t>
  </si>
  <si>
    <t>MEMORIA DE CALCULO DE CANTIDADES (VOLUMENES DE OBRA) PRESUPUESTO</t>
  </si>
  <si>
    <t>PROYECTO</t>
  </si>
  <si>
    <t xml:space="preserve">FECHA: </t>
  </si>
  <si>
    <t>CONTRATISTA CONSULTORIA</t>
  </si>
  <si>
    <t>SUPERVISOR</t>
  </si>
  <si>
    <t>DESCRIPCION</t>
  </si>
  <si>
    <t>CAPITULO No.:</t>
  </si>
  <si>
    <t>SUBCAPITULO:</t>
  </si>
  <si>
    <t>ITEM:</t>
  </si>
  <si>
    <t>UNIDAD:</t>
  </si>
  <si>
    <t>DATOS Y CALCULO</t>
  </si>
  <si>
    <t>UBICACIÓN</t>
  </si>
  <si>
    <t>Longitud (m)</t>
  </si>
  <si>
    <t>Ancho (m)</t>
  </si>
  <si>
    <t>Alto (m)</t>
  </si>
  <si>
    <t>Peso (kg)</t>
  </si>
  <si>
    <t>No. Elem.</t>
  </si>
  <si>
    <t>Unidad</t>
  </si>
  <si>
    <t>Total</t>
  </si>
  <si>
    <t>Figura</t>
  </si>
  <si>
    <t>Descripción</t>
  </si>
  <si>
    <t>OBSERVACIONES</t>
  </si>
  <si>
    <t>Subtotal</t>
  </si>
  <si>
    <t>Viene</t>
  </si>
  <si>
    <t>Valor parcial</t>
  </si>
  <si>
    <t>PROYECTO:</t>
  </si>
  <si>
    <t>FECHA:</t>
  </si>
  <si>
    <t xml:space="preserve">CAPITULO </t>
  </si>
  <si>
    <t>ITEM</t>
  </si>
  <si>
    <t>CANT</t>
  </si>
  <si>
    <t>VALOR</t>
  </si>
  <si>
    <t>I. EQUIPOS</t>
  </si>
  <si>
    <t xml:space="preserve">DESCRIPCION </t>
  </si>
  <si>
    <t>CANTIDAD</t>
  </si>
  <si>
    <t>VR UNIT.</t>
  </si>
  <si>
    <t xml:space="preserve">VR PARCIAL </t>
  </si>
  <si>
    <t>SUBTOTAL</t>
  </si>
  <si>
    <t>SUBTOTAL EQUIPOS</t>
  </si>
  <si>
    <t>II. MATERIALES</t>
  </si>
  <si>
    <t>SUBTOTAL MATERIALES</t>
  </si>
  <si>
    <t>III. TRANSPORTE</t>
  </si>
  <si>
    <t>NOMBRE</t>
  </si>
  <si>
    <t>SUBTOTAL TRASPORTE</t>
  </si>
  <si>
    <t>IV. MANO DE OBRA</t>
  </si>
  <si>
    <t>TRABAJADOR</t>
  </si>
  <si>
    <t>SUBTOTAL MANO DE OBRA</t>
  </si>
  <si>
    <t xml:space="preserve">TOTAL COSTOS DIRECTOS </t>
  </si>
  <si>
    <t>ML</t>
  </si>
  <si>
    <t>UN</t>
  </si>
  <si>
    <t>M2</t>
  </si>
  <si>
    <t>IMPREVISTOS</t>
  </si>
  <si>
    <t>UTILIDAD</t>
  </si>
  <si>
    <t>TOTAL . . . . .. . .</t>
  </si>
  <si>
    <t xml:space="preserve">SUBTOTAL </t>
  </si>
  <si>
    <t>GOTERAS</t>
  </si>
  <si>
    <t>CIELO FALSO</t>
  </si>
  <si>
    <t>DESMONTE CANALES FRENTE</t>
  </si>
  <si>
    <t>DESMONTE CANALES POSTERIOR</t>
  </si>
  <si>
    <t>DESMONTE BAJANTES</t>
  </si>
  <si>
    <t>CANAL POSTERIOR</t>
  </si>
  <si>
    <t>CANAL FREONTAL</t>
  </si>
  <si>
    <t>BAJANTE POSTERIOR</t>
  </si>
  <si>
    <t>BAJANTE FRONTAL</t>
  </si>
  <si>
    <t>PAREDES LATERALES</t>
  </si>
  <si>
    <t>PARED FRONTAL</t>
  </si>
  <si>
    <t>PARED POSTERIOR</t>
  </si>
  <si>
    <t>PINTURA TEJA</t>
  </si>
  <si>
    <t>PAREDES LONGITUDINALES</t>
  </si>
  <si>
    <t>PINURA REJA VENTANAS</t>
  </si>
  <si>
    <t>PINTURA REJAS LATERALES</t>
  </si>
  <si>
    <t>PINTURA PUERTA METALICA</t>
  </si>
  <si>
    <t>ACOMETIDA AEREA</t>
  </si>
  <si>
    <t xml:space="preserve"> CABLE THHN 8 AWG, SANTIFRAUDE, SUB. ENTRADA A POSTE </t>
  </si>
  <si>
    <t xml:space="preserve"> CABLE THHN 8 AWG 7 HILOS, CJA CONTADOR-TAB. GRAL SUBIENDO POSTE Y POR ACOMETIDA ANTIGUA</t>
  </si>
  <si>
    <t>M3</t>
  </si>
  <si>
    <t>EXCAVACION PARA ACOMETIDA ELECTRICA SUBTERRANEA</t>
  </si>
  <si>
    <t>SALIDA TOMA, INCLUYE TOMA</t>
  </si>
  <si>
    <t>UND</t>
  </si>
  <si>
    <t>TORNILLOS 1/2" X 2"</t>
  </si>
  <si>
    <t>ROLLO</t>
  </si>
  <si>
    <t>TOTAL . . . . . . . .</t>
  </si>
  <si>
    <t>LISTA DE MATERIALES MANTENIMIENTO DISTRITO RIEGO EL DATIL</t>
  </si>
  <si>
    <t>MANTENIMIENTO DISTRITO RIEGO EL DATIL</t>
  </si>
  <si>
    <t>SUMINISTRO E INSTALACION TUBO PVC 8" R9</t>
  </si>
  <si>
    <t xml:space="preserve">SUMINISTRO E INSTALACION GUAYA 1/8" </t>
  </si>
  <si>
    <t>SUMINSITRO E INSTALACIÓN SOPORTES O ABRAZADERAS PLATINA 1/8" D=8"</t>
  </si>
  <si>
    <t xml:space="preserve">CONECTOR TIPO PERROS PARA GUAYA DE 1/8" </t>
  </si>
  <si>
    <t>SUMINISTRO E INSTALACION GUAYA 1/2"</t>
  </si>
  <si>
    <t>SUBTOTAL REAPRACION RED DISTRITO</t>
  </si>
  <si>
    <t>CONECTOR TIPO PERRO DE 1/2" (PATA LARGA)</t>
  </si>
  <si>
    <t>COTIZACION</t>
  </si>
  <si>
    <t>APUS GOB.</t>
  </si>
  <si>
    <t>REINSTALACION TUBERIA 8" DISTRITO RIEGO (CONSTRUCCION PASO ELEVADO)</t>
  </si>
  <si>
    <t>FUENTE</t>
  </si>
  <si>
    <t>SUMINISTRO E INSTALACION MANGUERA DE POLIETILENO DE 3``*50m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</si>
</sst>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dd/mm/yyyy;@"/>
    <numFmt numFmtId="165" formatCode="#,##0.000"/>
    <numFmt numFmtId="166" formatCode="_-&quot;$&quot;* #,##0.00_-;\-&quot;$&quot;* #,##0.00_-;_-&quot;$&quot;* &quot;-&quot;??_-;_-@_-"/>
    <numFmt numFmtId="167" formatCode="&quot;$&quot;#,##0.00"/>
    <numFmt numFmtId="168" formatCode="_(&quot;$&quot;\ * #,##0_);_(&quot;$&quot;\ * \(#,##0\);_(&quot;$&quot;\ * &quot;-&quot;??_);_(@_)"/>
    <numFmt numFmtId="169" formatCode="_-&quot;$&quot;* #,##0_-;\-&quot;$&quot;* #,##0_-;_-&quot;$&quot;* &quot;-&quot;??_-;_-@_-"/>
    <numFmt numFmtId="170" formatCode="_-&quot;$&quot;\ * #,##0.00_-;\-&quot;$&quot;\ * #,##0.00_-;_-&quot;$&quot;\ 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1" fillId="0" borderId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44" fontId="1" fillId="0" borderId="0" applyFont="0" applyFill="0" applyBorder="0" applyAlignment="0" applyProtection="0"/>
  </cellStyleXfs>
  <cellXfs count="214">
    <xf numFmtId="0" fontId="0" fillId="0" borderId="0" xfId="0"/>
    <xf numFmtId="0" fontId="0" fillId="0" borderId="1" xfId="0" applyBorder="1"/>
    <xf numFmtId="42" fontId="0" fillId="0" borderId="1" xfId="1" applyFont="1" applyBorder="1"/>
    <xf numFmtId="0" fontId="0" fillId="2" borderId="1" xfId="0" applyFill="1" applyBorder="1"/>
    <xf numFmtId="42" fontId="0" fillId="2" borderId="1" xfId="1" applyFont="1" applyFill="1" applyBorder="1"/>
    <xf numFmtId="0" fontId="0" fillId="0" borderId="1" xfId="0" applyBorder="1" applyAlignment="1">
      <alignment wrapText="1"/>
    </xf>
    <xf numFmtId="10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vertical="center"/>
    </xf>
    <xf numFmtId="42" fontId="0" fillId="0" borderId="0" xfId="1" applyFont="1"/>
    <xf numFmtId="43" fontId="0" fillId="0" borderId="1" xfId="2" applyFont="1" applyBorder="1"/>
    <xf numFmtId="0" fontId="4" fillId="4" borderId="2" xfId="4" applyFont="1" applyFill="1" applyBorder="1" applyAlignment="1">
      <alignment vertical="center"/>
    </xf>
    <xf numFmtId="0" fontId="9" fillId="0" borderId="1" xfId="4" applyFont="1" applyBorder="1" applyAlignment="1">
      <alignment horizontal="left" vertical="center"/>
    </xf>
    <xf numFmtId="0" fontId="4" fillId="4" borderId="2" xfId="4" applyFont="1" applyFill="1" applyBorder="1" applyAlignment="1">
      <alignment horizontal="left" vertical="center"/>
    </xf>
    <xf numFmtId="0" fontId="4" fillId="4" borderId="1" xfId="4" applyFont="1" applyFill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4" fontId="10" fillId="0" borderId="1" xfId="4" applyNumberFormat="1" applyFont="1" applyBorder="1" applyAlignment="1">
      <alignment vertical="center"/>
    </xf>
    <xf numFmtId="4" fontId="10" fillId="0" borderId="1" xfId="4" applyNumberFormat="1" applyFont="1" applyBorder="1" applyAlignment="1">
      <alignment horizontal="right" vertical="center"/>
    </xf>
    <xf numFmtId="4" fontId="10" fillId="0" borderId="1" xfId="4" applyNumberFormat="1" applyFont="1" applyBorder="1" applyAlignment="1">
      <alignment horizontal="center" vertical="center"/>
    </xf>
    <xf numFmtId="4" fontId="10" fillId="0" borderId="3" xfId="4" applyNumberFormat="1" applyFont="1" applyBorder="1" applyAlignment="1">
      <alignment horizontal="right" vertical="center"/>
    </xf>
    <xf numFmtId="0" fontId="10" fillId="0" borderId="1" xfId="4" applyFont="1" applyBorder="1" applyAlignment="1">
      <alignment vertical="center"/>
    </xf>
    <xf numFmtId="4" fontId="3" fillId="3" borderId="3" xfId="4" applyNumberFormat="1" applyFont="1" applyFill="1" applyBorder="1" applyAlignment="1">
      <alignment horizontal="right" vertical="center"/>
    </xf>
    <xf numFmtId="165" fontId="3" fillId="3" borderId="3" xfId="4" applyNumberFormat="1" applyFont="1" applyFill="1" applyBorder="1" applyAlignment="1">
      <alignment horizontal="right" vertical="center"/>
    </xf>
    <xf numFmtId="9" fontId="10" fillId="0" borderId="3" xfId="3" applyFont="1" applyBorder="1" applyAlignment="1">
      <alignment horizontal="right" vertical="center"/>
    </xf>
    <xf numFmtId="0" fontId="10" fillId="0" borderId="1" xfId="4" applyFont="1" applyBorder="1" applyAlignment="1">
      <alignment vertical="center" wrapText="1"/>
    </xf>
    <xf numFmtId="0" fontId="6" fillId="4" borderId="17" xfId="5" applyFont="1" applyFill="1" applyBorder="1" applyAlignment="1">
      <alignment vertical="center"/>
    </xf>
    <xf numFmtId="0" fontId="6" fillId="3" borderId="17" xfId="5" applyFont="1" applyFill="1" applyBorder="1" applyAlignment="1">
      <alignment horizontal="center" vertical="center"/>
    </xf>
    <xf numFmtId="0" fontId="6" fillId="3" borderId="1" xfId="5" applyFont="1" applyFill="1" applyBorder="1" applyAlignment="1">
      <alignment horizontal="center" vertical="center"/>
    </xf>
    <xf numFmtId="0" fontId="6" fillId="3" borderId="7" xfId="5" applyFont="1" applyFill="1" applyBorder="1" applyAlignment="1">
      <alignment horizontal="center" vertical="center"/>
    </xf>
    <xf numFmtId="0" fontId="6" fillId="3" borderId="20" xfId="5" applyFont="1" applyFill="1" applyBorder="1" applyAlignment="1">
      <alignment horizontal="center" vertical="center"/>
    </xf>
    <xf numFmtId="0" fontId="10" fillId="0" borderId="17" xfId="5" applyFont="1" applyBorder="1" applyAlignment="1">
      <alignment horizontal="center" vertical="center"/>
    </xf>
    <xf numFmtId="43" fontId="10" fillId="0" borderId="1" xfId="5" applyNumberFormat="1" applyFont="1" applyBorder="1" applyAlignment="1">
      <alignment horizontal="center" vertical="center" wrapText="1"/>
    </xf>
    <xf numFmtId="4" fontId="10" fillId="0" borderId="7" xfId="5" applyNumberFormat="1" applyFont="1" applyBorder="1" applyAlignment="1">
      <alignment horizontal="center" vertical="center"/>
    </xf>
    <xf numFmtId="44" fontId="10" fillId="0" borderId="20" xfId="5" applyNumberFormat="1" applyFont="1" applyBorder="1" applyAlignment="1">
      <alignment horizontal="center" vertical="center"/>
    </xf>
    <xf numFmtId="0" fontId="4" fillId="4" borderId="1" xfId="5" applyFont="1" applyFill="1" applyBorder="1" applyAlignment="1">
      <alignment horizontal="center" vertical="center"/>
    </xf>
    <xf numFmtId="0" fontId="4" fillId="4" borderId="7" xfId="5" applyFont="1" applyFill="1" applyBorder="1" applyAlignment="1">
      <alignment horizontal="center" vertical="center"/>
    </xf>
    <xf numFmtId="0" fontId="4" fillId="4" borderId="20" xfId="5" applyFont="1" applyFill="1" applyBorder="1" applyAlignment="1">
      <alignment horizontal="center" vertical="center"/>
    </xf>
    <xf numFmtId="0" fontId="10" fillId="0" borderId="23" xfId="5" applyFont="1" applyBorder="1" applyAlignment="1">
      <alignment horizontal="center" vertical="center"/>
    </xf>
    <xf numFmtId="10" fontId="10" fillId="0" borderId="23" xfId="3" applyNumberFormat="1" applyFont="1" applyBorder="1" applyAlignment="1">
      <alignment vertical="center"/>
    </xf>
    <xf numFmtId="44" fontId="10" fillId="0" borderId="23" xfId="6" applyNumberFormat="1" applyFont="1" applyBorder="1" applyAlignment="1">
      <alignment vertical="center"/>
    </xf>
    <xf numFmtId="44" fontId="10" fillId="0" borderId="24" xfId="6" applyNumberFormat="1" applyFont="1" applyBorder="1" applyAlignment="1">
      <alignment vertical="center"/>
    </xf>
    <xf numFmtId="0" fontId="10" fillId="0" borderId="28" xfId="5" applyFont="1" applyBorder="1" applyAlignment="1">
      <alignment horizontal="center" vertical="center"/>
    </xf>
    <xf numFmtId="4" fontId="10" fillId="0" borderId="28" xfId="7" applyNumberFormat="1" applyFont="1" applyBorder="1" applyAlignment="1">
      <alignment vertical="center"/>
    </xf>
    <xf numFmtId="167" fontId="10" fillId="0" borderId="28" xfId="6" applyNumberFormat="1" applyFont="1" applyBorder="1" applyAlignment="1">
      <alignment vertical="center"/>
    </xf>
    <xf numFmtId="44" fontId="10" fillId="0" borderId="29" xfId="6" applyNumberFormat="1" applyFont="1" applyBorder="1" applyAlignment="1">
      <alignment vertical="center"/>
    </xf>
    <xf numFmtId="0" fontId="10" fillId="0" borderId="33" xfId="5" applyFont="1" applyBorder="1" applyAlignment="1">
      <alignment horizontal="center" vertical="center"/>
    </xf>
    <xf numFmtId="4" fontId="10" fillId="0" borderId="33" xfId="7" applyNumberFormat="1" applyFont="1" applyBorder="1" applyAlignment="1">
      <alignment horizontal="center" vertical="center"/>
    </xf>
    <xf numFmtId="167" fontId="10" fillId="0" borderId="33" xfId="6" applyNumberFormat="1" applyFont="1" applyBorder="1" applyAlignment="1">
      <alignment vertical="center"/>
    </xf>
    <xf numFmtId="44" fontId="10" fillId="0" borderId="34" xfId="6" applyNumberFormat="1" applyFont="1" applyBorder="1" applyAlignment="1">
      <alignment vertical="center"/>
    </xf>
    <xf numFmtId="44" fontId="4" fillId="4" borderId="20" xfId="7" applyNumberFormat="1" applyFont="1" applyFill="1" applyBorder="1" applyAlignment="1">
      <alignment vertical="center"/>
    </xf>
    <xf numFmtId="4" fontId="10" fillId="0" borderId="23" xfId="2" applyNumberFormat="1" applyFont="1" applyBorder="1" applyAlignment="1">
      <alignment vertical="center"/>
    </xf>
    <xf numFmtId="167" fontId="10" fillId="0" borderId="23" xfId="6" applyNumberFormat="1" applyFont="1" applyBorder="1" applyAlignment="1">
      <alignment vertical="center"/>
    </xf>
    <xf numFmtId="4" fontId="10" fillId="0" borderId="28" xfId="5" applyNumberFormat="1" applyFont="1" applyBorder="1" applyAlignment="1">
      <alignment vertical="center"/>
    </xf>
    <xf numFmtId="167" fontId="10" fillId="0" borderId="28" xfId="5" applyNumberFormat="1" applyFont="1" applyBorder="1" applyAlignment="1">
      <alignment vertical="center"/>
    </xf>
    <xf numFmtId="4" fontId="10" fillId="0" borderId="33" xfId="5" applyNumberFormat="1" applyFont="1" applyBorder="1" applyAlignment="1">
      <alignment vertical="center"/>
    </xf>
    <xf numFmtId="44" fontId="4" fillId="4" borderId="20" xfId="5" applyNumberFormat="1" applyFont="1" applyFill="1" applyBorder="1" applyAlignment="1">
      <alignment vertical="center"/>
    </xf>
    <xf numFmtId="4" fontId="10" fillId="0" borderId="23" xfId="7" applyNumberFormat="1" applyFont="1" applyBorder="1" applyAlignment="1">
      <alignment horizontal="right" vertical="center"/>
    </xf>
    <xf numFmtId="4" fontId="10" fillId="0" borderId="33" xfId="6" applyNumberFormat="1" applyFont="1" applyBorder="1" applyAlignment="1">
      <alignment vertical="center"/>
    </xf>
    <xf numFmtId="44" fontId="4" fillId="4" borderId="20" xfId="6" applyNumberFormat="1" applyFont="1" applyFill="1" applyBorder="1" applyAlignment="1">
      <alignment vertical="center"/>
    </xf>
    <xf numFmtId="43" fontId="10" fillId="0" borderId="23" xfId="7" applyFont="1" applyBorder="1" applyAlignment="1">
      <alignment horizontal="center" vertical="center"/>
    </xf>
    <xf numFmtId="165" fontId="10" fillId="0" borderId="23" xfId="6" applyNumberFormat="1" applyFont="1" applyBorder="1" applyAlignment="1">
      <alignment vertical="center"/>
    </xf>
    <xf numFmtId="167" fontId="10" fillId="0" borderId="23" xfId="7" applyNumberFormat="1" applyFont="1" applyBorder="1" applyAlignment="1">
      <alignment vertical="center"/>
    </xf>
    <xf numFmtId="43" fontId="10" fillId="0" borderId="28" xfId="7" applyFont="1" applyBorder="1" applyAlignment="1">
      <alignment horizontal="center" vertical="center"/>
    </xf>
    <xf numFmtId="165" fontId="10" fillId="0" borderId="28" xfId="7" applyNumberFormat="1" applyFont="1" applyBorder="1" applyAlignment="1">
      <alignment vertical="center"/>
    </xf>
    <xf numFmtId="165" fontId="10" fillId="0" borderId="28" xfId="6" applyNumberFormat="1" applyFont="1" applyBorder="1" applyAlignment="1">
      <alignment vertical="center"/>
    </xf>
    <xf numFmtId="167" fontId="10" fillId="0" borderId="28" xfId="7" applyNumberFormat="1" applyFont="1" applyBorder="1" applyAlignment="1">
      <alignment vertical="center"/>
    </xf>
    <xf numFmtId="43" fontId="10" fillId="0" borderId="33" xfId="7" applyFont="1" applyBorder="1" applyAlignment="1">
      <alignment horizontal="center" vertical="center"/>
    </xf>
    <xf numFmtId="4" fontId="10" fillId="0" borderId="33" xfId="7" applyNumberFormat="1" applyFont="1" applyBorder="1" applyAlignment="1">
      <alignment vertical="center"/>
    </xf>
    <xf numFmtId="167" fontId="10" fillId="0" borderId="33" xfId="7" applyNumberFormat="1" applyFont="1" applyBorder="1" applyAlignment="1">
      <alignment vertical="center"/>
    </xf>
    <xf numFmtId="0" fontId="4" fillId="0" borderId="36" xfId="5" applyFont="1" applyBorder="1" applyAlignment="1">
      <alignment horizontal="center" vertical="center"/>
    </xf>
    <xf numFmtId="0" fontId="4" fillId="0" borderId="10" xfId="5" applyFont="1" applyBorder="1" applyAlignment="1">
      <alignment horizontal="center" vertical="center"/>
    </xf>
    <xf numFmtId="44" fontId="4" fillId="0" borderId="37" xfId="6" applyNumberFormat="1" applyFont="1" applyFill="1" applyBorder="1" applyAlignment="1">
      <alignment vertical="center"/>
    </xf>
    <xf numFmtId="44" fontId="6" fillId="3" borderId="20" xfId="6" applyNumberFormat="1" applyFont="1" applyFill="1" applyBorder="1" applyAlignment="1">
      <alignment vertical="center"/>
    </xf>
    <xf numFmtId="170" fontId="0" fillId="0" borderId="1" xfId="1" applyNumberFormat="1" applyFont="1" applyBorder="1"/>
    <xf numFmtId="170" fontId="2" fillId="0" borderId="1" xfId="0" applyNumberFormat="1" applyFont="1" applyBorder="1"/>
    <xf numFmtId="169" fontId="10" fillId="0" borderId="25" xfId="6" applyNumberFormat="1" applyFont="1" applyBorder="1" applyAlignment="1">
      <alignment horizontal="center" vertical="center"/>
    </xf>
    <xf numFmtId="1" fontId="10" fillId="0" borderId="35" xfId="6" applyNumberFormat="1" applyFont="1" applyBorder="1" applyAlignment="1">
      <alignment horizontal="center" vertical="center"/>
    </xf>
    <xf numFmtId="0" fontId="6" fillId="3" borderId="5" xfId="5" applyFont="1" applyFill="1" applyBorder="1" applyAlignment="1">
      <alignment horizontal="center" vertical="center"/>
    </xf>
    <xf numFmtId="0" fontId="6" fillId="3" borderId="19" xfId="5" applyFont="1" applyFill="1" applyBorder="1" applyAlignment="1">
      <alignment horizontal="center" vertical="center"/>
    </xf>
    <xf numFmtId="0" fontId="6" fillId="3" borderId="18" xfId="5" applyFont="1" applyFill="1" applyBorder="1" applyAlignment="1">
      <alignment horizontal="center" vertical="center"/>
    </xf>
    <xf numFmtId="0" fontId="4" fillId="4" borderId="19" xfId="5" applyFont="1" applyFill="1" applyBorder="1" applyAlignment="1">
      <alignment horizontal="right" vertical="center"/>
    </xf>
    <xf numFmtId="0" fontId="4" fillId="4" borderId="5" xfId="5" applyFont="1" applyFill="1" applyBorder="1" applyAlignment="1">
      <alignment horizontal="right" vertical="center"/>
    </xf>
    <xf numFmtId="4" fontId="10" fillId="0" borderId="1" xfId="4" applyNumberFormat="1" applyFont="1" applyBorder="1" applyAlignment="1">
      <alignment horizontal="left" vertical="center"/>
    </xf>
    <xf numFmtId="44" fontId="4" fillId="4" borderId="18" xfId="6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168" fontId="10" fillId="0" borderId="25" xfId="6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170" fontId="2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wrapText="1"/>
    </xf>
    <xf numFmtId="42" fontId="0" fillId="0" borderId="0" xfId="1" applyFont="1" applyBorder="1"/>
    <xf numFmtId="170" fontId="2" fillId="0" borderId="0" xfId="1" applyNumberFormat="1" applyFont="1" applyBorder="1"/>
    <xf numFmtId="0" fontId="2" fillId="0" borderId="0" xfId="0" applyFont="1" applyAlignment="1">
      <alignment horizontal="center"/>
    </xf>
    <xf numFmtId="170" fontId="2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0" borderId="9" xfId="4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/>
    </xf>
    <xf numFmtId="0" fontId="9" fillId="0" borderId="11" xfId="4" applyFont="1" applyBorder="1" applyAlignment="1">
      <alignment horizontal="center" vertical="center"/>
    </xf>
    <xf numFmtId="0" fontId="9" fillId="0" borderId="12" xfId="4" applyFont="1" applyBorder="1" applyAlignment="1">
      <alignment horizontal="center" vertical="center"/>
    </xf>
    <xf numFmtId="0" fontId="9" fillId="0" borderId="0" xfId="4" applyFont="1" applyAlignment="1">
      <alignment horizontal="center" vertical="center"/>
    </xf>
    <xf numFmtId="0" fontId="9" fillId="0" borderId="13" xfId="4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/>
    </xf>
    <xf numFmtId="0" fontId="4" fillId="0" borderId="5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6" fillId="3" borderId="7" xfId="4" applyFont="1" applyFill="1" applyBorder="1" applyAlignment="1">
      <alignment horizontal="right" vertical="center"/>
    </xf>
    <xf numFmtId="0" fontId="6" fillId="3" borderId="5" xfId="4" applyFont="1" applyFill="1" applyBorder="1" applyAlignment="1">
      <alignment horizontal="right" vertical="center"/>
    </xf>
    <xf numFmtId="0" fontId="6" fillId="3" borderId="8" xfId="4" applyFont="1" applyFill="1" applyBorder="1" applyAlignment="1">
      <alignment horizontal="right" vertical="center"/>
    </xf>
    <xf numFmtId="0" fontId="10" fillId="0" borderId="12" xfId="4" applyFont="1" applyBorder="1" applyAlignment="1">
      <alignment horizontal="justify" vertical="center" wrapText="1"/>
    </xf>
    <xf numFmtId="0" fontId="10" fillId="0" borderId="0" xfId="4" applyFont="1" applyAlignment="1">
      <alignment horizontal="justify" vertical="center" wrapText="1"/>
    </xf>
    <xf numFmtId="0" fontId="10" fillId="0" borderId="13" xfId="4" applyFont="1" applyBorder="1" applyAlignment="1">
      <alignment horizontal="justify" vertical="center" wrapText="1"/>
    </xf>
    <xf numFmtId="0" fontId="10" fillId="0" borderId="14" xfId="4" applyFont="1" applyBorder="1" applyAlignment="1">
      <alignment horizontal="justify" vertical="center" wrapText="1"/>
    </xf>
    <xf numFmtId="0" fontId="10" fillId="0" borderId="15" xfId="4" applyFont="1" applyBorder="1" applyAlignment="1">
      <alignment horizontal="justify" vertical="center" wrapText="1"/>
    </xf>
    <xf numFmtId="0" fontId="10" fillId="0" borderId="16" xfId="4" applyFont="1" applyBorder="1" applyAlignment="1">
      <alignment horizontal="justify" vertical="center" wrapText="1"/>
    </xf>
    <xf numFmtId="0" fontId="9" fillId="0" borderId="7" xfId="4" applyFont="1" applyBorder="1" applyAlignment="1">
      <alignment horizontal="right" vertical="center"/>
    </xf>
    <xf numFmtId="0" fontId="9" fillId="0" borderId="5" xfId="4" applyFont="1" applyBorder="1" applyAlignment="1">
      <alignment horizontal="right" vertical="center"/>
    </xf>
    <xf numFmtId="0" fontId="9" fillId="0" borderId="8" xfId="4" applyFont="1" applyBorder="1" applyAlignment="1">
      <alignment horizontal="right" vertical="center"/>
    </xf>
    <xf numFmtId="0" fontId="4" fillId="4" borderId="1" xfId="4" applyFont="1" applyFill="1" applyBorder="1" applyAlignment="1">
      <alignment horizontal="center" vertical="center" wrapText="1"/>
    </xf>
    <xf numFmtId="0" fontId="4" fillId="4" borderId="3" xfId="4" applyFont="1" applyFill="1" applyBorder="1" applyAlignment="1">
      <alignment horizontal="center" vertical="center" wrapText="1"/>
    </xf>
    <xf numFmtId="0" fontId="4" fillId="4" borderId="2" xfId="4" applyFont="1" applyFill="1" applyBorder="1" applyAlignment="1">
      <alignment horizontal="center" vertical="center"/>
    </xf>
    <xf numFmtId="0" fontId="4" fillId="4" borderId="1" xfId="4" applyFont="1" applyFill="1" applyBorder="1" applyAlignment="1">
      <alignment horizontal="center" vertical="center"/>
    </xf>
    <xf numFmtId="0" fontId="6" fillId="3" borderId="2" xfId="4" applyFont="1" applyFill="1" applyBorder="1" applyAlignment="1">
      <alignment horizontal="center" vertical="center"/>
    </xf>
    <xf numFmtId="0" fontId="6" fillId="3" borderId="1" xfId="4" applyFont="1" applyFill="1" applyBorder="1" applyAlignment="1">
      <alignment horizontal="center" vertical="center"/>
    </xf>
    <xf numFmtId="0" fontId="6" fillId="3" borderId="3" xfId="4" applyFont="1" applyFill="1" applyBorder="1" applyAlignment="1">
      <alignment horizontal="center" vertical="center"/>
    </xf>
    <xf numFmtId="0" fontId="4" fillId="0" borderId="7" xfId="4" applyFont="1" applyBorder="1" applyAlignment="1">
      <alignment horizontal="justify" vertical="center"/>
    </xf>
    <xf numFmtId="0" fontId="4" fillId="0" borderId="5" xfId="4" applyFont="1" applyBorder="1" applyAlignment="1">
      <alignment horizontal="justify" vertical="center"/>
    </xf>
    <xf numFmtId="0" fontId="4" fillId="0" borderId="6" xfId="4" applyFont="1" applyBorder="1" applyAlignment="1">
      <alignment horizontal="justify" vertical="center"/>
    </xf>
    <xf numFmtId="0" fontId="8" fillId="0" borderId="1" xfId="4" applyFont="1" applyBorder="1" applyAlignment="1">
      <alignment horizontal="left" vertical="center"/>
    </xf>
    <xf numFmtId="0" fontId="8" fillId="0" borderId="3" xfId="4" applyFont="1" applyBorder="1" applyAlignment="1">
      <alignment horizontal="left" vertical="center"/>
    </xf>
    <xf numFmtId="0" fontId="8" fillId="5" borderId="1" xfId="4" applyFont="1" applyFill="1" applyBorder="1" applyAlignment="1">
      <alignment horizontal="justify" vertical="center" wrapText="1"/>
    </xf>
    <xf numFmtId="0" fontId="8" fillId="5" borderId="1" xfId="4" applyFont="1" applyFill="1" applyBorder="1" applyAlignment="1">
      <alignment horizontal="justify" vertical="center"/>
    </xf>
    <xf numFmtId="0" fontId="4" fillId="3" borderId="2" xfId="4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6" fillId="0" borderId="2" xfId="4" applyFont="1" applyBorder="1" applyAlignment="1">
      <alignment horizontal="left" vertical="center"/>
    </xf>
    <xf numFmtId="0" fontId="6" fillId="0" borderId="1" xfId="4" applyFont="1" applyBorder="1" applyAlignment="1">
      <alignment horizontal="left" vertical="center"/>
    </xf>
    <xf numFmtId="0" fontId="9" fillId="0" borderId="1" xfId="4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0" fontId="6" fillId="0" borderId="2" xfId="4" applyFont="1" applyBorder="1" applyAlignment="1">
      <alignment horizontal="justify" vertical="center" wrapText="1"/>
    </xf>
    <xf numFmtId="0" fontId="6" fillId="0" borderId="1" xfId="4" applyFont="1" applyBorder="1" applyAlignment="1">
      <alignment horizontal="justify" vertical="center" wrapText="1"/>
    </xf>
    <xf numFmtId="0" fontId="6" fillId="0" borderId="3" xfId="4" applyFont="1" applyBorder="1" applyAlignment="1">
      <alignment horizontal="justify" vertical="center" wrapText="1"/>
    </xf>
    <xf numFmtId="0" fontId="7" fillId="3" borderId="2" xfId="4" applyFont="1" applyFill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/>
    </xf>
    <xf numFmtId="0" fontId="7" fillId="3" borderId="3" xfId="4" applyFont="1" applyFill="1" applyBorder="1" applyAlignment="1">
      <alignment horizontal="center" vertical="center"/>
    </xf>
    <xf numFmtId="0" fontId="6" fillId="0" borderId="4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8" fillId="0" borderId="7" xfId="4" applyFont="1" applyBorder="1" applyAlignment="1">
      <alignment horizontal="justify" vertical="center"/>
    </xf>
    <xf numFmtId="0" fontId="8" fillId="0" borderId="5" xfId="4" applyFont="1" applyBorder="1" applyAlignment="1">
      <alignment horizontal="justify" vertical="center"/>
    </xf>
    <xf numFmtId="0" fontId="8" fillId="0" borderId="8" xfId="4" applyFont="1" applyBorder="1" applyAlignment="1">
      <alignment horizontal="justify" vertical="center"/>
    </xf>
    <xf numFmtId="0" fontId="8" fillId="4" borderId="7" xfId="4" applyFont="1" applyFill="1" applyBorder="1" applyAlignment="1">
      <alignment horizontal="right" vertical="center"/>
    </xf>
    <xf numFmtId="0" fontId="8" fillId="4" borderId="8" xfId="4" applyFont="1" applyFill="1" applyBorder="1" applyAlignment="1">
      <alignment horizontal="right" vertical="center"/>
    </xf>
    <xf numFmtId="164" fontId="8" fillId="0" borderId="5" xfId="4" applyNumberFormat="1" applyFont="1" applyBorder="1" applyAlignment="1">
      <alignment horizontal="center" vertical="center"/>
    </xf>
    <xf numFmtId="164" fontId="8" fillId="0" borderId="6" xfId="4" applyNumberFormat="1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0" fillId="0" borderId="7" xfId="5" applyFont="1" applyBorder="1" applyAlignment="1">
      <alignment horizontal="justify" vertical="center" wrapText="1"/>
    </xf>
    <xf numFmtId="0" fontId="10" fillId="0" borderId="5" xfId="5" applyFont="1" applyBorder="1" applyAlignment="1">
      <alignment horizontal="justify" vertical="center" wrapText="1"/>
    </xf>
    <xf numFmtId="0" fontId="6" fillId="0" borderId="19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3" borderId="7" xfId="5" applyFont="1" applyFill="1" applyBorder="1" applyAlignment="1">
      <alignment horizontal="center" vertical="center"/>
    </xf>
    <xf numFmtId="0" fontId="6" fillId="3" borderId="5" xfId="5" applyFont="1" applyFill="1" applyBorder="1" applyAlignment="1">
      <alignment horizontal="center" vertical="center"/>
    </xf>
    <xf numFmtId="0" fontId="4" fillId="4" borderId="19" xfId="5" applyFont="1" applyFill="1" applyBorder="1" applyAlignment="1">
      <alignment horizontal="center" vertical="center"/>
    </xf>
    <xf numFmtId="0" fontId="4" fillId="4" borderId="8" xfId="5" applyFont="1" applyFill="1" applyBorder="1" applyAlignment="1">
      <alignment horizontal="center" vertical="center"/>
    </xf>
    <xf numFmtId="0" fontId="6" fillId="3" borderId="19" xfId="5" applyFont="1" applyFill="1" applyBorder="1" applyAlignment="1">
      <alignment horizontal="center" vertical="center"/>
    </xf>
    <xf numFmtId="0" fontId="6" fillId="3" borderId="18" xfId="5" applyFont="1" applyFill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0" fillId="0" borderId="21" xfId="5" applyFont="1" applyBorder="1" applyAlignment="1">
      <alignment vertical="center"/>
    </xf>
    <xf numFmtId="0" fontId="10" fillId="0" borderId="22" xfId="5" applyFont="1" applyBorder="1" applyAlignment="1">
      <alignment vertical="center"/>
    </xf>
    <xf numFmtId="0" fontId="4" fillId="4" borderId="19" xfId="5" applyFont="1" applyFill="1" applyBorder="1" applyAlignment="1">
      <alignment horizontal="right" vertical="center"/>
    </xf>
    <xf numFmtId="0" fontId="4" fillId="4" borderId="5" xfId="5" applyFont="1" applyFill="1" applyBorder="1" applyAlignment="1">
      <alignment horizontal="right" vertical="center"/>
    </xf>
    <xf numFmtId="0" fontId="4" fillId="4" borderId="8" xfId="5" applyFont="1" applyFill="1" applyBorder="1" applyAlignment="1">
      <alignment horizontal="right" vertical="center"/>
    </xf>
    <xf numFmtId="168" fontId="10" fillId="0" borderId="25" xfId="6" applyNumberFormat="1" applyFont="1" applyBorder="1" applyAlignment="1">
      <alignment horizontal="center" vertical="center"/>
    </xf>
    <xf numFmtId="168" fontId="10" fillId="0" borderId="30" xfId="6" applyNumberFormat="1" applyFont="1" applyBorder="1" applyAlignment="1">
      <alignment horizontal="center" vertical="center"/>
    </xf>
    <xf numFmtId="168" fontId="10" fillId="0" borderId="35" xfId="6" applyNumberFormat="1" applyFont="1" applyBorder="1" applyAlignment="1">
      <alignment horizontal="center" vertical="center"/>
    </xf>
    <xf numFmtId="0" fontId="6" fillId="4" borderId="7" xfId="5" applyFont="1" applyFill="1" applyBorder="1" applyAlignment="1">
      <alignment vertical="center"/>
    </xf>
    <xf numFmtId="164" fontId="9" fillId="4" borderId="7" xfId="5" applyNumberFormat="1" applyFont="1" applyFill="1" applyBorder="1" applyAlignment="1">
      <alignment horizontal="left" vertical="center"/>
    </xf>
    <xf numFmtId="0" fontId="4" fillId="4" borderId="7" xfId="5" applyFont="1" applyFill="1" applyBorder="1" applyAlignment="1">
      <alignment horizontal="justify" vertical="center" wrapText="1"/>
    </xf>
    <xf numFmtId="0" fontId="10" fillId="0" borderId="26" xfId="5" applyFont="1" applyBorder="1" applyAlignment="1">
      <alignment vertical="center" wrapText="1"/>
    </xf>
    <xf numFmtId="0" fontId="10" fillId="0" borderId="27" xfId="5" applyFont="1" applyBorder="1" applyAlignment="1">
      <alignment vertical="center" wrapText="1"/>
    </xf>
    <xf numFmtId="0" fontId="10" fillId="0" borderId="26" xfId="5" applyFont="1" applyBorder="1" applyAlignment="1">
      <alignment vertical="center"/>
    </xf>
    <xf numFmtId="0" fontId="10" fillId="0" borderId="27" xfId="5" applyFont="1" applyBorder="1" applyAlignment="1">
      <alignment vertical="center"/>
    </xf>
    <xf numFmtId="0" fontId="10" fillId="0" borderId="31" xfId="5" applyFont="1" applyBorder="1" applyAlignment="1">
      <alignment vertical="center"/>
    </xf>
    <xf numFmtId="0" fontId="10" fillId="0" borderId="32" xfId="5" applyFont="1" applyBorder="1" applyAlignment="1">
      <alignment vertical="center"/>
    </xf>
    <xf numFmtId="0" fontId="6" fillId="3" borderId="8" xfId="5" applyFont="1" applyFill="1" applyBorder="1" applyAlignment="1">
      <alignment horizontal="center" vertical="center"/>
    </xf>
    <xf numFmtId="1" fontId="10" fillId="0" borderId="25" xfId="6" applyNumberFormat="1" applyFont="1" applyBorder="1" applyAlignment="1">
      <alignment horizontal="center" vertical="center"/>
    </xf>
    <xf numFmtId="1" fontId="10" fillId="0" borderId="30" xfId="6" applyNumberFormat="1" applyFont="1" applyBorder="1" applyAlignment="1">
      <alignment horizontal="center" vertical="center"/>
    </xf>
    <xf numFmtId="1" fontId="10" fillId="0" borderId="35" xfId="6" applyNumberFormat="1" applyFont="1" applyBorder="1" applyAlignment="1">
      <alignment horizontal="center" vertical="center"/>
    </xf>
    <xf numFmtId="0" fontId="10" fillId="0" borderId="21" xfId="5" applyFont="1" applyBorder="1" applyAlignment="1">
      <alignment vertical="center" wrapText="1"/>
    </xf>
    <xf numFmtId="0" fontId="10" fillId="0" borderId="22" xfId="5" applyFont="1" applyBorder="1" applyAlignment="1">
      <alignment vertical="center" wrapText="1"/>
    </xf>
    <xf numFmtId="169" fontId="10" fillId="0" borderId="25" xfId="6" applyNumberFormat="1" applyFont="1" applyBorder="1" applyAlignment="1">
      <alignment horizontal="center" vertical="center"/>
    </xf>
    <xf numFmtId="169" fontId="10" fillId="0" borderId="30" xfId="6" applyNumberFormat="1" applyFont="1" applyBorder="1" applyAlignment="1">
      <alignment horizontal="center" vertical="center"/>
    </xf>
    <xf numFmtId="169" fontId="10" fillId="0" borderId="35" xfId="6" applyNumberFormat="1" applyFont="1" applyBorder="1" applyAlignment="1">
      <alignment horizontal="center" vertical="center"/>
    </xf>
    <xf numFmtId="44" fontId="0" fillId="0" borderId="0" xfId="9" applyFont="1"/>
    <xf numFmtId="44" fontId="0" fillId="0" borderId="0" xfId="0" applyNumberFormat="1"/>
  </cellXfs>
  <cellStyles count="10">
    <cellStyle name="Millares" xfId="2" builtinId="3"/>
    <cellStyle name="Millares 4 2" xfId="7" xr:uid="{ACDD5E42-C355-4521-B95E-E596F3D6E071}"/>
    <cellStyle name="Moneda" xfId="9" builtinId="4"/>
    <cellStyle name="Moneda [0]" xfId="1" builtinId="7"/>
    <cellStyle name="Moneda 2 3" xfId="6" xr:uid="{1E8D1E1E-F992-4A84-9AEE-C4F09609A821}"/>
    <cellStyle name="Normal" xfId="0" builtinId="0"/>
    <cellStyle name="Normal 2" xfId="4" xr:uid="{50EA89B4-6567-4AB6-95A2-EE7F16CC1367}"/>
    <cellStyle name="Normal 4" xfId="8" xr:uid="{41A16226-95DF-4953-B568-CC0153C03696}"/>
    <cellStyle name="Normal 4 2" xfId="5" xr:uid="{BCF475CB-24D7-4D4A-AFA7-0D7D5FFACA43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11</xdr:row>
      <xdr:rowOff>266700</xdr:rowOff>
    </xdr:from>
    <xdr:to>
      <xdr:col>7</xdr:col>
      <xdr:colOff>0</xdr:colOff>
      <xdr:row>33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058FBE-1C3E-FD8C-FC34-E85F700908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400" t="23985" r="30460" b="31658"/>
        <a:stretch/>
      </xdr:blipFill>
      <xdr:spPr>
        <a:xfrm>
          <a:off x="19050" y="2362200"/>
          <a:ext cx="6410325" cy="5715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6</xdr:col>
      <xdr:colOff>1042147</xdr:colOff>
      <xdr:row>33</xdr:row>
      <xdr:rowOff>168088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7B61241-E549-2C69-8892-A27EF3A6C40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27564" r="30690" b="22213"/>
        <a:stretch/>
      </xdr:blipFill>
      <xdr:spPr>
        <a:xfrm>
          <a:off x="0" y="1255059"/>
          <a:ext cx="6387353" cy="568138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33616</xdr:rowOff>
    </xdr:from>
    <xdr:to>
      <xdr:col>6</xdr:col>
      <xdr:colOff>1064559</xdr:colOff>
      <xdr:row>30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46BC64B-B604-C735-6996-E6110061B98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2" t="40964" r="30506" b="11209"/>
        <a:stretch/>
      </xdr:blipFill>
      <xdr:spPr>
        <a:xfrm>
          <a:off x="0" y="1288675"/>
          <a:ext cx="6409765" cy="49193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11206</xdr:colOff>
      <xdr:row>6</xdr:row>
      <xdr:rowOff>44823</xdr:rowOff>
    </xdr:from>
    <xdr:to>
      <xdr:col>6</xdr:col>
      <xdr:colOff>1064559</xdr:colOff>
      <xdr:row>30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531374-2854-865F-EEB5-3D42F9799E7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64" t="33556" r="30506" b="21341"/>
        <a:stretch/>
      </xdr:blipFill>
      <xdr:spPr>
        <a:xfrm>
          <a:off x="11206" y="1299882"/>
          <a:ext cx="6398559" cy="48969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5</xdr:row>
      <xdr:rowOff>336177</xdr:rowOff>
    </xdr:from>
    <xdr:to>
      <xdr:col>6</xdr:col>
      <xdr:colOff>1053352</xdr:colOff>
      <xdr:row>29</xdr:row>
      <xdr:rowOff>145677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3D24F6D-2970-150B-F11E-8BFE09E8719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23423" r="30690" b="26571"/>
        <a:stretch/>
      </xdr:blipFill>
      <xdr:spPr>
        <a:xfrm>
          <a:off x="1" y="1288677"/>
          <a:ext cx="6398557" cy="49081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</xdr:row>
      <xdr:rowOff>33618</xdr:rowOff>
    </xdr:from>
    <xdr:to>
      <xdr:col>7</xdr:col>
      <xdr:colOff>0</xdr:colOff>
      <xdr:row>29</xdr:row>
      <xdr:rowOff>179295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A696530-EB46-D250-40D0-2B6D1CAE04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25" t="32031" r="30445" b="17310"/>
        <a:stretch/>
      </xdr:blipFill>
      <xdr:spPr>
        <a:xfrm>
          <a:off x="1" y="1333500"/>
          <a:ext cx="6432175" cy="48969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44826</xdr:rowOff>
    </xdr:from>
    <xdr:to>
      <xdr:col>7</xdr:col>
      <xdr:colOff>11206</xdr:colOff>
      <xdr:row>29</xdr:row>
      <xdr:rowOff>168089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8EB931-5769-FBDF-9FA0-A2997260A88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39221" r="30322" b="12407"/>
        <a:stretch/>
      </xdr:blipFill>
      <xdr:spPr>
        <a:xfrm>
          <a:off x="0" y="1535208"/>
          <a:ext cx="6443382" cy="468405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</xdr:rowOff>
    </xdr:from>
    <xdr:to>
      <xdr:col>7</xdr:col>
      <xdr:colOff>0</xdr:colOff>
      <xdr:row>30</xdr:row>
      <xdr:rowOff>11205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86235D5-0189-249E-D748-5791F83F12D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44231" r="30383" b="8922"/>
        <a:stretch/>
      </xdr:blipFill>
      <xdr:spPr>
        <a:xfrm>
          <a:off x="0" y="1299883"/>
          <a:ext cx="6432176" cy="495299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</xdr:row>
      <xdr:rowOff>22411</xdr:rowOff>
    </xdr:from>
    <xdr:to>
      <xdr:col>7</xdr:col>
      <xdr:colOff>33619</xdr:colOff>
      <xdr:row>31</xdr:row>
      <xdr:rowOff>168089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1435A6-6C77-987B-A1C8-C191A49B42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841" t="42380" r="30384" b="7396"/>
        <a:stretch/>
      </xdr:blipFill>
      <xdr:spPr>
        <a:xfrm>
          <a:off x="1" y="1322293"/>
          <a:ext cx="6465794" cy="52779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22411</xdr:rowOff>
    </xdr:from>
    <xdr:to>
      <xdr:col>7</xdr:col>
      <xdr:colOff>0</xdr:colOff>
      <xdr:row>31</xdr:row>
      <xdr:rowOff>112059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41EE1A9-03A4-5946-9D52-01A1A074C4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26" t="42925" r="30812" b="8376"/>
        <a:stretch/>
      </xdr:blipFill>
      <xdr:spPr>
        <a:xfrm>
          <a:off x="0" y="1322293"/>
          <a:ext cx="6432176" cy="522194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</xdr:row>
      <xdr:rowOff>22412</xdr:rowOff>
    </xdr:from>
    <xdr:to>
      <xdr:col>7</xdr:col>
      <xdr:colOff>11207</xdr:colOff>
      <xdr:row>30</xdr:row>
      <xdr:rowOff>22412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7036DC-D931-3455-55C8-77206D353A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26" t="28871" r="30689" b="23083"/>
        <a:stretch/>
      </xdr:blipFill>
      <xdr:spPr>
        <a:xfrm>
          <a:off x="1" y="1445559"/>
          <a:ext cx="6443382" cy="4941794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</xdr:row>
      <xdr:rowOff>22412</xdr:rowOff>
    </xdr:from>
    <xdr:to>
      <xdr:col>7</xdr:col>
      <xdr:colOff>1</xdr:colOff>
      <xdr:row>32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B71044B-CF1D-F6E6-3A0F-01F8A81495B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270" t="38566" r="30445" b="11537"/>
        <a:stretch/>
      </xdr:blipFill>
      <xdr:spPr>
        <a:xfrm>
          <a:off x="1" y="1445559"/>
          <a:ext cx="6432176" cy="531158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56028</xdr:rowOff>
    </xdr:from>
    <xdr:to>
      <xdr:col>6</xdr:col>
      <xdr:colOff>1064559</xdr:colOff>
      <xdr:row>35</xdr:row>
      <xdr:rowOff>190499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D70BAB-9267-3832-15D2-05AA08D37E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25" t="28217" r="30383" b="21995"/>
        <a:stretch/>
      </xdr:blipFill>
      <xdr:spPr>
        <a:xfrm>
          <a:off x="0" y="1949822"/>
          <a:ext cx="6409765" cy="602876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22412</xdr:rowOff>
    </xdr:from>
    <xdr:to>
      <xdr:col>6</xdr:col>
      <xdr:colOff>1064559</xdr:colOff>
      <xdr:row>33</xdr:row>
      <xdr:rowOff>179294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FF9D5E-7C60-3066-2F7C-EAC2878332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841" t="46738" r="30506" b="23411"/>
        <a:stretch/>
      </xdr:blipFill>
      <xdr:spPr>
        <a:xfrm>
          <a:off x="0" y="1916206"/>
          <a:ext cx="6409765" cy="567017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44823</xdr:colOff>
      <xdr:row>6</xdr:row>
      <xdr:rowOff>22412</xdr:rowOff>
    </xdr:from>
    <xdr:to>
      <xdr:col>7</xdr:col>
      <xdr:colOff>22412</xdr:colOff>
      <xdr:row>35</xdr:row>
      <xdr:rowOff>156883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E363F2-0C77-2DE8-80DF-87A7BC83858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332" t="18085" r="30751" b="14151"/>
        <a:stretch/>
      </xdr:blipFill>
      <xdr:spPr>
        <a:xfrm>
          <a:off x="44823" y="1725706"/>
          <a:ext cx="6409765" cy="602876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5</xdr:row>
      <xdr:rowOff>739588</xdr:rowOff>
    </xdr:from>
    <xdr:to>
      <xdr:col>6</xdr:col>
      <xdr:colOff>1075765</xdr:colOff>
      <xdr:row>36</xdr:row>
      <xdr:rowOff>33618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1DAA296-3B41-F580-9382-F9E2183C87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025" t="20262" r="30506" b="27007"/>
        <a:stretch/>
      </xdr:blipFill>
      <xdr:spPr>
        <a:xfrm>
          <a:off x="22412" y="1692088"/>
          <a:ext cx="6398559" cy="612961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33618</xdr:rowOff>
    </xdr:from>
    <xdr:to>
      <xdr:col>6</xdr:col>
      <xdr:colOff>1064559</xdr:colOff>
      <xdr:row>35</xdr:row>
      <xdr:rowOff>168087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E643760-6DDE-11F6-0CE2-1290B47676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332" t="21900" r="30383" b="25276"/>
        <a:stretch/>
      </xdr:blipFill>
      <xdr:spPr>
        <a:xfrm>
          <a:off x="0" y="1736912"/>
          <a:ext cx="6409765" cy="6028763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5</xdr:row>
      <xdr:rowOff>907676</xdr:rowOff>
    </xdr:from>
    <xdr:to>
      <xdr:col>7</xdr:col>
      <xdr:colOff>1</xdr:colOff>
      <xdr:row>33</xdr:row>
      <xdr:rowOff>134471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49DFFE2-D602-EDA4-55FA-D352AB6A2BE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27999" r="30751" b="30602"/>
        <a:stretch/>
      </xdr:blipFill>
      <xdr:spPr>
        <a:xfrm>
          <a:off x="1" y="1860176"/>
          <a:ext cx="6432176" cy="568138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6</xdr:row>
      <xdr:rowOff>0</xdr:rowOff>
    </xdr:from>
    <xdr:to>
      <xdr:col>6</xdr:col>
      <xdr:colOff>1053353</xdr:colOff>
      <xdr:row>34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547DBF-289E-2D6D-3228-2DB96F15A6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903" t="44995" r="30690" b="9357"/>
        <a:stretch/>
      </xdr:blipFill>
      <xdr:spPr>
        <a:xfrm>
          <a:off x="22412" y="1893794"/>
          <a:ext cx="6376147" cy="5703794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918882</xdr:rowOff>
    </xdr:from>
    <xdr:to>
      <xdr:col>7</xdr:col>
      <xdr:colOff>1</xdr:colOff>
      <xdr:row>35</xdr:row>
      <xdr:rowOff>179293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872C5AB-7B69-3D63-3DFA-6178088019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145" t="27128" r="55019" b="20687"/>
        <a:stretch/>
      </xdr:blipFill>
      <xdr:spPr>
        <a:xfrm>
          <a:off x="0" y="1871382"/>
          <a:ext cx="6432177" cy="60959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dor%20de%20proyectos%20de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ficador de proyectos"/>
    </sheetNames>
    <sheetDataSet>
      <sheetData sheetId="0">
        <row r="2">
          <cell r="H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645BF-A785-44F8-B2F7-BACF2CAD8A13}">
  <sheetPr>
    <pageSetUpPr fitToPage="1"/>
  </sheetPr>
  <dimension ref="A1:H27"/>
  <sheetViews>
    <sheetView tabSelected="1" zoomScale="90" zoomScaleNormal="90" workbookViewId="0">
      <selection activeCell="E11" sqref="E11"/>
    </sheetView>
  </sheetViews>
  <sheetFormatPr baseColWidth="10" defaultRowHeight="14.4" x14ac:dyDescent="0.3"/>
  <cols>
    <col min="1" max="1" width="5.33203125" bestFit="1" customWidth="1"/>
    <col min="2" max="2" width="50.109375" customWidth="1"/>
    <col min="3" max="3" width="7.6640625" bestFit="1" customWidth="1"/>
    <col min="4" max="4" width="8.88671875" bestFit="1" customWidth="1"/>
    <col min="5" max="5" width="14.33203125" style="8" bestFit="1" customWidth="1"/>
    <col min="6" max="6" width="16.88671875" style="8" bestFit="1" customWidth="1"/>
    <col min="7" max="7" width="12" customWidth="1"/>
    <col min="8" max="8" width="16.5546875" bestFit="1" customWidth="1"/>
    <col min="9" max="10" width="20.44140625" customWidth="1"/>
    <col min="11" max="11" width="21" customWidth="1"/>
    <col min="12" max="12" width="16.33203125" customWidth="1"/>
    <col min="13" max="13" width="15.33203125" customWidth="1"/>
  </cols>
  <sheetData>
    <row r="1" spans="1:7" x14ac:dyDescent="0.3">
      <c r="A1" s="94" t="s">
        <v>91</v>
      </c>
      <c r="B1" s="94"/>
      <c r="C1" s="94"/>
      <c r="D1" s="94"/>
      <c r="E1" s="94"/>
      <c r="F1" s="94"/>
    </row>
    <row r="2" spans="1:7" x14ac:dyDescent="0.3">
      <c r="A2" s="94" t="s">
        <v>0</v>
      </c>
      <c r="B2" s="94"/>
      <c r="C2" s="94"/>
      <c r="D2" s="94"/>
      <c r="E2" s="94"/>
      <c r="F2" s="94"/>
    </row>
    <row r="3" spans="1:7" x14ac:dyDescent="0.3">
      <c r="A3" s="94" t="s">
        <v>1</v>
      </c>
      <c r="B3" s="94"/>
      <c r="C3" s="94"/>
      <c r="D3" s="94"/>
      <c r="E3" s="94"/>
      <c r="F3" s="94"/>
    </row>
    <row r="4" spans="1:7" x14ac:dyDescent="0.3">
      <c r="A4" s="94" t="s">
        <v>92</v>
      </c>
      <c r="B4" s="94"/>
      <c r="C4" s="94"/>
      <c r="D4" s="94"/>
      <c r="E4" s="94"/>
      <c r="F4" s="94"/>
    </row>
    <row r="5" spans="1:7" x14ac:dyDescent="0.3">
      <c r="B5" s="89"/>
      <c r="E5" s="90"/>
      <c r="F5" s="91"/>
    </row>
    <row r="6" spans="1:7" x14ac:dyDescent="0.3">
      <c r="A6" s="1" t="s">
        <v>38</v>
      </c>
      <c r="B6" s="1" t="s">
        <v>2</v>
      </c>
      <c r="C6" s="1" t="s">
        <v>3</v>
      </c>
      <c r="D6" s="1" t="s">
        <v>4</v>
      </c>
      <c r="E6" s="2" t="s">
        <v>5</v>
      </c>
      <c r="F6" s="2" t="s">
        <v>6</v>
      </c>
    </row>
    <row r="7" spans="1:7" x14ac:dyDescent="0.3">
      <c r="A7" s="3" t="s">
        <v>38</v>
      </c>
      <c r="B7" s="98" t="s">
        <v>102</v>
      </c>
      <c r="C7" s="99"/>
      <c r="D7" s="99"/>
      <c r="E7" s="100"/>
      <c r="F7" s="4"/>
      <c r="G7" s="1" t="s">
        <v>103</v>
      </c>
    </row>
    <row r="8" spans="1:7" x14ac:dyDescent="0.3">
      <c r="A8" s="88">
        <v>1</v>
      </c>
      <c r="B8" s="5" t="s">
        <v>97</v>
      </c>
      <c r="C8" s="1" t="s">
        <v>57</v>
      </c>
      <c r="D8" s="9">
        <v>200</v>
      </c>
      <c r="E8" s="73">
        <v>20853</v>
      </c>
      <c r="F8" s="73">
        <f>EVEN(D8*E8)</f>
        <v>4170600</v>
      </c>
      <c r="G8" s="1" t="s">
        <v>100</v>
      </c>
    </row>
    <row r="9" spans="1:7" x14ac:dyDescent="0.3">
      <c r="A9" s="88">
        <f>A8+1</f>
        <v>2</v>
      </c>
      <c r="B9" s="5" t="s">
        <v>94</v>
      </c>
      <c r="C9" s="1" t="s">
        <v>57</v>
      </c>
      <c r="D9" s="9">
        <v>200</v>
      </c>
      <c r="E9" s="73">
        <f>(3108)</f>
        <v>3108</v>
      </c>
      <c r="F9" s="73">
        <f t="shared" ref="F9:F15" si="0">EVEN(D9*E9)</f>
        <v>621600</v>
      </c>
      <c r="G9" s="1" t="s">
        <v>101</v>
      </c>
    </row>
    <row r="10" spans="1:7" ht="28.8" x14ac:dyDescent="0.3">
      <c r="A10" s="88">
        <f t="shared" ref="A10" si="1">A9+1</f>
        <v>3</v>
      </c>
      <c r="B10" s="5" t="s">
        <v>95</v>
      </c>
      <c r="C10" s="1" t="s">
        <v>87</v>
      </c>
      <c r="D10" s="9">
        <v>80</v>
      </c>
      <c r="E10" s="73">
        <f>28000</f>
        <v>28000</v>
      </c>
      <c r="F10" s="73">
        <f t="shared" si="0"/>
        <v>2240000</v>
      </c>
      <c r="G10" s="1" t="s">
        <v>100</v>
      </c>
    </row>
    <row r="11" spans="1:7" x14ac:dyDescent="0.3">
      <c r="A11" s="88">
        <f>A10+1</f>
        <v>4</v>
      </c>
      <c r="B11" s="5" t="s">
        <v>93</v>
      </c>
      <c r="C11" s="1" t="s">
        <v>57</v>
      </c>
      <c r="D11" s="9">
        <f>(12*6)</f>
        <v>72</v>
      </c>
      <c r="E11" s="73">
        <v>227697.72</v>
      </c>
      <c r="F11" s="73">
        <f t="shared" si="0"/>
        <v>16394236</v>
      </c>
      <c r="G11" s="1" t="s">
        <v>101</v>
      </c>
    </row>
    <row r="12" spans="1:7" x14ac:dyDescent="0.3">
      <c r="A12" s="88">
        <f t="shared" ref="A12:A15" si="2">A11+1</f>
        <v>5</v>
      </c>
      <c r="B12" s="5" t="s">
        <v>99</v>
      </c>
      <c r="C12" s="1" t="s">
        <v>87</v>
      </c>
      <c r="D12" s="9">
        <v>10</v>
      </c>
      <c r="E12" s="73">
        <v>15850</v>
      </c>
      <c r="F12" s="73">
        <f t="shared" si="0"/>
        <v>158500</v>
      </c>
      <c r="G12" s="1" t="s">
        <v>100</v>
      </c>
    </row>
    <row r="13" spans="1:7" x14ac:dyDescent="0.3">
      <c r="A13" s="88">
        <f t="shared" si="2"/>
        <v>6</v>
      </c>
      <c r="B13" s="5" t="s">
        <v>96</v>
      </c>
      <c r="C13" s="1" t="s">
        <v>87</v>
      </c>
      <c r="D13" s="9">
        <v>200</v>
      </c>
      <c r="E13" s="73">
        <v>2500</v>
      </c>
      <c r="F13" s="73">
        <f t="shared" si="0"/>
        <v>500000</v>
      </c>
      <c r="G13" s="1" t="s">
        <v>101</v>
      </c>
    </row>
    <row r="14" spans="1:7" x14ac:dyDescent="0.3">
      <c r="A14" s="88">
        <f t="shared" si="2"/>
        <v>7</v>
      </c>
      <c r="B14" s="5" t="s">
        <v>88</v>
      </c>
      <c r="C14" s="1" t="s">
        <v>87</v>
      </c>
      <c r="D14" s="9">
        <v>80</v>
      </c>
      <c r="E14" s="73">
        <v>2500</v>
      </c>
      <c r="F14" s="73">
        <f t="shared" si="0"/>
        <v>200000</v>
      </c>
      <c r="G14" s="1" t="s">
        <v>100</v>
      </c>
    </row>
    <row r="15" spans="1:7" ht="28.8" x14ac:dyDescent="0.3">
      <c r="A15" s="88">
        <f t="shared" si="2"/>
        <v>8</v>
      </c>
      <c r="B15" s="5" t="s">
        <v>104</v>
      </c>
      <c r="C15" s="1" t="s">
        <v>89</v>
      </c>
      <c r="D15" s="9">
        <v>4</v>
      </c>
      <c r="E15" s="73">
        <f>(726786)</f>
        <v>726786</v>
      </c>
      <c r="F15" s="73">
        <f t="shared" si="0"/>
        <v>2907144</v>
      </c>
      <c r="G15" s="1" t="s">
        <v>101</v>
      </c>
    </row>
    <row r="16" spans="1:7" x14ac:dyDescent="0.3">
      <c r="A16" s="1"/>
      <c r="B16" s="86" t="s">
        <v>98</v>
      </c>
      <c r="C16" s="1"/>
      <c r="D16" s="9"/>
      <c r="E16" s="73"/>
      <c r="F16" s="87">
        <f>EVEN(SUM(F8:F15))</f>
        <v>27192080</v>
      </c>
    </row>
    <row r="17" spans="1:8" x14ac:dyDescent="0.3">
      <c r="A17" s="1"/>
      <c r="B17" s="86" t="s">
        <v>90</v>
      </c>
      <c r="C17" s="1"/>
      <c r="D17" s="1"/>
      <c r="E17" s="2"/>
      <c r="F17" s="87">
        <f>F16</f>
        <v>27192080</v>
      </c>
    </row>
    <row r="18" spans="1:8" x14ac:dyDescent="0.3">
      <c r="A18" s="101" t="s">
        <v>7</v>
      </c>
      <c r="B18" s="101"/>
      <c r="C18" s="101"/>
      <c r="D18" s="101"/>
      <c r="E18" s="6">
        <v>0.05</v>
      </c>
      <c r="F18" s="87">
        <f>F16*E18</f>
        <v>1359604</v>
      </c>
    </row>
    <row r="19" spans="1:8" x14ac:dyDescent="0.3">
      <c r="A19" s="101" t="s">
        <v>60</v>
      </c>
      <c r="B19" s="101"/>
      <c r="C19" s="101"/>
      <c r="D19" s="101"/>
      <c r="E19" s="6">
        <v>0</v>
      </c>
      <c r="F19" s="7">
        <f>F17*E19</f>
        <v>0</v>
      </c>
    </row>
    <row r="20" spans="1:8" x14ac:dyDescent="0.3">
      <c r="A20" s="95" t="s">
        <v>61</v>
      </c>
      <c r="B20" s="96"/>
      <c r="C20" s="96"/>
      <c r="D20" s="97"/>
      <c r="E20" s="6">
        <v>0</v>
      </c>
      <c r="F20" s="74">
        <f>F17*E20</f>
        <v>0</v>
      </c>
    </row>
    <row r="21" spans="1:8" x14ac:dyDescent="0.3">
      <c r="A21" s="95" t="s">
        <v>62</v>
      </c>
      <c r="B21" s="96"/>
      <c r="C21" s="96"/>
      <c r="D21" s="96"/>
      <c r="E21" s="97"/>
      <c r="F21" s="74">
        <f>SUM(F17:F20)</f>
        <v>28551684</v>
      </c>
      <c r="H21" s="212">
        <v>28551685</v>
      </c>
    </row>
    <row r="22" spans="1:8" x14ac:dyDescent="0.3">
      <c r="B22" s="89"/>
      <c r="E22" s="90"/>
      <c r="F22" s="91"/>
    </row>
    <row r="23" spans="1:8" x14ac:dyDescent="0.3">
      <c r="B23" s="89"/>
      <c r="E23" s="90"/>
      <c r="F23" s="91"/>
    </row>
    <row r="24" spans="1:8" x14ac:dyDescent="0.3">
      <c r="B24" s="89"/>
      <c r="E24" s="90"/>
      <c r="F24" s="91"/>
      <c r="G24" s="213">
        <f>H21-F21</f>
        <v>1</v>
      </c>
    </row>
    <row r="25" spans="1:8" x14ac:dyDescent="0.3">
      <c r="B25" s="89"/>
      <c r="E25" s="90"/>
      <c r="F25" s="91"/>
    </row>
    <row r="26" spans="1:8" x14ac:dyDescent="0.3">
      <c r="B26" s="89"/>
      <c r="E26" s="90"/>
      <c r="F26" s="91"/>
    </row>
    <row r="27" spans="1:8" x14ac:dyDescent="0.3">
      <c r="B27" s="89"/>
      <c r="E27" s="90"/>
      <c r="F27" s="91"/>
    </row>
  </sheetData>
  <mergeCells count="9">
    <mergeCell ref="A1:F1"/>
    <mergeCell ref="A2:F2"/>
    <mergeCell ref="A3:F3"/>
    <mergeCell ref="A4:F4"/>
    <mergeCell ref="A21:E21"/>
    <mergeCell ref="B7:E7"/>
    <mergeCell ref="A18:D18"/>
    <mergeCell ref="A19:D19"/>
    <mergeCell ref="A20:D20"/>
  </mergeCells>
  <phoneticPr fontId="11" type="noConversion"/>
  <pageMargins left="0.7" right="0.7" top="0.75" bottom="0.75" header="0.3" footer="0.3"/>
  <pageSetup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74806-9F37-4BA7-9DA2-CE739479AE61}">
  <dimension ref="A1:G30"/>
  <sheetViews>
    <sheetView view="pageBreakPreview" zoomScaleNormal="78" zoomScaleSheetLayoutView="100" workbookViewId="0">
      <selection activeCell="B15" sqref="B15"/>
    </sheetView>
  </sheetViews>
  <sheetFormatPr baseColWidth="10" defaultRowHeight="14.4" x14ac:dyDescent="0.3"/>
  <cols>
    <col min="1" max="1" width="5.33203125" bestFit="1" customWidth="1"/>
    <col min="2" max="2" width="54" customWidth="1"/>
    <col min="3" max="3" width="7.6640625" bestFit="1" customWidth="1"/>
    <col min="4" max="4" width="8.88671875" bestFit="1" customWidth="1"/>
    <col min="5" max="5" width="15.88671875" style="8" bestFit="1" customWidth="1"/>
    <col min="6" max="6" width="17.5546875" style="8" bestFit="1" customWidth="1"/>
    <col min="7" max="7" width="13.5546875" customWidth="1"/>
    <col min="9" max="10" width="20.44140625" customWidth="1"/>
    <col min="11" max="11" width="21" customWidth="1"/>
    <col min="12" max="12" width="16.33203125" customWidth="1"/>
    <col min="13" max="13" width="15.33203125" customWidth="1"/>
  </cols>
  <sheetData>
    <row r="1" spans="1:7" x14ac:dyDescent="0.3">
      <c r="A1" s="94" t="str">
        <f>'PRESUPUESTO D. RIEGO DATIL'!A1:F1</f>
        <v>LISTA DE MATERIALES MANTENIMIENTO DISTRITO RIEGO EL DATIL</v>
      </c>
      <c r="B1" s="94"/>
      <c r="C1" s="94"/>
      <c r="D1" s="94"/>
      <c r="E1" s="94"/>
      <c r="F1" s="94"/>
    </row>
    <row r="2" spans="1:7" x14ac:dyDescent="0.3">
      <c r="A2" s="94" t="s">
        <v>0</v>
      </c>
      <c r="B2" s="94"/>
      <c r="C2" s="94"/>
      <c r="D2" s="94"/>
      <c r="E2" s="94"/>
      <c r="F2" s="94"/>
    </row>
    <row r="3" spans="1:7" x14ac:dyDescent="0.3">
      <c r="A3" s="94" t="s">
        <v>1</v>
      </c>
      <c r="B3" s="94"/>
      <c r="C3" s="94"/>
      <c r="D3" s="94"/>
      <c r="E3" s="94"/>
      <c r="F3" s="94"/>
    </row>
    <row r="4" spans="1:7" x14ac:dyDescent="0.3">
      <c r="A4" s="94" t="str">
        <f>'PRESUPUESTO D. RIEGO DATIL'!A4:F4</f>
        <v>MANTENIMIENTO DISTRITO RIEGO EL DATIL</v>
      </c>
      <c r="B4" s="94"/>
      <c r="C4" s="94"/>
      <c r="D4" s="94"/>
      <c r="E4" s="94"/>
      <c r="F4" s="94"/>
    </row>
    <row r="5" spans="1:7" x14ac:dyDescent="0.3">
      <c r="A5" s="102"/>
      <c r="B5" s="102"/>
      <c r="C5" s="102"/>
      <c r="D5" s="102"/>
      <c r="E5" s="102"/>
      <c r="F5" s="102"/>
    </row>
    <row r="6" spans="1:7" x14ac:dyDescent="0.3">
      <c r="A6" s="1" t="s">
        <v>38</v>
      </c>
      <c r="B6" s="1" t="s">
        <v>2</v>
      </c>
      <c r="C6" s="1" t="s">
        <v>3</v>
      </c>
      <c r="D6" s="1" t="s">
        <v>4</v>
      </c>
      <c r="E6" s="2" t="s">
        <v>5</v>
      </c>
      <c r="F6" s="2" t="s">
        <v>6</v>
      </c>
    </row>
    <row r="7" spans="1:7" x14ac:dyDescent="0.3">
      <c r="A7" s="3" t="s">
        <v>38</v>
      </c>
      <c r="B7" s="98" t="s">
        <v>102</v>
      </c>
      <c r="C7" s="99"/>
      <c r="D7" s="99"/>
      <c r="E7" s="100"/>
      <c r="F7" s="4"/>
      <c r="G7" s="1" t="s">
        <v>103</v>
      </c>
    </row>
    <row r="8" spans="1:7" x14ac:dyDescent="0.3">
      <c r="A8" s="88">
        <v>1</v>
      </c>
      <c r="B8" s="5" t="s">
        <v>97</v>
      </c>
      <c r="C8" s="88" t="s">
        <v>57</v>
      </c>
      <c r="D8" s="9">
        <v>200</v>
      </c>
      <c r="E8" s="73">
        <v>20850</v>
      </c>
      <c r="F8" s="73">
        <f>D8*E8</f>
        <v>4170000</v>
      </c>
      <c r="G8" s="1" t="s">
        <v>100</v>
      </c>
    </row>
    <row r="9" spans="1:7" x14ac:dyDescent="0.3">
      <c r="A9" s="88">
        <f>A8+1</f>
        <v>2</v>
      </c>
      <c r="B9" s="5" t="s">
        <v>94</v>
      </c>
      <c r="C9" s="88" t="s">
        <v>57</v>
      </c>
      <c r="D9" s="9">
        <v>200</v>
      </c>
      <c r="E9" s="73">
        <f>(3108)</f>
        <v>3108</v>
      </c>
      <c r="F9" s="73">
        <f t="shared" ref="F9:F15" si="0">D9*E9</f>
        <v>621600</v>
      </c>
      <c r="G9" s="1" t="s">
        <v>101</v>
      </c>
    </row>
    <row r="10" spans="1:7" ht="33" customHeight="1" x14ac:dyDescent="0.3">
      <c r="A10" s="88">
        <f t="shared" ref="A10" si="1">A9+1</f>
        <v>3</v>
      </c>
      <c r="B10" s="5" t="s">
        <v>95</v>
      </c>
      <c r="C10" s="88" t="s">
        <v>87</v>
      </c>
      <c r="D10" s="9">
        <v>80</v>
      </c>
      <c r="E10" s="73">
        <f>28000</f>
        <v>28000</v>
      </c>
      <c r="F10" s="73">
        <f t="shared" si="0"/>
        <v>2240000</v>
      </c>
      <c r="G10" s="1" t="s">
        <v>100</v>
      </c>
    </row>
    <row r="11" spans="1:7" x14ac:dyDescent="0.3">
      <c r="A11" s="88">
        <f>A10+1</f>
        <v>4</v>
      </c>
      <c r="B11" s="5" t="s">
        <v>93</v>
      </c>
      <c r="C11" s="88" t="s">
        <v>57</v>
      </c>
      <c r="D11" s="9">
        <f>(12*6)</f>
        <v>72</v>
      </c>
      <c r="E11" s="73">
        <v>227698.53</v>
      </c>
      <c r="F11" s="73">
        <f t="shared" si="0"/>
        <v>16394294.16</v>
      </c>
      <c r="G11" s="1" t="s">
        <v>101</v>
      </c>
    </row>
    <row r="12" spans="1:7" x14ac:dyDescent="0.3">
      <c r="A12" s="88">
        <f t="shared" ref="A12:A15" si="2">A11+1</f>
        <v>5</v>
      </c>
      <c r="B12" s="5" t="s">
        <v>99</v>
      </c>
      <c r="C12" s="88" t="s">
        <v>87</v>
      </c>
      <c r="D12" s="9">
        <v>10</v>
      </c>
      <c r="E12" s="73">
        <v>15850</v>
      </c>
      <c r="F12" s="73">
        <f t="shared" si="0"/>
        <v>158500</v>
      </c>
      <c r="G12" s="1" t="s">
        <v>100</v>
      </c>
    </row>
    <row r="13" spans="1:7" x14ac:dyDescent="0.3">
      <c r="A13" s="88">
        <f t="shared" si="2"/>
        <v>6</v>
      </c>
      <c r="B13" s="5" t="s">
        <v>96</v>
      </c>
      <c r="C13" s="88" t="s">
        <v>87</v>
      </c>
      <c r="D13" s="9">
        <v>200</v>
      </c>
      <c r="E13" s="73">
        <v>2500</v>
      </c>
      <c r="F13" s="73">
        <f t="shared" si="0"/>
        <v>500000</v>
      </c>
      <c r="G13" s="1" t="s">
        <v>101</v>
      </c>
    </row>
    <row r="14" spans="1:7" x14ac:dyDescent="0.3">
      <c r="A14" s="88">
        <f t="shared" si="2"/>
        <v>7</v>
      </c>
      <c r="B14" s="5" t="s">
        <v>88</v>
      </c>
      <c r="C14" s="88" t="s">
        <v>87</v>
      </c>
      <c r="D14" s="9">
        <v>80</v>
      </c>
      <c r="E14" s="73">
        <v>2500</v>
      </c>
      <c r="F14" s="73">
        <f t="shared" si="0"/>
        <v>200000</v>
      </c>
      <c r="G14" s="1" t="s">
        <v>100</v>
      </c>
    </row>
    <row r="15" spans="1:7" ht="28.8" x14ac:dyDescent="0.3">
      <c r="A15" s="88">
        <f t="shared" si="2"/>
        <v>8</v>
      </c>
      <c r="B15" s="5" t="s">
        <v>104</v>
      </c>
      <c r="C15" s="88" t="s">
        <v>89</v>
      </c>
      <c r="D15" s="9">
        <v>4</v>
      </c>
      <c r="E15" s="73">
        <f>(726786)</f>
        <v>726786</v>
      </c>
      <c r="F15" s="73">
        <f t="shared" si="0"/>
        <v>2907144</v>
      </c>
      <c r="G15" s="1" t="s">
        <v>101</v>
      </c>
    </row>
    <row r="16" spans="1:7" x14ac:dyDescent="0.3">
      <c r="A16" s="1"/>
      <c r="B16" s="86" t="s">
        <v>98</v>
      </c>
      <c r="C16" s="1"/>
      <c r="D16" s="9"/>
      <c r="E16" s="73"/>
      <c r="F16" s="87">
        <f>SUM(F8:F15)</f>
        <v>27191538.16</v>
      </c>
    </row>
    <row r="17" spans="1:6" x14ac:dyDescent="0.3">
      <c r="A17" s="1"/>
      <c r="B17" s="86" t="s">
        <v>90</v>
      </c>
      <c r="C17" s="1"/>
      <c r="D17" s="1"/>
      <c r="E17" s="2"/>
      <c r="F17" s="87">
        <f>F16</f>
        <v>27191538.16</v>
      </c>
    </row>
    <row r="18" spans="1:6" x14ac:dyDescent="0.3">
      <c r="A18" s="101" t="s">
        <v>7</v>
      </c>
      <c r="B18" s="101"/>
      <c r="C18" s="101"/>
      <c r="D18" s="101"/>
      <c r="E18" s="6">
        <v>0.05</v>
      </c>
      <c r="F18" s="87">
        <f>F16*E18</f>
        <v>1359576.9080000001</v>
      </c>
    </row>
    <row r="19" spans="1:6" x14ac:dyDescent="0.3">
      <c r="A19" s="101" t="s">
        <v>60</v>
      </c>
      <c r="B19" s="101"/>
      <c r="C19" s="101"/>
      <c r="D19" s="101"/>
      <c r="E19" s="6">
        <v>0</v>
      </c>
      <c r="F19" s="7">
        <f>F17*E19</f>
        <v>0</v>
      </c>
    </row>
    <row r="20" spans="1:6" x14ac:dyDescent="0.3">
      <c r="A20" s="95" t="s">
        <v>61</v>
      </c>
      <c r="B20" s="96"/>
      <c r="C20" s="96"/>
      <c r="D20" s="97"/>
      <c r="E20" s="6">
        <v>0</v>
      </c>
      <c r="F20" s="7">
        <f>F18*E20</f>
        <v>0</v>
      </c>
    </row>
    <row r="21" spans="1:6" x14ac:dyDescent="0.3">
      <c r="A21" s="95" t="s">
        <v>62</v>
      </c>
      <c r="B21" s="96"/>
      <c r="C21" s="96"/>
      <c r="D21" s="96"/>
      <c r="E21" s="97"/>
      <c r="F21" s="74">
        <f>SUM(F17:F20)</f>
        <v>28551115.068</v>
      </c>
    </row>
    <row r="22" spans="1:6" x14ac:dyDescent="0.3">
      <c r="A22" s="92"/>
      <c r="B22" s="92"/>
      <c r="C22" s="92"/>
      <c r="D22" s="92"/>
      <c r="E22" s="92"/>
      <c r="F22" s="93"/>
    </row>
    <row r="23" spans="1:6" x14ac:dyDescent="0.3">
      <c r="A23" s="92"/>
      <c r="B23" s="92"/>
      <c r="C23" s="92"/>
      <c r="D23" s="92"/>
      <c r="E23" s="92"/>
      <c r="F23" s="93"/>
    </row>
    <row r="24" spans="1:6" x14ac:dyDescent="0.3">
      <c r="A24" s="92"/>
      <c r="B24" s="92"/>
      <c r="C24" s="92"/>
      <c r="D24" s="92"/>
      <c r="E24" s="92"/>
      <c r="F24" s="93"/>
    </row>
    <row r="25" spans="1:6" x14ac:dyDescent="0.3">
      <c r="A25" s="92"/>
      <c r="B25" s="92"/>
      <c r="C25" s="92"/>
      <c r="D25" s="92"/>
      <c r="E25" s="92"/>
      <c r="F25" s="93"/>
    </row>
    <row r="26" spans="1:6" x14ac:dyDescent="0.3">
      <c r="A26" s="92"/>
      <c r="B26" s="92"/>
      <c r="C26" s="92"/>
      <c r="D26" s="92"/>
      <c r="E26" s="92"/>
      <c r="F26" s="93"/>
    </row>
    <row r="27" spans="1:6" x14ac:dyDescent="0.3">
      <c r="A27" s="92"/>
      <c r="B27" s="92"/>
      <c r="C27" s="92"/>
      <c r="D27" s="92"/>
      <c r="E27" s="92"/>
      <c r="F27" s="93"/>
    </row>
    <row r="28" spans="1:6" x14ac:dyDescent="0.3">
      <c r="A28" s="92"/>
      <c r="B28" s="92"/>
      <c r="C28" s="92"/>
      <c r="D28" s="92"/>
      <c r="E28" s="92"/>
      <c r="F28" s="93"/>
    </row>
    <row r="30" spans="1:6" ht="36.6" customHeight="1" x14ac:dyDescent="0.3"/>
  </sheetData>
  <mergeCells count="10">
    <mergeCell ref="B7:E7"/>
    <mergeCell ref="A18:D18"/>
    <mergeCell ref="A19:D19"/>
    <mergeCell ref="A20:D20"/>
    <mergeCell ref="A21:E21"/>
    <mergeCell ref="A1:F1"/>
    <mergeCell ref="A2:F2"/>
    <mergeCell ref="A3:F3"/>
    <mergeCell ref="A5:F5"/>
    <mergeCell ref="A4:F4"/>
  </mergeCells>
  <pageMargins left="0.7" right="0.7" top="0.75" bottom="0.75" header="0.3" footer="0.3"/>
  <pageSetup paperSize="12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C9321-2EA8-4DCD-B873-EA590B9BC2FD}">
  <sheetPr>
    <pageSetUpPr fitToPage="1"/>
  </sheetPr>
  <dimension ref="A1:N35"/>
  <sheetViews>
    <sheetView workbookViewId="0">
      <selection activeCell="C14" sqref="C14:N14"/>
    </sheetView>
  </sheetViews>
  <sheetFormatPr baseColWidth="10" defaultRowHeight="14.4" x14ac:dyDescent="0.3"/>
  <cols>
    <col min="1" max="1" width="15" customWidth="1"/>
    <col min="2" max="3" width="15.6640625" customWidth="1"/>
    <col min="4" max="4" width="18.6640625" customWidth="1"/>
    <col min="5" max="5" width="3.33203125" bestFit="1" customWidth="1"/>
    <col min="6" max="6" width="24.5546875" customWidth="1"/>
    <col min="7" max="7" width="12.44140625" bestFit="1" customWidth="1"/>
    <col min="9" max="9" width="8" bestFit="1" customWidth="1"/>
    <col min="10" max="10" width="9.33203125" bestFit="1" customWidth="1"/>
    <col min="11" max="11" width="12.44140625" bestFit="1" customWidth="1"/>
    <col min="12" max="12" width="9.6640625" bestFit="1" customWidth="1"/>
    <col min="13" max="13" width="8.5546875" bestFit="1" customWidth="1"/>
    <col min="14" max="14" width="6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47"/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9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'Formato APU'!A4:F4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str">
        <f>'Formato APU'!A7</f>
        <v>ITEM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 t="str">
        <f>'Formato APU'!B7</f>
        <v>REINSTALACION TUBERIA 8" DISTRITO RIEGO (CONSTRUCCION PASO ELEVADO)</v>
      </c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25.5" customHeight="1" x14ac:dyDescent="0.3">
      <c r="A15" s="12" t="s">
        <v>18</v>
      </c>
      <c r="B15" s="13">
        <f>'Formato APU'!A8</f>
        <v>1</v>
      </c>
      <c r="C15" s="136" t="str">
        <f>'Formato APU'!B8</f>
        <v>SUMINISTRO E INSTALACION GUAYA 1/2"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tr">
        <f>'Formato APU'!C8</f>
        <v>ML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22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16" t="str">
        <f>C15</f>
        <v>SUMINISTRO E INSTALACION GUAYA 1/2"</v>
      </c>
      <c r="G19" s="17">
        <v>10</v>
      </c>
      <c r="H19" s="17">
        <v>8</v>
      </c>
      <c r="I19" s="17">
        <v>1</v>
      </c>
      <c r="J19" s="17">
        <v>1</v>
      </c>
      <c r="K19" s="17">
        <v>1</v>
      </c>
      <c r="L19" s="17">
        <v>1</v>
      </c>
      <c r="M19" s="18" t="s">
        <v>58</v>
      </c>
      <c r="N19" s="19">
        <f>L19*K19*J19*I19*H19*G19</f>
        <v>80</v>
      </c>
    </row>
    <row r="20" spans="1:14" x14ac:dyDescent="0.3">
      <c r="A20" s="106"/>
      <c r="B20" s="107"/>
      <c r="C20" s="107"/>
      <c r="D20" s="108"/>
      <c r="E20" s="15">
        <v>2</v>
      </c>
      <c r="F20" s="16"/>
      <c r="G20" s="17"/>
      <c r="H20" s="17"/>
      <c r="I20" s="17"/>
      <c r="J20" s="17"/>
      <c r="K20" s="17"/>
      <c r="L20" s="17"/>
      <c r="M20" s="18"/>
      <c r="N20" s="19">
        <f>(L20*K20)/1000</f>
        <v>0</v>
      </c>
    </row>
    <row r="21" spans="1:14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>
        <f t="shared" ref="N21:N24" si="0">K21*L21</f>
        <v>0</v>
      </c>
    </row>
    <row r="22" spans="1:14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>
        <f t="shared" si="0"/>
        <v>0</v>
      </c>
    </row>
    <row r="23" spans="1:14" x14ac:dyDescent="0.3">
      <c r="A23" s="106"/>
      <c r="B23" s="107"/>
      <c r="C23" s="107"/>
      <c r="D23" s="108"/>
      <c r="E23" s="15">
        <v>5</v>
      </c>
      <c r="F23" s="16"/>
      <c r="G23" s="17"/>
      <c r="H23" s="17"/>
      <c r="I23" s="17"/>
      <c r="J23" s="17"/>
      <c r="K23" s="17"/>
      <c r="L23" s="17"/>
      <c r="M23" s="18"/>
      <c r="N23" s="19">
        <f t="shared" si="0"/>
        <v>0</v>
      </c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>
        <f t="shared" si="0"/>
        <v>0</v>
      </c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8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6"/>
      <c r="B32" s="107"/>
      <c r="C32" s="107"/>
      <c r="D32" s="108"/>
      <c r="E32" s="15">
        <v>14</v>
      </c>
      <c r="F32" s="20"/>
      <c r="G32" s="17"/>
      <c r="H32" s="17"/>
      <c r="I32" s="17"/>
      <c r="J32" s="17"/>
      <c r="K32" s="17"/>
      <c r="L32" s="17"/>
      <c r="M32" s="17"/>
      <c r="N32" s="19"/>
    </row>
    <row r="33" spans="1:14" x14ac:dyDescent="0.3">
      <c r="A33" s="109" t="s">
        <v>31</v>
      </c>
      <c r="B33" s="110"/>
      <c r="C33" s="110"/>
      <c r="D33" s="111"/>
      <c r="E33" s="112" t="s">
        <v>32</v>
      </c>
      <c r="F33" s="113"/>
      <c r="G33" s="113"/>
      <c r="H33" s="113"/>
      <c r="I33" s="113"/>
      <c r="J33" s="113"/>
      <c r="K33" s="113"/>
      <c r="L33" s="113"/>
      <c r="M33" s="114"/>
      <c r="N33" s="21">
        <f>SUM(N19:N32)</f>
        <v>80</v>
      </c>
    </row>
    <row r="34" spans="1:14" x14ac:dyDescent="0.3">
      <c r="A34" s="115"/>
      <c r="B34" s="116"/>
      <c r="C34" s="116"/>
      <c r="D34" s="117"/>
      <c r="E34" s="121" t="s">
        <v>33</v>
      </c>
      <c r="F34" s="122"/>
      <c r="G34" s="122"/>
      <c r="H34" s="122"/>
      <c r="I34" s="122"/>
      <c r="J34" s="122"/>
      <c r="K34" s="122"/>
      <c r="L34" s="122"/>
      <c r="M34" s="123"/>
      <c r="N34" s="19">
        <v>0</v>
      </c>
    </row>
    <row r="35" spans="1:14" x14ac:dyDescent="0.3">
      <c r="A35" s="118"/>
      <c r="B35" s="119"/>
      <c r="C35" s="119"/>
      <c r="D35" s="120"/>
      <c r="E35" s="112" t="s">
        <v>8</v>
      </c>
      <c r="F35" s="113"/>
      <c r="G35" s="113"/>
      <c r="H35" s="113"/>
      <c r="I35" s="113"/>
      <c r="J35" s="113"/>
      <c r="K35" s="113"/>
      <c r="L35" s="113"/>
      <c r="M35" s="114"/>
      <c r="N35" s="22">
        <f>ROUND((N33+N34),3)</f>
        <v>80</v>
      </c>
    </row>
  </sheetData>
  <mergeCells count="35">
    <mergeCell ref="A6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C15:L15"/>
    <mergeCell ref="A16:N16"/>
    <mergeCell ref="A17:F17"/>
    <mergeCell ref="G17:G18"/>
    <mergeCell ref="H17:H18"/>
    <mergeCell ref="I17:I18"/>
    <mergeCell ref="J17:J18"/>
    <mergeCell ref="A1:N5"/>
    <mergeCell ref="A19:D32"/>
    <mergeCell ref="A33:D33"/>
    <mergeCell ref="E33:M33"/>
    <mergeCell ref="A34:D35"/>
    <mergeCell ref="E34:M34"/>
    <mergeCell ref="E35:M35"/>
    <mergeCell ref="K17:K18"/>
    <mergeCell ref="L17:L18"/>
    <mergeCell ref="M17:M18"/>
    <mergeCell ref="N17:N18"/>
    <mergeCell ref="A18:D18"/>
    <mergeCell ref="E18:F18"/>
    <mergeCell ref="A12:N12"/>
    <mergeCell ref="C13:N13"/>
    <mergeCell ref="C14:N14"/>
  </mergeCells>
  <pageMargins left="0.7" right="0.7" top="0.75" bottom="0.75" header="0.3" footer="0.3"/>
  <pageSetup paperSize="128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78092-B336-4500-BA8F-7B1984E9DF22}">
  <sheetPr>
    <pageSetUpPr fitToPage="1"/>
  </sheetPr>
  <dimension ref="A1:N34"/>
  <sheetViews>
    <sheetView topLeftCell="A13" zoomScale="95" zoomScaleNormal="95" workbookViewId="0">
      <selection activeCell="G23" sqref="G23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str">
        <f>'Formato APU'!A7</f>
        <v>ITEM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>
        <f>'Formato APU'!A9</f>
        <v>2</v>
      </c>
      <c r="C15" s="136" t="str">
        <f>'Formato APU'!B9</f>
        <v xml:space="preserve">SUMINISTRO E INSTALACION GUAYA 1/8" 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e">
        <f>'Formato APU'!#REF!</f>
        <v>#REF!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s="82" t="s">
        <v>65</v>
      </c>
      <c r="G19" s="17">
        <v>10</v>
      </c>
      <c r="H19" s="17">
        <v>8</v>
      </c>
      <c r="I19" s="17">
        <v>1</v>
      </c>
      <c r="J19" s="17">
        <v>1</v>
      </c>
      <c r="K19" s="17">
        <f>G19*H19*I19*J19</f>
        <v>80</v>
      </c>
      <c r="L19" s="17">
        <v>1</v>
      </c>
      <c r="M19" s="18" t="s">
        <v>58</v>
      </c>
      <c r="N19" s="19">
        <f>K19*L19</f>
        <v>80</v>
      </c>
    </row>
    <row r="20" spans="1:14" x14ac:dyDescent="0.3">
      <c r="A20" s="106"/>
      <c r="B20" s="107"/>
      <c r="C20" s="107"/>
      <c r="D20" s="108"/>
      <c r="E20" s="15">
        <v>2</v>
      </c>
      <c r="F20" s="16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/>
    </row>
    <row r="26" spans="1:14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/>
    </row>
    <row r="27" spans="1:14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80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80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31"/>
    <mergeCell ref="A32:D32"/>
    <mergeCell ref="E32:M32"/>
    <mergeCell ref="A33:D34"/>
    <mergeCell ref="E33:M33"/>
    <mergeCell ref="E34:M34"/>
  </mergeCells>
  <pageMargins left="0.7" right="0.7" top="0.75" bottom="0.75" header="0.3" footer="0.3"/>
  <pageSetup paperSize="128" scale="7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28D9-9AED-43FF-9280-81F009F98900}">
  <sheetPr>
    <pageSetUpPr fitToPage="1"/>
  </sheetPr>
  <dimension ref="A1:N34"/>
  <sheetViews>
    <sheetView topLeftCell="A14" zoomScale="95" zoomScaleNormal="95" workbookViewId="0">
      <selection activeCell="F19" sqref="F19:N21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>
        <f>'Formato APU'!A10</f>
        <v>3</v>
      </c>
      <c r="C15" s="136" t="str">
        <f>'Formato APU'!B10</f>
        <v>SUMINSITRO E INSTALACIÓN SOPORTES O ABRAZADERAS PLATINA 1/8" D=8"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e">
        <f>'Formato APU'!#REF!</f>
        <v>#REF!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s="82" t="s">
        <v>64</v>
      </c>
      <c r="G19" s="17">
        <v>10</v>
      </c>
      <c r="H19" s="17">
        <v>0.8</v>
      </c>
      <c r="I19" s="17">
        <v>1</v>
      </c>
      <c r="J19" s="17">
        <v>1</v>
      </c>
      <c r="K19" s="17">
        <f>G19*H19*I19*J19</f>
        <v>8</v>
      </c>
      <c r="L19" s="17">
        <v>1</v>
      </c>
      <c r="M19" s="18" t="s">
        <v>58</v>
      </c>
      <c r="N19" s="19">
        <f>K19*L19</f>
        <v>8</v>
      </c>
    </row>
    <row r="20" spans="1:14" x14ac:dyDescent="0.3">
      <c r="A20" s="106"/>
      <c r="B20" s="107"/>
      <c r="C20" s="107"/>
      <c r="D20" s="108"/>
      <c r="E20" s="15">
        <v>2</v>
      </c>
      <c r="F20" s="16"/>
      <c r="G20" s="17">
        <v>8</v>
      </c>
      <c r="H20" s="17">
        <v>0.2</v>
      </c>
      <c r="I20" s="17">
        <v>1</v>
      </c>
      <c r="J20" s="17">
        <v>1</v>
      </c>
      <c r="K20" s="17">
        <f>G20*H20*I20*J20</f>
        <v>1.6</v>
      </c>
      <c r="L20" s="17">
        <v>1</v>
      </c>
      <c r="M20" s="18" t="s">
        <v>58</v>
      </c>
      <c r="N20" s="19">
        <f>K20*L20</f>
        <v>1.6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>
        <v>8</v>
      </c>
      <c r="H21" s="17">
        <v>0.2</v>
      </c>
      <c r="I21" s="17">
        <v>1</v>
      </c>
      <c r="J21" s="17">
        <v>1</v>
      </c>
      <c r="K21" s="17">
        <f>G21*H21*I21*J21</f>
        <v>1.6</v>
      </c>
      <c r="L21" s="17">
        <v>1</v>
      </c>
      <c r="M21" s="18" t="s">
        <v>58</v>
      </c>
      <c r="N21" s="19">
        <f>K21*L21</f>
        <v>1.6</v>
      </c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>
        <f t="shared" ref="N23:N26" si="0">K23*L23</f>
        <v>0</v>
      </c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>
        <f t="shared" si="0"/>
        <v>0</v>
      </c>
    </row>
    <row r="25" spans="1:14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>
        <f t="shared" si="0"/>
        <v>0</v>
      </c>
    </row>
    <row r="26" spans="1:14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>
        <f t="shared" si="0"/>
        <v>0</v>
      </c>
    </row>
    <row r="27" spans="1:14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11.2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11.2</v>
      </c>
    </row>
  </sheetData>
  <mergeCells count="34">
    <mergeCell ref="A19:D31"/>
    <mergeCell ref="A32:D32"/>
    <mergeCell ref="E32:M32"/>
    <mergeCell ref="A33:D34"/>
    <mergeCell ref="E33:M33"/>
    <mergeCell ref="E34:M34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2:N12"/>
    <mergeCell ref="C13:N13"/>
    <mergeCell ref="C14:N14"/>
    <mergeCell ref="C15:L15"/>
    <mergeCell ref="A16:N16"/>
    <mergeCell ref="A10:C10"/>
    <mergeCell ref="D10:F10"/>
    <mergeCell ref="J10:N10"/>
    <mergeCell ref="A11:C11"/>
    <mergeCell ref="D11:F11"/>
    <mergeCell ref="J11:N11"/>
    <mergeCell ref="A1:N6"/>
    <mergeCell ref="A7:N7"/>
    <mergeCell ref="A8:N8"/>
    <mergeCell ref="B9:J9"/>
    <mergeCell ref="K9:L9"/>
    <mergeCell ref="M9:N9"/>
  </mergeCells>
  <pageMargins left="0.7" right="0.7" top="0.75" bottom="0.75" header="0.3" footer="0.3"/>
  <pageSetup paperSize="128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9BF17-1FAC-40C2-A704-863128B20A35}">
  <sheetPr>
    <pageSetUpPr fitToPage="1"/>
  </sheetPr>
  <dimension ref="A1:N34"/>
  <sheetViews>
    <sheetView topLeftCell="A14" zoomScale="95" zoomScaleNormal="95" workbookViewId="0">
      <selection activeCell="G21" sqref="G21:N22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str">
        <f>'Formato APU'!A7</f>
        <v>ITEM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>
        <f>'Formato APU'!A11</f>
        <v>4</v>
      </c>
      <c r="C15" s="136" t="str">
        <f>'Formato APU'!B11</f>
        <v>SUMINISTRO E INSTALACION TUBO PVC 8" R9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s="82" t="s">
        <v>66</v>
      </c>
      <c r="G19" s="17">
        <v>10</v>
      </c>
      <c r="H19" s="17">
        <v>1</v>
      </c>
      <c r="I19" s="17">
        <v>1</v>
      </c>
      <c r="J19" s="17">
        <v>1</v>
      </c>
      <c r="K19" s="17">
        <f>G19*H19*I19*J19</f>
        <v>10</v>
      </c>
      <c r="L19" s="17">
        <v>1</v>
      </c>
      <c r="M19" s="18" t="s">
        <v>58</v>
      </c>
      <c r="N19" s="19">
        <f>K19*L19</f>
        <v>10</v>
      </c>
    </row>
    <row r="20" spans="1:14" x14ac:dyDescent="0.3">
      <c r="A20" s="106"/>
      <c r="B20" s="107"/>
      <c r="C20" s="107"/>
      <c r="D20" s="108"/>
      <c r="E20" s="15">
        <v>2</v>
      </c>
      <c r="F20" s="82" t="s">
        <v>67</v>
      </c>
      <c r="G20" s="17">
        <v>10</v>
      </c>
      <c r="H20" s="17">
        <v>1</v>
      </c>
      <c r="I20" s="17">
        <v>1</v>
      </c>
      <c r="J20" s="17">
        <v>1</v>
      </c>
      <c r="K20" s="17">
        <f>G20*H20*I20*J20</f>
        <v>10</v>
      </c>
      <c r="L20" s="17">
        <v>1</v>
      </c>
      <c r="M20" s="18" t="s">
        <v>58</v>
      </c>
      <c r="N20" s="19">
        <f>K20*L20</f>
        <v>10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 t="s">
        <v>68</v>
      </c>
      <c r="G21" s="17">
        <v>3.5</v>
      </c>
      <c r="H21" s="17">
        <v>1</v>
      </c>
      <c r="I21" s="17">
        <v>1</v>
      </c>
      <c r="J21" s="17">
        <v>1</v>
      </c>
      <c r="K21" s="17">
        <f>G21*H21*I21*J21</f>
        <v>3.5</v>
      </c>
      <c r="L21" s="17">
        <v>1</v>
      </c>
      <c r="M21" s="18" t="s">
        <v>58</v>
      </c>
      <c r="N21" s="19">
        <f>K21*L21</f>
        <v>3.5</v>
      </c>
    </row>
    <row r="22" spans="1:14" ht="30.6" customHeight="1" x14ac:dyDescent="0.3">
      <c r="A22" s="106"/>
      <c r="B22" s="107"/>
      <c r="C22" s="107"/>
      <c r="D22" s="108"/>
      <c r="E22" s="15">
        <v>4</v>
      </c>
      <c r="F22" s="16" t="s">
        <v>68</v>
      </c>
      <c r="G22" s="17">
        <v>2.7</v>
      </c>
      <c r="H22" s="17">
        <v>1</v>
      </c>
      <c r="I22" s="17">
        <v>1</v>
      </c>
      <c r="J22" s="17">
        <v>1</v>
      </c>
      <c r="K22" s="17">
        <f>G22*H22*I22*J22</f>
        <v>2.7</v>
      </c>
      <c r="L22" s="17">
        <v>1</v>
      </c>
      <c r="M22" s="18" t="s">
        <v>58</v>
      </c>
      <c r="N22" s="19">
        <f>K22*L22</f>
        <v>2.7</v>
      </c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/>
    </row>
    <row r="26" spans="1:14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/>
    </row>
    <row r="27" spans="1:14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26.2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26.2</v>
      </c>
    </row>
  </sheetData>
  <mergeCells count="34">
    <mergeCell ref="A19:D31"/>
    <mergeCell ref="A32:D32"/>
    <mergeCell ref="E32:M32"/>
    <mergeCell ref="A33:D34"/>
    <mergeCell ref="E33:M33"/>
    <mergeCell ref="E34:M34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2:N12"/>
    <mergeCell ref="C13:N13"/>
    <mergeCell ref="C14:N14"/>
    <mergeCell ref="C15:L15"/>
    <mergeCell ref="A16:N16"/>
    <mergeCell ref="A10:C10"/>
    <mergeCell ref="D10:F10"/>
    <mergeCell ref="J10:N10"/>
    <mergeCell ref="A11:C11"/>
    <mergeCell ref="D11:F11"/>
    <mergeCell ref="J11:N11"/>
    <mergeCell ref="A1:N6"/>
    <mergeCell ref="A7:N7"/>
    <mergeCell ref="A8:N8"/>
    <mergeCell ref="B9:J9"/>
    <mergeCell ref="K9:L9"/>
    <mergeCell ref="M9:N9"/>
  </mergeCells>
  <pageMargins left="0.7" right="0.7" top="0.75" bottom="0.75" header="0.3" footer="0.3"/>
  <pageSetup paperSize="128" scale="7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CF829-0BB4-4F06-A9F1-B91C6E79B7AC}">
  <sheetPr>
    <pageSetUpPr fitToPage="1"/>
  </sheetPr>
  <dimension ref="A1:O34"/>
  <sheetViews>
    <sheetView topLeftCell="A15" zoomScale="95" zoomScaleNormal="95" workbookViewId="0">
      <selection activeCell="F24" sqref="F24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str">
        <f>'Formato APU'!A7</f>
        <v>ITEM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>
        <f>'Formato APU'!A12</f>
        <v>5</v>
      </c>
      <c r="C15" s="136" t="str">
        <f>'Formato APU'!B12</f>
        <v>CONECTOR TIPO PERRO DE 1/2" (PATA LARGA)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5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5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5" ht="31.2" customHeight="1" x14ac:dyDescent="0.3">
      <c r="A19" s="103"/>
      <c r="B19" s="104"/>
      <c r="C19" s="104"/>
      <c r="D19" s="105"/>
      <c r="E19" s="15">
        <v>1</v>
      </c>
      <c r="F19" s="82" t="s">
        <v>69</v>
      </c>
      <c r="G19" s="17">
        <v>10</v>
      </c>
      <c r="H19" s="17">
        <v>1</v>
      </c>
      <c r="I19" s="17">
        <v>1</v>
      </c>
      <c r="J19" s="17">
        <v>1</v>
      </c>
      <c r="K19" s="17">
        <f>G19*H19*I19*J19</f>
        <v>10</v>
      </c>
      <c r="L19" s="17">
        <v>1</v>
      </c>
      <c r="M19" s="18" t="s">
        <v>58</v>
      </c>
      <c r="N19" s="19">
        <f>K19*L19</f>
        <v>10</v>
      </c>
    </row>
    <row r="20" spans="1:15" x14ac:dyDescent="0.3">
      <c r="A20" s="106"/>
      <c r="B20" s="107"/>
      <c r="C20" s="107"/>
      <c r="D20" s="108"/>
      <c r="E20" s="15">
        <v>2</v>
      </c>
      <c r="F20" s="82" t="s">
        <v>70</v>
      </c>
      <c r="G20" s="17">
        <v>10</v>
      </c>
      <c r="H20" s="17">
        <v>1</v>
      </c>
      <c r="I20" s="17">
        <v>1</v>
      </c>
      <c r="J20" s="17">
        <v>1</v>
      </c>
      <c r="K20" s="17">
        <f>G20*H20*I20*J20</f>
        <v>10</v>
      </c>
      <c r="L20" s="17">
        <v>1</v>
      </c>
      <c r="M20" s="18" t="s">
        <v>58</v>
      </c>
      <c r="N20" s="19">
        <f>K20*L20</f>
        <v>10</v>
      </c>
    </row>
    <row r="21" spans="1:15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5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5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5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  <c r="O24">
        <v>1423500</v>
      </c>
    </row>
    <row r="25" spans="1:15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/>
      <c r="O25">
        <v>0.4</v>
      </c>
    </row>
    <row r="26" spans="1:15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/>
      <c r="O26">
        <f>O24*O25</f>
        <v>569400</v>
      </c>
    </row>
    <row r="27" spans="1:15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  <c r="O27">
        <v>1423500</v>
      </c>
    </row>
    <row r="28" spans="1:15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  <c r="O28">
        <v>0.12</v>
      </c>
    </row>
    <row r="29" spans="1:15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  <c r="O29">
        <f>O27*O28</f>
        <v>170820</v>
      </c>
    </row>
    <row r="30" spans="1:15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  <c r="O30">
        <v>15000</v>
      </c>
    </row>
    <row r="31" spans="1:15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  <c r="O31">
        <f>O30+O29+O26</f>
        <v>755220</v>
      </c>
    </row>
    <row r="32" spans="1:15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20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20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31"/>
    <mergeCell ref="A32:D32"/>
    <mergeCell ref="E32:M32"/>
    <mergeCell ref="A33:D34"/>
    <mergeCell ref="E33:M33"/>
    <mergeCell ref="E34:M34"/>
  </mergeCells>
  <pageMargins left="0.7" right="0.7" top="0.75" bottom="0.75" header="0.3" footer="0.3"/>
  <pageSetup paperSize="128" scale="74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B99F-C9A4-4F79-8DB9-43BBA5E8F89F}">
  <sheetPr>
    <pageSetUpPr fitToPage="1"/>
  </sheetPr>
  <dimension ref="A1:N34"/>
  <sheetViews>
    <sheetView topLeftCell="A4" zoomScale="95" zoomScaleNormal="95" workbookViewId="0">
      <selection activeCell="A19" sqref="A19:D31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str">
        <f>'Formato APU'!A7</f>
        <v>ITEM</v>
      </c>
      <c r="C13" s="131" t="str">
        <f>'Formato APU'!B7</f>
        <v>REINSTALACION TUBERIA 8" DISTRITO RIEGO (CONSTRUCCION PASO ELEVADO)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>
        <f>'Formato APU'!A13</f>
        <v>6</v>
      </c>
      <c r="C15" s="136" t="str">
        <f>'Formato APU'!B13</f>
        <v xml:space="preserve">CONECTOR TIPO PERROS PARA GUAYA DE 1/8" 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72</v>
      </c>
      <c r="G19" s="17">
        <v>3.5</v>
      </c>
      <c r="H19" s="17">
        <v>1</v>
      </c>
      <c r="I19" s="17">
        <v>1</v>
      </c>
      <c r="J19" s="17">
        <v>1</v>
      </c>
      <c r="K19" s="17">
        <f>G19*H19*I19*J19</f>
        <v>3.5</v>
      </c>
      <c r="L19" s="17">
        <v>1</v>
      </c>
      <c r="M19" s="18" t="s">
        <v>58</v>
      </c>
      <c r="N19" s="19">
        <f>K19*L19</f>
        <v>3.5</v>
      </c>
    </row>
    <row r="20" spans="1:14" x14ac:dyDescent="0.3">
      <c r="A20" s="106"/>
      <c r="B20" s="107"/>
      <c r="C20" s="107"/>
      <c r="D20" s="108"/>
      <c r="E20" s="15">
        <v>2</v>
      </c>
      <c r="F20" t="s">
        <v>71</v>
      </c>
      <c r="G20" s="17">
        <v>2.7</v>
      </c>
      <c r="H20" s="17">
        <v>1</v>
      </c>
      <c r="I20" s="17">
        <v>1</v>
      </c>
      <c r="J20" s="17">
        <v>1</v>
      </c>
      <c r="K20" s="17">
        <f>G20*H20*I20*J20</f>
        <v>2.7</v>
      </c>
      <c r="L20" s="17">
        <v>1</v>
      </c>
      <c r="M20" s="18" t="s">
        <v>58</v>
      </c>
      <c r="N20" s="19">
        <f>K20*L20</f>
        <v>2.7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/>
    </row>
    <row r="26" spans="1:14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/>
    </row>
    <row r="27" spans="1:14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6.2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6.2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31"/>
    <mergeCell ref="A32:D32"/>
    <mergeCell ref="E32:M32"/>
    <mergeCell ref="A33:D34"/>
    <mergeCell ref="E33:M33"/>
    <mergeCell ref="E34:M34"/>
  </mergeCells>
  <pageMargins left="0.7" right="0.7" top="0.75" bottom="0.75" header="0.3" footer="0.3"/>
  <pageSetup paperSize="128" scale="74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C6CE0-B145-409A-AC00-403A46D04855}">
  <sheetPr>
    <pageSetUpPr fitToPage="1"/>
  </sheetPr>
  <dimension ref="A1:N34"/>
  <sheetViews>
    <sheetView topLeftCell="A4" zoomScale="95" zoomScaleNormal="95" workbookViewId="0">
      <selection activeCell="M24" sqref="M24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73</v>
      </c>
      <c r="G19" s="17">
        <v>8</v>
      </c>
      <c r="H19" s="17">
        <v>1</v>
      </c>
      <c r="I19" s="17">
        <v>3</v>
      </c>
      <c r="J19" s="17">
        <v>1</v>
      </c>
      <c r="K19" s="17">
        <f>G19*H19*I19*J19</f>
        <v>24</v>
      </c>
      <c r="L19" s="17">
        <v>1</v>
      </c>
      <c r="M19" s="18" t="s">
        <v>59</v>
      </c>
      <c r="N19" s="19">
        <f>K19*L19</f>
        <v>24</v>
      </c>
    </row>
    <row r="20" spans="1:14" x14ac:dyDescent="0.3">
      <c r="A20" s="106"/>
      <c r="B20" s="107"/>
      <c r="C20" s="107"/>
      <c r="D20" s="108"/>
      <c r="E20" s="15">
        <v>2</v>
      </c>
      <c r="G20" s="17">
        <v>8</v>
      </c>
      <c r="H20" s="17">
        <v>1</v>
      </c>
      <c r="I20" s="17">
        <v>3</v>
      </c>
      <c r="J20" s="17">
        <v>1</v>
      </c>
      <c r="K20" s="17">
        <f>G20*H20*I20*J20</f>
        <v>24</v>
      </c>
      <c r="L20" s="17">
        <v>1</v>
      </c>
      <c r="M20" s="18" t="s">
        <v>59</v>
      </c>
      <c r="N20" s="19">
        <f>K20*L20</f>
        <v>24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 t="s">
        <v>74</v>
      </c>
      <c r="G21" s="17">
        <v>10</v>
      </c>
      <c r="H21" s="17">
        <v>1</v>
      </c>
      <c r="I21" s="17">
        <v>1.8</v>
      </c>
      <c r="J21" s="17">
        <v>1</v>
      </c>
      <c r="K21" s="17">
        <f>G21*H21*I21*J21</f>
        <v>18</v>
      </c>
      <c r="L21" s="17">
        <v>1</v>
      </c>
      <c r="M21" s="18" t="s">
        <v>59</v>
      </c>
      <c r="N21" s="19">
        <f>K21*L21</f>
        <v>18</v>
      </c>
    </row>
    <row r="22" spans="1:14" ht="30.6" customHeight="1" x14ac:dyDescent="0.3">
      <c r="A22" s="106"/>
      <c r="B22" s="107"/>
      <c r="C22" s="107"/>
      <c r="D22" s="108"/>
      <c r="E22" s="15">
        <v>4</v>
      </c>
      <c r="F22" s="16" t="s">
        <v>75</v>
      </c>
      <c r="G22" s="17">
        <v>10</v>
      </c>
      <c r="H22" s="17">
        <v>1</v>
      </c>
      <c r="I22" s="17">
        <v>1.8</v>
      </c>
      <c r="J22" s="17">
        <v>1</v>
      </c>
      <c r="K22" s="17">
        <f>G22*H22*I22*J22</f>
        <v>18</v>
      </c>
      <c r="L22" s="17">
        <v>1</v>
      </c>
      <c r="M22" s="18" t="s">
        <v>59</v>
      </c>
      <c r="N22" s="19">
        <f>K22*L22</f>
        <v>18</v>
      </c>
    </row>
    <row r="23" spans="1:14" ht="33.6" customHeight="1" x14ac:dyDescent="0.3">
      <c r="A23" s="106"/>
      <c r="B23" s="107"/>
      <c r="C23" s="107"/>
      <c r="D23" s="108"/>
      <c r="E23" s="15">
        <v>5</v>
      </c>
      <c r="F23" s="20" t="s">
        <v>76</v>
      </c>
      <c r="G23" s="17">
        <v>10</v>
      </c>
      <c r="H23" s="17">
        <v>8</v>
      </c>
      <c r="I23" s="17">
        <v>1</v>
      </c>
      <c r="J23" s="17">
        <v>1</v>
      </c>
      <c r="K23" s="17">
        <f>G23*H23*I23*J23</f>
        <v>80</v>
      </c>
      <c r="L23" s="17">
        <v>1</v>
      </c>
      <c r="M23" s="18" t="s">
        <v>59</v>
      </c>
      <c r="N23" s="19">
        <f>K23*L23</f>
        <v>80</v>
      </c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6.4" customHeight="1" x14ac:dyDescent="0.3">
      <c r="A25" s="106"/>
      <c r="B25" s="107"/>
      <c r="C25" s="107"/>
      <c r="D25" s="108"/>
      <c r="E25" s="15">
        <v>7</v>
      </c>
      <c r="F25" s="24"/>
      <c r="G25" s="17"/>
      <c r="H25" s="17"/>
      <c r="I25" s="17"/>
      <c r="J25" s="17"/>
      <c r="K25" s="17"/>
      <c r="L25" s="17"/>
      <c r="M25" s="18"/>
      <c r="N25" s="19"/>
    </row>
    <row r="26" spans="1:14" ht="31.2" customHeight="1" x14ac:dyDescent="0.3">
      <c r="A26" s="106"/>
      <c r="B26" s="107"/>
      <c r="C26" s="107"/>
      <c r="D26" s="108"/>
      <c r="E26" s="15">
        <v>8</v>
      </c>
      <c r="F26" s="24"/>
      <c r="G26" s="17"/>
      <c r="H26" s="17"/>
      <c r="I26" s="17"/>
      <c r="J26" s="17"/>
      <c r="K26" s="17"/>
      <c r="L26" s="17"/>
      <c r="M26" s="18"/>
      <c r="N26" s="19"/>
    </row>
    <row r="27" spans="1:14" ht="20.399999999999999" customHeight="1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8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8"/>
      <c r="N29" s="19"/>
    </row>
    <row r="30" spans="1:14" x14ac:dyDescent="0.3">
      <c r="A30" s="106"/>
      <c r="B30" s="107"/>
      <c r="C30" s="107"/>
      <c r="D30" s="108"/>
      <c r="E30" s="15">
        <v>12</v>
      </c>
      <c r="F30" s="20"/>
      <c r="G30" s="17"/>
      <c r="H30" s="17"/>
      <c r="I30" s="17"/>
      <c r="J30" s="17"/>
      <c r="K30" s="17"/>
      <c r="L30" s="17"/>
      <c r="M30" s="17"/>
      <c r="N30" s="19"/>
    </row>
    <row r="31" spans="1:14" x14ac:dyDescent="0.3">
      <c r="A31" s="106"/>
      <c r="B31" s="107"/>
      <c r="C31" s="107"/>
      <c r="D31" s="108"/>
      <c r="E31" s="15">
        <v>13</v>
      </c>
      <c r="F31" s="20"/>
      <c r="G31" s="17"/>
      <c r="H31" s="17"/>
      <c r="I31" s="17"/>
      <c r="J31" s="17"/>
      <c r="K31" s="17"/>
      <c r="L31" s="17"/>
      <c r="M31" s="17"/>
      <c r="N31" s="19"/>
    </row>
    <row r="32" spans="1:14" x14ac:dyDescent="0.3">
      <c r="A32" s="109" t="s">
        <v>31</v>
      </c>
      <c r="B32" s="110"/>
      <c r="C32" s="110"/>
      <c r="D32" s="111"/>
      <c r="E32" s="112" t="s">
        <v>32</v>
      </c>
      <c r="F32" s="113"/>
      <c r="G32" s="113"/>
      <c r="H32" s="113"/>
      <c r="I32" s="113"/>
      <c r="J32" s="113"/>
      <c r="K32" s="113"/>
      <c r="L32" s="113"/>
      <c r="M32" s="114"/>
      <c r="N32" s="21">
        <f>SUM(N19:N31)</f>
        <v>164</v>
      </c>
    </row>
    <row r="33" spans="1:14" x14ac:dyDescent="0.3">
      <c r="A33" s="115"/>
      <c r="B33" s="116"/>
      <c r="C33" s="116"/>
      <c r="D33" s="117"/>
      <c r="E33" s="121"/>
      <c r="F33" s="122"/>
      <c r="G33" s="122"/>
      <c r="H33" s="122"/>
      <c r="I33" s="122"/>
      <c r="J33" s="122"/>
      <c r="K33" s="122"/>
      <c r="L33" s="122"/>
      <c r="M33" s="123"/>
      <c r="N33" s="23">
        <v>1</v>
      </c>
    </row>
    <row r="34" spans="1:14" x14ac:dyDescent="0.3">
      <c r="A34" s="118"/>
      <c r="B34" s="119"/>
      <c r="C34" s="119"/>
      <c r="D34" s="120"/>
      <c r="E34" s="112" t="s">
        <v>8</v>
      </c>
      <c r="F34" s="113"/>
      <c r="G34" s="113"/>
      <c r="H34" s="113"/>
      <c r="I34" s="113"/>
      <c r="J34" s="113"/>
      <c r="K34" s="113"/>
      <c r="L34" s="113"/>
      <c r="M34" s="114"/>
      <c r="N34" s="21">
        <f>ROUND((N32*N33),2)</f>
        <v>164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31"/>
    <mergeCell ref="A32:D32"/>
    <mergeCell ref="E32:M32"/>
    <mergeCell ref="A33:D34"/>
    <mergeCell ref="E33:M33"/>
    <mergeCell ref="E34:M34"/>
  </mergeCells>
  <pageMargins left="0.7" right="0.7" top="0.75" bottom="0.75" header="0.3" footer="0.3"/>
  <pageSetup paperSize="128" scale="74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64A9-9627-4F76-8ED0-3FE4CD12B947}">
  <sheetPr>
    <pageSetUpPr fitToPage="1"/>
  </sheetPr>
  <dimension ref="A1:N32"/>
  <sheetViews>
    <sheetView topLeftCell="A4" zoomScale="95" zoomScaleNormal="95" workbookViewId="0">
      <selection activeCell="N32" sqref="N32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73</v>
      </c>
      <c r="G19" s="17">
        <v>8</v>
      </c>
      <c r="H19" s="17">
        <v>1</v>
      </c>
      <c r="I19" s="17">
        <v>2.5</v>
      </c>
      <c r="J19" s="17">
        <v>1</v>
      </c>
      <c r="K19" s="17">
        <f>G19*H19*I19*J19</f>
        <v>20</v>
      </c>
      <c r="L19" s="17">
        <v>4</v>
      </c>
      <c r="M19" s="18" t="s">
        <v>59</v>
      </c>
      <c r="N19" s="19">
        <f>K19*L19</f>
        <v>80</v>
      </c>
    </row>
    <row r="20" spans="1:14" x14ac:dyDescent="0.3">
      <c r="A20" s="106"/>
      <c r="B20" s="107"/>
      <c r="C20" s="107"/>
      <c r="D20" s="108"/>
      <c r="E20" s="15">
        <v>2</v>
      </c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 t="s">
        <v>77</v>
      </c>
      <c r="G21" s="17">
        <v>8</v>
      </c>
      <c r="H21" s="17">
        <v>1</v>
      </c>
      <c r="I21" s="17">
        <v>2</v>
      </c>
      <c r="J21" s="17">
        <v>1</v>
      </c>
      <c r="K21" s="17">
        <f>G21*H21*I21*J21</f>
        <v>16</v>
      </c>
      <c r="L21" s="17">
        <v>2</v>
      </c>
      <c r="M21" s="18" t="s">
        <v>59</v>
      </c>
      <c r="N21" s="19">
        <f>K21*L21</f>
        <v>32</v>
      </c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>
        <f>K22*L22</f>
        <v>0</v>
      </c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>
        <f>K23*L23</f>
        <v>0</v>
      </c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0.399999999999999" customHeight="1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7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7"/>
      <c r="N29" s="19"/>
    </row>
    <row r="30" spans="1:14" x14ac:dyDescent="0.3">
      <c r="A30" s="109" t="s">
        <v>31</v>
      </c>
      <c r="B30" s="110"/>
      <c r="C30" s="110"/>
      <c r="D30" s="111"/>
      <c r="E30" s="112" t="s">
        <v>32</v>
      </c>
      <c r="F30" s="113"/>
      <c r="G30" s="113"/>
      <c r="H30" s="113"/>
      <c r="I30" s="113"/>
      <c r="J30" s="113"/>
      <c r="K30" s="113"/>
      <c r="L30" s="113"/>
      <c r="M30" s="114"/>
      <c r="N30" s="21">
        <f>SUM(N19:N29)</f>
        <v>112</v>
      </c>
    </row>
    <row r="31" spans="1:14" x14ac:dyDescent="0.3">
      <c r="A31" s="115"/>
      <c r="B31" s="116"/>
      <c r="C31" s="116"/>
      <c r="D31" s="117"/>
      <c r="E31" s="121"/>
      <c r="F31" s="122"/>
      <c r="G31" s="122"/>
      <c r="H31" s="122"/>
      <c r="I31" s="122"/>
      <c r="J31" s="122"/>
      <c r="K31" s="122"/>
      <c r="L31" s="122"/>
      <c r="M31" s="123"/>
      <c r="N31" s="23">
        <v>1</v>
      </c>
    </row>
    <row r="32" spans="1:14" x14ac:dyDescent="0.3">
      <c r="A32" s="118"/>
      <c r="B32" s="119"/>
      <c r="C32" s="119"/>
      <c r="D32" s="120"/>
      <c r="E32" s="112" t="s">
        <v>8</v>
      </c>
      <c r="F32" s="113"/>
      <c r="G32" s="113"/>
      <c r="H32" s="113"/>
      <c r="I32" s="113"/>
      <c r="J32" s="113"/>
      <c r="K32" s="113"/>
      <c r="L32" s="113"/>
      <c r="M32" s="114"/>
      <c r="N32" s="21">
        <f>ROUND((N30*N31),2)</f>
        <v>112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9"/>
    <mergeCell ref="A30:D30"/>
    <mergeCell ref="E30:M30"/>
    <mergeCell ref="A31:D32"/>
    <mergeCell ref="E31:M31"/>
    <mergeCell ref="E32:M32"/>
  </mergeCells>
  <pageMargins left="0.7" right="0.7" top="0.75" bottom="0.75" header="0.3" footer="0.3"/>
  <pageSetup paperSize="128" scale="7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15C8C-CDFD-47C6-9A82-0B8F09F4F400}">
  <sheetPr>
    <pageSetUpPr fitToPage="1"/>
  </sheetPr>
  <dimension ref="A1:N32"/>
  <sheetViews>
    <sheetView topLeftCell="A4" zoomScale="95" zoomScaleNormal="95" workbookViewId="0">
      <selection activeCell="L21" sqref="L21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3.44140625" bestFit="1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78</v>
      </c>
      <c r="G19" s="17">
        <v>1.6</v>
      </c>
      <c r="H19" s="17">
        <v>1</v>
      </c>
      <c r="I19" s="17">
        <v>1</v>
      </c>
      <c r="J19" s="17">
        <v>1</v>
      </c>
      <c r="K19" s="17">
        <f>G19*H19*I19*J19</f>
        <v>1.6</v>
      </c>
      <c r="L19" s="17">
        <v>4</v>
      </c>
      <c r="M19" s="18" t="s">
        <v>59</v>
      </c>
      <c r="N19" s="19">
        <f>K19*L19</f>
        <v>6.4</v>
      </c>
    </row>
    <row r="20" spans="1:14" x14ac:dyDescent="0.3">
      <c r="A20" s="106"/>
      <c r="B20" s="107"/>
      <c r="C20" s="107"/>
      <c r="D20" s="108"/>
      <c r="E20" s="15">
        <v>2</v>
      </c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 t="s">
        <v>79</v>
      </c>
      <c r="G21" s="17">
        <v>0.8</v>
      </c>
      <c r="H21" s="17">
        <v>1</v>
      </c>
      <c r="I21" s="17">
        <v>0.8</v>
      </c>
      <c r="J21" s="17">
        <v>1</v>
      </c>
      <c r="K21" s="17">
        <f>G21*H21*I21*J21</f>
        <v>0.64000000000000012</v>
      </c>
      <c r="L21" s="17">
        <v>2</v>
      </c>
      <c r="M21" s="18" t="s">
        <v>59</v>
      </c>
      <c r="N21" s="19">
        <f>K21*L21</f>
        <v>1.2800000000000002</v>
      </c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>
        <f>K22*L22</f>
        <v>0</v>
      </c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>
        <f>K23*L23</f>
        <v>0</v>
      </c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0.399999999999999" customHeight="1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7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7"/>
      <c r="N29" s="19"/>
    </row>
    <row r="30" spans="1:14" x14ac:dyDescent="0.3">
      <c r="A30" s="109" t="s">
        <v>31</v>
      </c>
      <c r="B30" s="110"/>
      <c r="C30" s="110"/>
      <c r="D30" s="111"/>
      <c r="E30" s="112" t="s">
        <v>32</v>
      </c>
      <c r="F30" s="113"/>
      <c r="G30" s="113"/>
      <c r="H30" s="113"/>
      <c r="I30" s="113"/>
      <c r="J30" s="113"/>
      <c r="K30" s="113"/>
      <c r="L30" s="113"/>
      <c r="M30" s="114"/>
      <c r="N30" s="21">
        <f>SUM(N19:N29)</f>
        <v>7.6800000000000006</v>
      </c>
    </row>
    <row r="31" spans="1:14" x14ac:dyDescent="0.3">
      <c r="A31" s="115"/>
      <c r="B31" s="116"/>
      <c r="C31" s="116"/>
      <c r="D31" s="117"/>
      <c r="E31" s="121"/>
      <c r="F31" s="122"/>
      <c r="G31" s="122"/>
      <c r="H31" s="122"/>
      <c r="I31" s="122"/>
      <c r="J31" s="122"/>
      <c r="K31" s="122"/>
      <c r="L31" s="122"/>
      <c r="M31" s="123"/>
      <c r="N31" s="23">
        <v>1</v>
      </c>
    </row>
    <row r="32" spans="1:14" x14ac:dyDescent="0.3">
      <c r="A32" s="118"/>
      <c r="B32" s="119"/>
      <c r="C32" s="119"/>
      <c r="D32" s="120"/>
      <c r="E32" s="112" t="s">
        <v>8</v>
      </c>
      <c r="F32" s="113"/>
      <c r="G32" s="113"/>
      <c r="H32" s="113"/>
      <c r="I32" s="113"/>
      <c r="J32" s="113"/>
      <c r="K32" s="113"/>
      <c r="L32" s="113"/>
      <c r="M32" s="114"/>
      <c r="N32" s="21">
        <f>ROUND((N30*N31),2)</f>
        <v>7.68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9"/>
    <mergeCell ref="A30:D30"/>
    <mergeCell ref="E30:M30"/>
    <mergeCell ref="A31:D32"/>
    <mergeCell ref="E31:M31"/>
    <mergeCell ref="E32:M32"/>
  </mergeCells>
  <pageMargins left="0.7" right="0.7" top="0.75" bottom="0.75" header="0.3" footer="0.3"/>
  <pageSetup paperSize="128" scale="74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B05BB-F907-43B7-92C9-AA38A86B7E55}">
  <sheetPr>
    <pageSetUpPr fitToPage="1"/>
  </sheetPr>
  <dimension ref="A1:N32"/>
  <sheetViews>
    <sheetView topLeftCell="A4"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80</v>
      </c>
      <c r="G19" s="17">
        <v>1</v>
      </c>
      <c r="H19" s="17">
        <v>0.9</v>
      </c>
      <c r="I19" s="17">
        <v>2.1</v>
      </c>
      <c r="J19" s="17">
        <v>1</v>
      </c>
      <c r="K19" s="17">
        <f>G19*H19*I19*J19</f>
        <v>1.8900000000000001</v>
      </c>
      <c r="L19" s="17">
        <v>1</v>
      </c>
      <c r="M19" s="18" t="s">
        <v>59</v>
      </c>
      <c r="N19" s="19">
        <f>K19*L19</f>
        <v>1.8900000000000001</v>
      </c>
    </row>
    <row r="20" spans="1:14" x14ac:dyDescent="0.3">
      <c r="A20" s="106"/>
      <c r="B20" s="107"/>
      <c r="C20" s="107"/>
      <c r="D20" s="108"/>
      <c r="E20" s="15">
        <v>2</v>
      </c>
      <c r="G20" s="17">
        <v>1</v>
      </c>
      <c r="H20" s="17">
        <v>0.9</v>
      </c>
      <c r="I20" s="17">
        <v>2.1</v>
      </c>
      <c r="J20" s="17">
        <v>1</v>
      </c>
      <c r="K20" s="17">
        <f>G20*H20*I20*J20</f>
        <v>1.8900000000000001</v>
      </c>
      <c r="L20" s="17">
        <v>1</v>
      </c>
      <c r="M20" s="18" t="s">
        <v>59</v>
      </c>
      <c r="N20" s="19">
        <f>K20*L20</f>
        <v>1.8900000000000001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0.399999999999999" customHeight="1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7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7"/>
      <c r="N29" s="19"/>
    </row>
    <row r="30" spans="1:14" x14ac:dyDescent="0.3">
      <c r="A30" s="109" t="s">
        <v>31</v>
      </c>
      <c r="B30" s="110"/>
      <c r="C30" s="110"/>
      <c r="D30" s="111"/>
      <c r="E30" s="112" t="s">
        <v>32</v>
      </c>
      <c r="F30" s="113"/>
      <c r="G30" s="113"/>
      <c r="H30" s="113"/>
      <c r="I30" s="113"/>
      <c r="J30" s="113"/>
      <c r="K30" s="113"/>
      <c r="L30" s="113"/>
      <c r="M30" s="114"/>
      <c r="N30" s="21">
        <f>SUM(N19:N29)</f>
        <v>3.7800000000000002</v>
      </c>
    </row>
    <row r="31" spans="1:14" x14ac:dyDescent="0.3">
      <c r="A31" s="115"/>
      <c r="B31" s="116"/>
      <c r="C31" s="116"/>
      <c r="D31" s="117"/>
      <c r="E31" s="121"/>
      <c r="F31" s="122"/>
      <c r="G31" s="122"/>
      <c r="H31" s="122"/>
      <c r="I31" s="122"/>
      <c r="J31" s="122"/>
      <c r="K31" s="122"/>
      <c r="L31" s="122"/>
      <c r="M31" s="123"/>
      <c r="N31" s="23">
        <v>1</v>
      </c>
    </row>
    <row r="32" spans="1:14" x14ac:dyDescent="0.3">
      <c r="A32" s="118"/>
      <c r="B32" s="119"/>
      <c r="C32" s="119"/>
      <c r="D32" s="120"/>
      <c r="E32" s="112" t="s">
        <v>8</v>
      </c>
      <c r="F32" s="113"/>
      <c r="G32" s="113"/>
      <c r="H32" s="113"/>
      <c r="I32" s="113"/>
      <c r="J32" s="113"/>
      <c r="K32" s="113"/>
      <c r="L32" s="113"/>
      <c r="M32" s="114"/>
      <c r="N32" s="21">
        <f>ROUND((N30*N31),2)</f>
        <v>3.78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9"/>
    <mergeCell ref="A30:D30"/>
    <mergeCell ref="E30:M30"/>
    <mergeCell ref="A31:D32"/>
    <mergeCell ref="E31:M31"/>
    <mergeCell ref="E32:M32"/>
  </mergeCells>
  <pageMargins left="0.7" right="0.7" top="0.75" bottom="0.75" header="0.3" footer="0.3"/>
  <pageSetup paperSize="128" scale="74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77E32-A1FB-43EE-B0F3-B8200D388077}">
  <sheetPr>
    <pageSetUpPr fitToPage="1"/>
  </sheetPr>
  <dimension ref="A1:N32"/>
  <sheetViews>
    <sheetView topLeftCell="A4" zoomScale="95" zoomScaleNormal="95" workbookViewId="0">
      <selection activeCell="F20" sqref="F20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t="s">
        <v>81</v>
      </c>
      <c r="G19" s="17">
        <v>1</v>
      </c>
      <c r="H19" s="17">
        <v>1</v>
      </c>
      <c r="I19" s="17">
        <v>1</v>
      </c>
      <c r="J19" s="17">
        <v>1</v>
      </c>
      <c r="K19" s="17">
        <f>G19*H19*I19*J19</f>
        <v>1</v>
      </c>
      <c r="L19" s="17">
        <v>1</v>
      </c>
      <c r="M19" s="18" t="s">
        <v>59</v>
      </c>
      <c r="N19" s="19">
        <f>K19*L19</f>
        <v>1</v>
      </c>
    </row>
    <row r="20" spans="1:14" x14ac:dyDescent="0.3">
      <c r="A20" s="106"/>
      <c r="B20" s="107"/>
      <c r="C20" s="107"/>
      <c r="D20" s="108"/>
      <c r="E20" s="15">
        <v>2</v>
      </c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0.399999999999999" customHeight="1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7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7"/>
      <c r="N29" s="19"/>
    </row>
    <row r="30" spans="1:14" x14ac:dyDescent="0.3">
      <c r="A30" s="109" t="s">
        <v>31</v>
      </c>
      <c r="B30" s="110"/>
      <c r="C30" s="110"/>
      <c r="D30" s="111"/>
      <c r="E30" s="112" t="s">
        <v>32</v>
      </c>
      <c r="F30" s="113"/>
      <c r="G30" s="113"/>
      <c r="H30" s="113"/>
      <c r="I30" s="113"/>
      <c r="J30" s="113"/>
      <c r="K30" s="113"/>
      <c r="L30" s="113"/>
      <c r="M30" s="114"/>
      <c r="N30" s="21">
        <f>SUM(N19:N29)</f>
        <v>1</v>
      </c>
    </row>
    <row r="31" spans="1:14" x14ac:dyDescent="0.3">
      <c r="A31" s="115"/>
      <c r="B31" s="116"/>
      <c r="C31" s="116"/>
      <c r="D31" s="117"/>
      <c r="E31" s="121"/>
      <c r="F31" s="122"/>
      <c r="G31" s="122"/>
      <c r="H31" s="122"/>
      <c r="I31" s="122"/>
      <c r="J31" s="122"/>
      <c r="K31" s="122"/>
      <c r="L31" s="122"/>
      <c r="M31" s="123"/>
      <c r="N31" s="23">
        <v>1</v>
      </c>
    </row>
    <row r="32" spans="1:14" x14ac:dyDescent="0.3">
      <c r="A32" s="118"/>
      <c r="B32" s="119"/>
      <c r="C32" s="119"/>
      <c r="D32" s="120"/>
      <c r="E32" s="112" t="s">
        <v>8</v>
      </c>
      <c r="F32" s="113"/>
      <c r="G32" s="113"/>
      <c r="H32" s="113"/>
      <c r="I32" s="113"/>
      <c r="J32" s="113"/>
      <c r="K32" s="113"/>
      <c r="L32" s="113"/>
      <c r="M32" s="114"/>
      <c r="N32" s="21">
        <f>ROUND((N30*N31),2)</f>
        <v>1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9"/>
    <mergeCell ref="A30:D30"/>
    <mergeCell ref="E30:M30"/>
    <mergeCell ref="A31:D32"/>
    <mergeCell ref="E31:M31"/>
    <mergeCell ref="E32:M32"/>
  </mergeCells>
  <pageMargins left="0.7" right="0.7" top="0.75" bottom="0.75" header="0.3" footer="0.3"/>
  <pageSetup paperSize="128" scale="74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14696-131F-40B1-97C3-78009ADFC565}">
  <sheetPr>
    <pageSetUpPr fitToPage="1"/>
  </sheetPr>
  <dimension ref="A1:N32"/>
  <sheetViews>
    <sheetView topLeftCell="A4" zoomScale="95" zoomScaleNormal="95" workbookViewId="0">
      <selection activeCell="F22" sqref="F22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57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31.2" customHeight="1" x14ac:dyDescent="0.3">
      <c r="A19" s="103"/>
      <c r="B19" s="104"/>
      <c r="C19" s="104"/>
      <c r="D19" s="105"/>
      <c r="E19" s="15">
        <v>1</v>
      </c>
      <c r="F19" s="84" t="s">
        <v>82</v>
      </c>
      <c r="G19" s="17">
        <v>24</v>
      </c>
      <c r="H19" s="17">
        <v>1</v>
      </c>
      <c r="I19" s="17">
        <v>1</v>
      </c>
      <c r="J19" s="17">
        <v>1</v>
      </c>
      <c r="K19" s="17">
        <f>G19*H19*I19*J19</f>
        <v>24</v>
      </c>
      <c r="L19" s="17">
        <v>1</v>
      </c>
      <c r="M19" s="18" t="s">
        <v>57</v>
      </c>
      <c r="N19" s="19">
        <f>K19*L19</f>
        <v>24</v>
      </c>
    </row>
    <row r="20" spans="1:14" ht="57.6" x14ac:dyDescent="0.3">
      <c r="A20" s="106"/>
      <c r="B20" s="107"/>
      <c r="C20" s="107"/>
      <c r="D20" s="108"/>
      <c r="E20" s="15">
        <v>2</v>
      </c>
      <c r="F20" s="84" t="s">
        <v>83</v>
      </c>
      <c r="G20" s="17">
        <v>35</v>
      </c>
      <c r="H20" s="17">
        <v>1</v>
      </c>
      <c r="I20" s="17">
        <v>1</v>
      </c>
      <c r="J20" s="17">
        <v>1</v>
      </c>
      <c r="K20" s="17">
        <f>G20*H20*I20*J20</f>
        <v>35</v>
      </c>
      <c r="L20" s="17">
        <v>3</v>
      </c>
      <c r="M20" s="18" t="s">
        <v>57</v>
      </c>
      <c r="N20" s="19">
        <f>K20*L20</f>
        <v>105</v>
      </c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30.6" customHeight="1" x14ac:dyDescent="0.3">
      <c r="A22" s="106"/>
      <c r="B22" s="107"/>
      <c r="C22" s="107"/>
      <c r="D22" s="108"/>
      <c r="E22" s="15">
        <v>4</v>
      </c>
      <c r="F22" s="16"/>
      <c r="G22" s="17"/>
      <c r="H22" s="17"/>
      <c r="I22" s="17"/>
      <c r="J22" s="17"/>
      <c r="K22" s="17"/>
      <c r="L22" s="17"/>
      <c r="M22" s="18"/>
      <c r="N22" s="19"/>
    </row>
    <row r="23" spans="1:14" ht="33.6" customHeight="1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ht="31.95" customHeight="1" x14ac:dyDescent="0.3">
      <c r="A24" s="106"/>
      <c r="B24" s="107"/>
      <c r="C24" s="107"/>
      <c r="D24" s="108"/>
      <c r="E24" s="15">
        <v>6</v>
      </c>
      <c r="F24" s="24"/>
      <c r="G24" s="17"/>
      <c r="H24" s="17"/>
      <c r="I24" s="17"/>
      <c r="J24" s="17"/>
      <c r="K24" s="17"/>
      <c r="L24" s="17"/>
      <c r="M24" s="18"/>
      <c r="N24" s="19"/>
    </row>
    <row r="25" spans="1:14" ht="20.399999999999999" customHeight="1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8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8"/>
      <c r="N26" s="19"/>
    </row>
    <row r="27" spans="1:14" x14ac:dyDescent="0.3">
      <c r="A27" s="106"/>
      <c r="B27" s="107"/>
      <c r="C27" s="107"/>
      <c r="D27" s="108"/>
      <c r="E27" s="15">
        <v>9</v>
      </c>
      <c r="F27" s="20"/>
      <c r="G27" s="17"/>
      <c r="H27" s="17"/>
      <c r="I27" s="17"/>
      <c r="J27" s="17"/>
      <c r="K27" s="17"/>
      <c r="L27" s="17"/>
      <c r="M27" s="18"/>
      <c r="N27" s="19"/>
    </row>
    <row r="28" spans="1:14" x14ac:dyDescent="0.3">
      <c r="A28" s="106"/>
      <c r="B28" s="107"/>
      <c r="C28" s="107"/>
      <c r="D28" s="108"/>
      <c r="E28" s="15">
        <v>10</v>
      </c>
      <c r="F28" s="20"/>
      <c r="G28" s="17"/>
      <c r="H28" s="17"/>
      <c r="I28" s="17"/>
      <c r="J28" s="17"/>
      <c r="K28" s="17"/>
      <c r="L28" s="17"/>
      <c r="M28" s="17"/>
      <c r="N28" s="19"/>
    </row>
    <row r="29" spans="1:14" x14ac:dyDescent="0.3">
      <c r="A29" s="106"/>
      <c r="B29" s="107"/>
      <c r="C29" s="107"/>
      <c r="D29" s="108"/>
      <c r="E29" s="15">
        <v>11</v>
      </c>
      <c r="F29" s="20"/>
      <c r="G29" s="17"/>
      <c r="H29" s="17"/>
      <c r="I29" s="17"/>
      <c r="J29" s="17"/>
      <c r="K29" s="17"/>
      <c r="L29" s="17"/>
      <c r="M29" s="17"/>
      <c r="N29" s="19"/>
    </row>
    <row r="30" spans="1:14" x14ac:dyDescent="0.3">
      <c r="A30" s="109" t="s">
        <v>31</v>
      </c>
      <c r="B30" s="110"/>
      <c r="C30" s="110"/>
      <c r="D30" s="111"/>
      <c r="E30" s="112" t="s">
        <v>32</v>
      </c>
      <c r="F30" s="113"/>
      <c r="G30" s="113"/>
      <c r="H30" s="113"/>
      <c r="I30" s="113"/>
      <c r="J30" s="113"/>
      <c r="K30" s="113"/>
      <c r="L30" s="113"/>
      <c r="M30" s="114"/>
      <c r="N30" s="21">
        <f>SUM(N19:N29)</f>
        <v>129</v>
      </c>
    </row>
    <row r="31" spans="1:14" x14ac:dyDescent="0.3">
      <c r="A31" s="115"/>
      <c r="B31" s="116"/>
      <c r="C31" s="116"/>
      <c r="D31" s="117"/>
      <c r="E31" s="121"/>
      <c r="F31" s="122"/>
      <c r="G31" s="122"/>
      <c r="H31" s="122"/>
      <c r="I31" s="122"/>
      <c r="J31" s="122"/>
      <c r="K31" s="122"/>
      <c r="L31" s="122"/>
      <c r="M31" s="123"/>
      <c r="N31" s="23">
        <v>1</v>
      </c>
    </row>
    <row r="32" spans="1:14" x14ac:dyDescent="0.3">
      <c r="A32" s="118"/>
      <c r="B32" s="119"/>
      <c r="C32" s="119"/>
      <c r="D32" s="120"/>
      <c r="E32" s="112" t="s">
        <v>8</v>
      </c>
      <c r="F32" s="113"/>
      <c r="G32" s="113"/>
      <c r="H32" s="113"/>
      <c r="I32" s="113"/>
      <c r="J32" s="113"/>
      <c r="K32" s="113"/>
      <c r="L32" s="113"/>
      <c r="M32" s="114"/>
      <c r="N32" s="21">
        <f>ROUND((N30*N31),2)</f>
        <v>129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9"/>
    <mergeCell ref="A30:D30"/>
    <mergeCell ref="E30:M30"/>
    <mergeCell ref="A31:D32"/>
    <mergeCell ref="E31:M31"/>
    <mergeCell ref="E32:M32"/>
  </mergeCells>
  <pageMargins left="0.7" right="0.7" top="0.75" bottom="0.75" header="0.3" footer="0.3"/>
  <pageSetup paperSize="128" scale="74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4E6F0-1C51-4970-B994-8880733B4C48}">
  <sheetPr>
    <pageSetUpPr fitToPage="1"/>
  </sheetPr>
  <dimension ref="A1:N29"/>
  <sheetViews>
    <sheetView topLeftCell="A4" zoomScale="95" zoomScaleNormal="95" workbookViewId="0">
      <selection activeCell="M23" sqref="M23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58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119.25" customHeight="1" x14ac:dyDescent="0.3">
      <c r="A19" s="103"/>
      <c r="B19" s="104"/>
      <c r="C19" s="104"/>
      <c r="D19" s="105"/>
      <c r="E19" s="15">
        <v>1</v>
      </c>
      <c r="F19" s="84" t="e">
        <f>C15</f>
        <v>#REF!</v>
      </c>
      <c r="G19" s="17">
        <v>1</v>
      </c>
      <c r="H19" s="17">
        <v>1</v>
      </c>
      <c r="I19" s="17">
        <v>1</v>
      </c>
      <c r="J19" s="17">
        <v>1</v>
      </c>
      <c r="K19" s="17">
        <f>G19*H19*I19*J19</f>
        <v>1</v>
      </c>
      <c r="L19" s="17">
        <v>1</v>
      </c>
      <c r="M19" s="18" t="s">
        <v>58</v>
      </c>
      <c r="N19" s="19">
        <f>K19*L19</f>
        <v>1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1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1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AEAC2-F281-4D65-8F01-D4556E6E611B}">
  <sheetPr>
    <pageSetUpPr fitToPage="1"/>
  </sheetPr>
  <dimension ref="A1:N29"/>
  <sheetViews>
    <sheetView topLeftCell="A4" zoomScale="95" zoomScaleNormal="95" workbookViewId="0">
      <selection activeCell="M24" sqref="M24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58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ht="28.8" x14ac:dyDescent="0.3">
      <c r="A19" s="103"/>
      <c r="B19" s="104"/>
      <c r="C19" s="104"/>
      <c r="D19" s="105"/>
      <c r="E19" s="15">
        <v>1</v>
      </c>
      <c r="F19" s="84" t="s">
        <v>85</v>
      </c>
      <c r="G19" s="17">
        <v>24</v>
      </c>
      <c r="H19" s="17">
        <v>0.3</v>
      </c>
      <c r="I19" s="17">
        <v>0.4</v>
      </c>
      <c r="J19" s="17">
        <v>1</v>
      </c>
      <c r="K19" s="17">
        <f>G19*H19*I19*J19</f>
        <v>2.88</v>
      </c>
      <c r="L19" s="17">
        <v>1</v>
      </c>
      <c r="M19" s="18" t="s">
        <v>58</v>
      </c>
      <c r="N19" s="19">
        <f>K19*L19</f>
        <v>2.88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2.88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2.88</v>
      </c>
    </row>
  </sheetData>
  <mergeCells count="34">
    <mergeCell ref="A19:D26"/>
    <mergeCell ref="A27:D27"/>
    <mergeCell ref="E27:M27"/>
    <mergeCell ref="A28:D29"/>
    <mergeCell ref="E28:M28"/>
    <mergeCell ref="E29:M29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2:N12"/>
    <mergeCell ref="C13:N13"/>
    <mergeCell ref="C14:N14"/>
    <mergeCell ref="C15:L15"/>
    <mergeCell ref="A16:N16"/>
    <mergeCell ref="A10:C10"/>
    <mergeCell ref="D10:F10"/>
    <mergeCell ref="J10:N10"/>
    <mergeCell ref="A11:C11"/>
    <mergeCell ref="D11:F11"/>
    <mergeCell ref="J11:N11"/>
    <mergeCell ref="A1:N6"/>
    <mergeCell ref="A7:N7"/>
    <mergeCell ref="A8:N8"/>
    <mergeCell ref="B9:J9"/>
    <mergeCell ref="K9:L9"/>
    <mergeCell ref="M9:N9"/>
  </mergeCells>
  <pageMargins left="0.7" right="0.7" top="0.75" bottom="0.75" header="0.3" footer="0.3"/>
  <pageSetup paperSize="128" scale="74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DE2E-BC1A-4E23-A48B-C4DBD7D78396}">
  <sheetPr>
    <pageSetUpPr fitToPage="1"/>
  </sheetPr>
  <dimension ref="A1:N29"/>
  <sheetViews>
    <sheetView topLeftCell="A4"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58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s">
        <v>86</v>
      </c>
      <c r="G19" s="17">
        <v>1</v>
      </c>
      <c r="H19" s="17">
        <v>1</v>
      </c>
      <c r="I19" s="17">
        <v>1</v>
      </c>
      <c r="J19" s="17">
        <v>1</v>
      </c>
      <c r="K19" s="17">
        <f>G19*H19*I19*J19</f>
        <v>1</v>
      </c>
      <c r="L19" s="17">
        <v>1</v>
      </c>
      <c r="M19" s="18" t="s">
        <v>58</v>
      </c>
      <c r="N19" s="19">
        <f>K19*L19</f>
        <v>1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1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1</v>
      </c>
    </row>
  </sheetData>
  <mergeCells count="34">
    <mergeCell ref="A19:D26"/>
    <mergeCell ref="A27:D27"/>
    <mergeCell ref="E27:M27"/>
    <mergeCell ref="A28:D29"/>
    <mergeCell ref="E28:M28"/>
    <mergeCell ref="E29:M29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2:N12"/>
    <mergeCell ref="C13:N13"/>
    <mergeCell ref="C14:N14"/>
    <mergeCell ref="C15:L15"/>
    <mergeCell ref="A16:N16"/>
    <mergeCell ref="A10:C10"/>
    <mergeCell ref="D10:F10"/>
    <mergeCell ref="J10:N10"/>
    <mergeCell ref="A11:C11"/>
    <mergeCell ref="D11:F11"/>
    <mergeCell ref="J11:N11"/>
    <mergeCell ref="A1:N6"/>
    <mergeCell ref="A7:N7"/>
    <mergeCell ref="A8:N8"/>
    <mergeCell ref="B9:J9"/>
    <mergeCell ref="K9:L9"/>
    <mergeCell ref="M9:N9"/>
  </mergeCells>
  <pageMargins left="0.7" right="0.7" top="0.75" bottom="0.75" header="0.3" footer="0.3"/>
  <pageSetup paperSize="128" scale="74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2F51-4E3B-4720-8232-D6CDDD225A8F}">
  <sheetPr>
    <pageSetUpPr fitToPage="1"/>
  </sheetPr>
  <dimension ref="A1:N29"/>
  <sheetViews>
    <sheetView topLeftCell="A4"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58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s">
        <v>86</v>
      </c>
      <c r="G19" s="17">
        <v>1</v>
      </c>
      <c r="H19" s="17">
        <v>1</v>
      </c>
      <c r="I19" s="17">
        <v>1</v>
      </c>
      <c r="J19" s="17">
        <v>1</v>
      </c>
      <c r="K19" s="17">
        <f>G19*H19*I19*J19</f>
        <v>1</v>
      </c>
      <c r="L19" s="17">
        <v>8</v>
      </c>
      <c r="M19" s="18" t="s">
        <v>58</v>
      </c>
      <c r="N19" s="19">
        <f>K19*L19</f>
        <v>8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8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8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58AC8-9DF0-4972-BD79-5C5F460DD652}">
  <sheetPr>
    <pageSetUpPr fitToPage="1"/>
  </sheetPr>
  <dimension ref="A1:N29"/>
  <sheetViews>
    <sheetView topLeftCell="A4"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58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s">
        <v>86</v>
      </c>
      <c r="G19" s="17">
        <v>1</v>
      </c>
      <c r="H19" s="17">
        <v>1</v>
      </c>
      <c r="I19" s="17">
        <v>1</v>
      </c>
      <c r="J19" s="17">
        <v>1</v>
      </c>
      <c r="K19" s="17">
        <f>G19*H19*I19*J19</f>
        <v>1</v>
      </c>
      <c r="L19" s="17">
        <v>8</v>
      </c>
      <c r="M19" s="18" t="s">
        <v>58</v>
      </c>
      <c r="N19" s="19">
        <f>K19*L19</f>
        <v>8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8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8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7EEF-32E6-4200-9DC5-ADB1DE822DB2}">
  <sheetPr>
    <pageSetUpPr fitToPage="1"/>
  </sheetPr>
  <dimension ref="A1:N29"/>
  <sheetViews>
    <sheetView topLeftCell="A4"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59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e">
        <f>C15</f>
        <v>#REF!</v>
      </c>
      <c r="G19" s="17">
        <v>1</v>
      </c>
      <c r="H19" s="17">
        <v>0.9</v>
      </c>
      <c r="I19" s="17">
        <v>0.9</v>
      </c>
      <c r="J19" s="17">
        <v>1</v>
      </c>
      <c r="K19" s="17">
        <f>G19*H19*I19*J19</f>
        <v>0.81</v>
      </c>
      <c r="L19" s="17">
        <v>1</v>
      </c>
      <c r="M19" s="18" t="s">
        <v>58</v>
      </c>
      <c r="N19" s="19">
        <f>K19*L19</f>
        <v>0.81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0.81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0.81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AEC5A-FADD-45C8-998F-92289D5121D6}">
  <sheetPr>
    <pageSetUpPr fitToPage="1"/>
  </sheetPr>
  <dimension ref="A1:N29"/>
  <sheetViews>
    <sheetView zoomScale="95" zoomScaleNormal="95" workbookViewId="0">
      <selection activeCell="C15" sqref="C15:L15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59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e">
        <f>C15</f>
        <v>#REF!</v>
      </c>
      <c r="G19" s="17">
        <v>1</v>
      </c>
      <c r="H19" s="17">
        <v>0.5</v>
      </c>
      <c r="I19" s="17">
        <v>0.7</v>
      </c>
      <c r="J19" s="17">
        <v>1</v>
      </c>
      <c r="K19" s="17">
        <f>G19*H19*I19*J19</f>
        <v>0.35</v>
      </c>
      <c r="L19" s="17">
        <v>1</v>
      </c>
      <c r="M19" s="18" t="s">
        <v>58</v>
      </c>
      <c r="N19" s="19">
        <f>K19*L19</f>
        <v>0.35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0.35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0.35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B250B-AFF2-40F6-B4F2-F9D42C456219}">
  <sheetPr>
    <pageSetUpPr fitToPage="1"/>
  </sheetPr>
  <dimension ref="A1:N29"/>
  <sheetViews>
    <sheetView zoomScale="95" zoomScaleNormal="95" workbookViewId="0">
      <selection activeCell="N21" sqref="N21"/>
    </sheetView>
  </sheetViews>
  <sheetFormatPr baseColWidth="10" defaultRowHeight="14.4" x14ac:dyDescent="0.3"/>
  <cols>
    <col min="1" max="1" width="16.109375" customWidth="1"/>
    <col min="2" max="2" width="20.5546875" customWidth="1"/>
    <col min="3" max="3" width="26.109375" customWidth="1"/>
    <col min="4" max="4" width="16.44140625" customWidth="1"/>
    <col min="6" max="6" width="28.44140625" customWidth="1"/>
  </cols>
  <sheetData>
    <row r="1" spans="1:14" x14ac:dyDescent="0.3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4" x14ac:dyDescent="0.3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</row>
    <row r="3" spans="1:14" x14ac:dyDescent="0.3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1:14" x14ac:dyDescent="0.3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4" x14ac:dyDescent="0.3">
      <c r="A5" s="102"/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2"/>
      <c r="M5" s="102"/>
      <c r="N5" s="102"/>
    </row>
    <row r="6" spans="1:14" x14ac:dyDescent="0.3">
      <c r="A6" s="102"/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7" spans="1:14" ht="15.6" x14ac:dyDescent="0.3">
      <c r="A7" s="150" t="s">
        <v>10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2"/>
    </row>
    <row r="8" spans="1:14" x14ac:dyDescent="0.3">
      <c r="A8" s="153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5"/>
    </row>
    <row r="9" spans="1:14" x14ac:dyDescent="0.3">
      <c r="A9" s="10" t="s">
        <v>11</v>
      </c>
      <c r="B9" s="156">
        <f>'C.P.1,1'!B9</f>
        <v>0</v>
      </c>
      <c r="C9" s="157"/>
      <c r="D9" s="157"/>
      <c r="E9" s="157"/>
      <c r="F9" s="157"/>
      <c r="G9" s="157"/>
      <c r="H9" s="157"/>
      <c r="I9" s="157"/>
      <c r="J9" s="158"/>
      <c r="K9" s="159" t="s">
        <v>12</v>
      </c>
      <c r="L9" s="160"/>
      <c r="M9" s="161">
        <f>'C.P.1,1'!M9</f>
        <v>45783</v>
      </c>
      <c r="N9" s="162"/>
    </row>
    <row r="10" spans="1:14" x14ac:dyDescent="0.3">
      <c r="A10" s="141" t="s">
        <v>13</v>
      </c>
      <c r="B10" s="142"/>
      <c r="C10" s="142"/>
      <c r="D10" s="143"/>
      <c r="E10" s="143"/>
      <c r="F10" s="143"/>
      <c r="G10" s="11"/>
      <c r="H10" s="11"/>
      <c r="I10" s="11"/>
      <c r="J10" s="144"/>
      <c r="K10" s="145"/>
      <c r="L10" s="145"/>
      <c r="M10" s="145"/>
      <c r="N10" s="146"/>
    </row>
    <row r="11" spans="1:14" x14ac:dyDescent="0.3">
      <c r="A11" s="141" t="s">
        <v>14</v>
      </c>
      <c r="B11" s="142"/>
      <c r="C11" s="142"/>
      <c r="D11" s="143"/>
      <c r="E11" s="143"/>
      <c r="F11" s="143"/>
      <c r="G11" s="11"/>
      <c r="H11" s="11"/>
      <c r="I11" s="11"/>
      <c r="J11" s="145"/>
      <c r="K11" s="145"/>
      <c r="L11" s="145"/>
      <c r="M11" s="145"/>
      <c r="N11" s="146"/>
    </row>
    <row r="12" spans="1:14" x14ac:dyDescent="0.3">
      <c r="A12" s="128" t="s">
        <v>15</v>
      </c>
      <c r="B12" s="129"/>
      <c r="C12" s="129"/>
      <c r="D12" s="129"/>
      <c r="E12" s="129"/>
      <c r="F12" s="129"/>
      <c r="G12" s="129"/>
      <c r="H12" s="129"/>
      <c r="I12" s="129"/>
      <c r="J12" s="129"/>
      <c r="K12" s="129"/>
      <c r="L12" s="129"/>
      <c r="M12" s="129"/>
      <c r="N12" s="130"/>
    </row>
    <row r="13" spans="1:14" x14ac:dyDescent="0.3">
      <c r="A13" s="12" t="s">
        <v>16</v>
      </c>
      <c r="B13" s="13" t="e">
        <f>'Formato APU'!#REF!</f>
        <v>#REF!</v>
      </c>
      <c r="C13" s="131" t="e">
        <f>'Formato APU'!#REF!</f>
        <v>#REF!</v>
      </c>
      <c r="D13" s="132"/>
      <c r="E13" s="132"/>
      <c r="F13" s="132"/>
      <c r="G13" s="132"/>
      <c r="H13" s="132"/>
      <c r="I13" s="132"/>
      <c r="J13" s="132"/>
      <c r="K13" s="132"/>
      <c r="L13" s="132"/>
      <c r="M13" s="132"/>
      <c r="N13" s="133"/>
    </row>
    <row r="14" spans="1:14" x14ac:dyDescent="0.3">
      <c r="A14" s="12" t="s">
        <v>17</v>
      </c>
      <c r="B14" s="13"/>
      <c r="C14" s="134"/>
      <c r="D14" s="134"/>
      <c r="E14" s="134"/>
      <c r="F14" s="134"/>
      <c r="G14" s="134"/>
      <c r="H14" s="134"/>
      <c r="I14" s="134"/>
      <c r="J14" s="134"/>
      <c r="K14" s="134"/>
      <c r="L14" s="134"/>
      <c r="M14" s="134"/>
      <c r="N14" s="135"/>
    </row>
    <row r="15" spans="1:14" ht="43.95" customHeight="1" x14ac:dyDescent="0.3">
      <c r="A15" s="12" t="s">
        <v>18</v>
      </c>
      <c r="B15" s="13" t="e">
        <f>'Formato APU'!#REF!</f>
        <v>#REF!</v>
      </c>
      <c r="C15" s="136" t="e">
        <f>'Formato APU'!#REF!</f>
        <v>#REF!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" t="s">
        <v>19</v>
      </c>
      <c r="N15" s="14" t="s">
        <v>59</v>
      </c>
    </row>
    <row r="16" spans="1:14" x14ac:dyDescent="0.3">
      <c r="A16" s="138" t="s">
        <v>20</v>
      </c>
      <c r="B16" s="139"/>
      <c r="C16" s="139"/>
      <c r="D16" s="139"/>
      <c r="E16" s="139"/>
      <c r="F16" s="139"/>
      <c r="G16" s="139"/>
      <c r="H16" s="139"/>
      <c r="I16" s="139"/>
      <c r="J16" s="139"/>
      <c r="K16" s="139"/>
      <c r="L16" s="139"/>
      <c r="M16" s="139"/>
      <c r="N16" s="140"/>
    </row>
    <row r="17" spans="1:14" x14ac:dyDescent="0.3">
      <c r="A17" s="126" t="s">
        <v>21</v>
      </c>
      <c r="B17" s="127"/>
      <c r="C17" s="127"/>
      <c r="D17" s="127"/>
      <c r="E17" s="127"/>
      <c r="F17" s="127"/>
      <c r="G17" s="124" t="s">
        <v>22</v>
      </c>
      <c r="H17" s="124" t="s">
        <v>23</v>
      </c>
      <c r="I17" s="127" t="s">
        <v>24</v>
      </c>
      <c r="J17" s="124" t="s">
        <v>25</v>
      </c>
      <c r="K17" s="124" t="s">
        <v>34</v>
      </c>
      <c r="L17" s="124" t="s">
        <v>26</v>
      </c>
      <c r="M17" s="124" t="s">
        <v>27</v>
      </c>
      <c r="N17" s="125" t="s">
        <v>28</v>
      </c>
    </row>
    <row r="18" spans="1:14" x14ac:dyDescent="0.3">
      <c r="A18" s="126" t="s">
        <v>29</v>
      </c>
      <c r="B18" s="127"/>
      <c r="C18" s="127"/>
      <c r="D18" s="127"/>
      <c r="E18" s="127" t="s">
        <v>30</v>
      </c>
      <c r="F18" s="127"/>
      <c r="G18" s="124"/>
      <c r="H18" s="124"/>
      <c r="I18" s="127"/>
      <c r="J18" s="124"/>
      <c r="K18" s="124"/>
      <c r="L18" s="124"/>
      <c r="M18" s="124"/>
      <c r="N18" s="125"/>
    </row>
    <row r="19" spans="1:14" x14ac:dyDescent="0.3">
      <c r="A19" s="103"/>
      <c r="B19" s="104"/>
      <c r="C19" s="104"/>
      <c r="D19" s="105"/>
      <c r="E19" s="15">
        <v>1</v>
      </c>
      <c r="F19" s="84" t="e">
        <f>C15</f>
        <v>#REF!</v>
      </c>
      <c r="G19" s="17">
        <v>1</v>
      </c>
      <c r="H19" s="17">
        <v>0.51</v>
      </c>
      <c r="I19" s="17">
        <v>1.4</v>
      </c>
      <c r="J19" s="17">
        <v>1</v>
      </c>
      <c r="K19" s="17">
        <f>G19*H19*I19*J19</f>
        <v>0.71399999999999997</v>
      </c>
      <c r="L19" s="17">
        <v>1</v>
      </c>
      <c r="M19" s="18" t="s">
        <v>58</v>
      </c>
      <c r="N19" s="19">
        <f>K19*L19</f>
        <v>0.71399999999999997</v>
      </c>
    </row>
    <row r="20" spans="1:14" x14ac:dyDescent="0.3">
      <c r="A20" s="106"/>
      <c r="B20" s="107"/>
      <c r="C20" s="107"/>
      <c r="D20" s="108"/>
      <c r="E20" s="15">
        <v>2</v>
      </c>
      <c r="F20" s="1"/>
      <c r="G20" s="17"/>
      <c r="H20" s="17"/>
      <c r="I20" s="17"/>
      <c r="J20" s="17"/>
      <c r="K20" s="17"/>
      <c r="L20" s="17"/>
      <c r="M20" s="18"/>
      <c r="N20" s="19"/>
    </row>
    <row r="21" spans="1:14" ht="30.6" customHeight="1" x14ac:dyDescent="0.3">
      <c r="A21" s="106"/>
      <c r="B21" s="107"/>
      <c r="C21" s="107"/>
      <c r="D21" s="108"/>
      <c r="E21" s="15">
        <v>3</v>
      </c>
      <c r="F21" s="16"/>
      <c r="G21" s="17"/>
      <c r="H21" s="17"/>
      <c r="I21" s="17"/>
      <c r="J21" s="17"/>
      <c r="K21" s="17"/>
      <c r="L21" s="17"/>
      <c r="M21" s="18"/>
      <c r="N21" s="19"/>
    </row>
    <row r="22" spans="1:14" ht="20.399999999999999" customHeight="1" x14ac:dyDescent="0.3">
      <c r="A22" s="106"/>
      <c r="B22" s="107"/>
      <c r="C22" s="107"/>
      <c r="D22" s="108"/>
      <c r="E22" s="15">
        <v>4</v>
      </c>
      <c r="F22" s="20"/>
      <c r="G22" s="17"/>
      <c r="H22" s="17"/>
      <c r="I22" s="17"/>
      <c r="J22" s="17"/>
      <c r="K22" s="17"/>
      <c r="L22" s="17"/>
      <c r="M22" s="18"/>
      <c r="N22" s="19"/>
    </row>
    <row r="23" spans="1:14" x14ac:dyDescent="0.3">
      <c r="A23" s="106"/>
      <c r="B23" s="107"/>
      <c r="C23" s="107"/>
      <c r="D23" s="108"/>
      <c r="E23" s="15">
        <v>5</v>
      </c>
      <c r="F23" s="20"/>
      <c r="G23" s="17"/>
      <c r="H23" s="17"/>
      <c r="I23" s="17"/>
      <c r="J23" s="17"/>
      <c r="K23" s="17"/>
      <c r="L23" s="17"/>
      <c r="M23" s="18"/>
      <c r="N23" s="19"/>
    </row>
    <row r="24" spans="1:14" x14ac:dyDescent="0.3">
      <c r="A24" s="106"/>
      <c r="B24" s="107"/>
      <c r="C24" s="107"/>
      <c r="D24" s="108"/>
      <c r="E24" s="15">
        <v>6</v>
      </c>
      <c r="F24" s="20"/>
      <c r="G24" s="17"/>
      <c r="H24" s="17"/>
      <c r="I24" s="17"/>
      <c r="J24" s="17"/>
      <c r="K24" s="17"/>
      <c r="L24" s="17"/>
      <c r="M24" s="18"/>
      <c r="N24" s="19"/>
    </row>
    <row r="25" spans="1:14" x14ac:dyDescent="0.3">
      <c r="A25" s="106"/>
      <c r="B25" s="107"/>
      <c r="C25" s="107"/>
      <c r="D25" s="108"/>
      <c r="E25" s="15">
        <v>7</v>
      </c>
      <c r="F25" s="20"/>
      <c r="G25" s="17"/>
      <c r="H25" s="17"/>
      <c r="I25" s="17"/>
      <c r="J25" s="17"/>
      <c r="K25" s="17"/>
      <c r="L25" s="17"/>
      <c r="M25" s="17"/>
      <c r="N25" s="19"/>
    </row>
    <row r="26" spans="1:14" x14ac:dyDescent="0.3">
      <c r="A26" s="106"/>
      <c r="B26" s="107"/>
      <c r="C26" s="107"/>
      <c r="D26" s="108"/>
      <c r="E26" s="15">
        <v>8</v>
      </c>
      <c r="F26" s="20"/>
      <c r="G26" s="17"/>
      <c r="H26" s="17"/>
      <c r="I26" s="17"/>
      <c r="J26" s="17"/>
      <c r="K26" s="17"/>
      <c r="L26" s="17"/>
      <c r="M26" s="17"/>
      <c r="N26" s="19"/>
    </row>
    <row r="27" spans="1:14" x14ac:dyDescent="0.3">
      <c r="A27" s="109" t="s">
        <v>31</v>
      </c>
      <c r="B27" s="110"/>
      <c r="C27" s="110"/>
      <c r="D27" s="111"/>
      <c r="E27" s="112" t="s">
        <v>32</v>
      </c>
      <c r="F27" s="113"/>
      <c r="G27" s="113"/>
      <c r="H27" s="113"/>
      <c r="I27" s="113"/>
      <c r="J27" s="113"/>
      <c r="K27" s="113"/>
      <c r="L27" s="113"/>
      <c r="M27" s="114"/>
      <c r="N27" s="21">
        <f>SUM(N19:N26)</f>
        <v>0.71399999999999997</v>
      </c>
    </row>
    <row r="28" spans="1:14" x14ac:dyDescent="0.3">
      <c r="A28" s="115"/>
      <c r="B28" s="116"/>
      <c r="C28" s="116"/>
      <c r="D28" s="117"/>
      <c r="E28" s="121"/>
      <c r="F28" s="122"/>
      <c r="G28" s="122"/>
      <c r="H28" s="122"/>
      <c r="I28" s="122"/>
      <c r="J28" s="122"/>
      <c r="K28" s="122"/>
      <c r="L28" s="122"/>
      <c r="M28" s="123"/>
      <c r="N28" s="23">
        <v>1</v>
      </c>
    </row>
    <row r="29" spans="1:14" x14ac:dyDescent="0.3">
      <c r="A29" s="118"/>
      <c r="B29" s="119"/>
      <c r="C29" s="119"/>
      <c r="D29" s="120"/>
      <c r="E29" s="112" t="s">
        <v>8</v>
      </c>
      <c r="F29" s="113"/>
      <c r="G29" s="113"/>
      <c r="H29" s="113"/>
      <c r="I29" s="113"/>
      <c r="J29" s="113"/>
      <c r="K29" s="113"/>
      <c r="L29" s="113"/>
      <c r="M29" s="114"/>
      <c r="N29" s="21">
        <f>ROUND((N27*N28),2)</f>
        <v>0.71</v>
      </c>
    </row>
  </sheetData>
  <mergeCells count="34">
    <mergeCell ref="A1:N6"/>
    <mergeCell ref="A7:N7"/>
    <mergeCell ref="A8:N8"/>
    <mergeCell ref="B9:J9"/>
    <mergeCell ref="K9:L9"/>
    <mergeCell ref="M9:N9"/>
    <mergeCell ref="A10:C10"/>
    <mergeCell ref="D10:F10"/>
    <mergeCell ref="J10:N10"/>
    <mergeCell ref="A11:C11"/>
    <mergeCell ref="D11:F11"/>
    <mergeCell ref="J11:N11"/>
    <mergeCell ref="A12:N12"/>
    <mergeCell ref="C13:N13"/>
    <mergeCell ref="C14:N14"/>
    <mergeCell ref="C15:L15"/>
    <mergeCell ref="A16:N16"/>
    <mergeCell ref="K17:K18"/>
    <mergeCell ref="L17:L18"/>
    <mergeCell ref="M17:M18"/>
    <mergeCell ref="N17:N18"/>
    <mergeCell ref="A18:D18"/>
    <mergeCell ref="E18:F18"/>
    <mergeCell ref="A17:F17"/>
    <mergeCell ref="G17:G18"/>
    <mergeCell ref="H17:H18"/>
    <mergeCell ref="I17:I18"/>
    <mergeCell ref="J17:J18"/>
    <mergeCell ref="A19:D26"/>
    <mergeCell ref="A27:D27"/>
    <mergeCell ref="E27:M27"/>
    <mergeCell ref="A28:D29"/>
    <mergeCell ref="E28:M28"/>
    <mergeCell ref="E29:M29"/>
  </mergeCells>
  <pageMargins left="0.7" right="0.7" top="0.75" bottom="0.75" header="0.3" footer="0.3"/>
  <pageSetup paperSize="128" scale="74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1DA00-4AD6-4163-835B-35E85ED0283A}">
  <sheetPr>
    <pageSetUpPr fitToPage="1"/>
  </sheetPr>
  <dimension ref="A1:G37"/>
  <sheetViews>
    <sheetView topLeftCell="A27" workbookViewId="0">
      <selection activeCell="G38" sqref="G38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x14ac:dyDescent="0.3">
      <c r="A1" s="177"/>
      <c r="B1" s="178"/>
      <c r="C1" s="178"/>
      <c r="D1" s="178"/>
      <c r="E1" s="178"/>
      <c r="F1" s="178"/>
      <c r="G1" s="179"/>
    </row>
    <row r="2" spans="1:7" x14ac:dyDescent="0.3">
      <c r="A2" s="180"/>
      <c r="B2" s="181"/>
      <c r="C2" s="181"/>
      <c r="D2" s="181"/>
      <c r="E2" s="181"/>
      <c r="F2" s="181"/>
      <c r="G2" s="182"/>
    </row>
    <row r="3" spans="1:7" x14ac:dyDescent="0.3">
      <c r="A3" s="180"/>
      <c r="B3" s="181"/>
      <c r="C3" s="181"/>
      <c r="D3" s="181"/>
      <c r="E3" s="181"/>
      <c r="F3" s="181"/>
      <c r="G3" s="182"/>
    </row>
    <row r="4" spans="1:7" x14ac:dyDescent="0.3">
      <c r="A4" s="180"/>
      <c r="B4" s="181"/>
      <c r="C4" s="181"/>
      <c r="D4" s="181"/>
      <c r="E4" s="181"/>
      <c r="F4" s="181"/>
      <c r="G4" s="182"/>
    </row>
    <row r="5" spans="1:7" x14ac:dyDescent="0.3">
      <c r="A5" s="180"/>
      <c r="B5" s="181"/>
      <c r="C5" s="181"/>
      <c r="D5" s="181"/>
      <c r="E5" s="181"/>
      <c r="F5" s="181"/>
      <c r="G5" s="182"/>
    </row>
    <row r="6" spans="1:7" x14ac:dyDescent="0.3">
      <c r="A6" s="183"/>
      <c r="B6" s="184"/>
      <c r="C6" s="184"/>
      <c r="D6" s="184"/>
      <c r="E6" s="184"/>
      <c r="F6" s="184"/>
      <c r="G6" s="185"/>
    </row>
    <row r="7" spans="1:7" ht="15" customHeight="1" x14ac:dyDescent="0.3">
      <c r="A7" s="25" t="s">
        <v>35</v>
      </c>
      <c r="B7" s="196">
        <f>'C.P.1,1'!B9:J9</f>
        <v>0</v>
      </c>
      <c r="C7" s="196"/>
      <c r="D7" s="196"/>
      <c r="E7" s="196"/>
      <c r="F7" s="196"/>
      <c r="G7" s="196"/>
    </row>
    <row r="8" spans="1:7" x14ac:dyDescent="0.3">
      <c r="A8" s="25" t="s">
        <v>36</v>
      </c>
      <c r="B8" s="195">
        <v>45783</v>
      </c>
      <c r="C8" s="195"/>
      <c r="D8" s="195"/>
      <c r="E8" s="195"/>
      <c r="F8" s="195"/>
      <c r="G8" s="195"/>
    </row>
    <row r="9" spans="1:7" x14ac:dyDescent="0.3">
      <c r="A9" s="25" t="s">
        <v>37</v>
      </c>
      <c r="B9" s="194" t="str">
        <f>'Formato APU'!B7</f>
        <v>REINSTALACION TUBERIA 8" DISTRITO RIEGO (CONSTRUCCION PASO ELEVADO)</v>
      </c>
      <c r="C9" s="194"/>
      <c r="D9" s="194"/>
      <c r="E9" s="194"/>
      <c r="F9" s="194"/>
      <c r="G9" s="194"/>
    </row>
    <row r="10" spans="1:7" x14ac:dyDescent="0.3">
      <c r="A10" s="168"/>
      <c r="B10" s="169"/>
      <c r="C10" s="169"/>
      <c r="D10" s="169"/>
      <c r="E10" s="169"/>
      <c r="F10" s="169"/>
      <c r="G10" s="170"/>
    </row>
    <row r="11" spans="1:7" x14ac:dyDescent="0.3">
      <c r="A11" s="26" t="s">
        <v>38</v>
      </c>
      <c r="B11" s="171" t="s">
        <v>15</v>
      </c>
      <c r="C11" s="172"/>
      <c r="D11" s="172"/>
      <c r="E11" s="27" t="s">
        <v>9</v>
      </c>
      <c r="F11" s="28" t="s">
        <v>39</v>
      </c>
      <c r="G11" s="29" t="s">
        <v>40</v>
      </c>
    </row>
    <row r="12" spans="1:7" ht="24" customHeight="1" x14ac:dyDescent="0.3">
      <c r="A12" s="30">
        <f>'C.P.1,1'!B15</f>
        <v>1</v>
      </c>
      <c r="B12" s="166" t="str">
        <f>'C.P.1,1'!C15</f>
        <v>SUMINISTRO E INSTALACION GUAYA 1/2"</v>
      </c>
      <c r="C12" s="167"/>
      <c r="D12" s="167"/>
      <c r="E12" s="31" t="str">
        <f>'Formato APU'!C8</f>
        <v>ML</v>
      </c>
      <c r="F12" s="32">
        <f>'Formato APU'!D8</f>
        <v>200</v>
      </c>
      <c r="G12" s="33">
        <f>G37</f>
        <v>9430.39</v>
      </c>
    </row>
    <row r="13" spans="1:7" x14ac:dyDescent="0.3">
      <c r="A13" s="163"/>
      <c r="B13" s="164"/>
      <c r="C13" s="164"/>
      <c r="D13" s="164"/>
      <c r="E13" s="164"/>
      <c r="F13" s="164"/>
      <c r="G13" s="165"/>
    </row>
    <row r="14" spans="1:7" x14ac:dyDescent="0.3">
      <c r="A14" s="175" t="s">
        <v>41</v>
      </c>
      <c r="B14" s="172"/>
      <c r="C14" s="172"/>
      <c r="D14" s="172"/>
      <c r="E14" s="172"/>
      <c r="F14" s="172"/>
      <c r="G14" s="176"/>
    </row>
    <row r="15" spans="1:7" ht="36" customHeight="1" x14ac:dyDescent="0.3">
      <c r="A15" s="173" t="s">
        <v>42</v>
      </c>
      <c r="B15" s="174"/>
      <c r="C15" s="34" t="s">
        <v>9</v>
      </c>
      <c r="D15" s="34" t="s">
        <v>43</v>
      </c>
      <c r="E15" s="34" t="s">
        <v>44</v>
      </c>
      <c r="F15" s="35" t="s">
        <v>45</v>
      </c>
      <c r="G15" s="36" t="s">
        <v>46</v>
      </c>
    </row>
    <row r="16" spans="1:7" ht="29.25" customHeight="1" x14ac:dyDescent="0.3">
      <c r="A16" s="207"/>
      <c r="B16" s="208"/>
      <c r="C16" s="37"/>
      <c r="D16" s="38"/>
      <c r="E16" s="39"/>
      <c r="F16" s="40"/>
      <c r="G16" s="204"/>
    </row>
    <row r="17" spans="1:7" ht="57.75" customHeight="1" x14ac:dyDescent="0.3">
      <c r="A17" s="197"/>
      <c r="B17" s="198"/>
      <c r="C17" s="41"/>
      <c r="D17" s="42"/>
      <c r="E17" s="43"/>
      <c r="F17" s="44"/>
      <c r="G17" s="205"/>
    </row>
    <row r="18" spans="1:7" ht="18" customHeight="1" x14ac:dyDescent="0.3">
      <c r="A18" s="199"/>
      <c r="B18" s="200"/>
      <c r="C18" s="41"/>
      <c r="D18" s="42"/>
      <c r="E18" s="43"/>
      <c r="F18" s="44">
        <f>ROUND((E18*D18),2)</f>
        <v>0</v>
      </c>
      <c r="G18" s="205"/>
    </row>
    <row r="19" spans="1:7" x14ac:dyDescent="0.3">
      <c r="A19" s="199"/>
      <c r="B19" s="200"/>
      <c r="C19" s="41"/>
      <c r="D19" s="42"/>
      <c r="E19" s="43"/>
      <c r="F19" s="44">
        <f>ROUND((E19*D19),2)</f>
        <v>0</v>
      </c>
      <c r="G19" s="205"/>
    </row>
    <row r="20" spans="1:7" x14ac:dyDescent="0.3">
      <c r="A20" s="201"/>
      <c r="B20" s="202"/>
      <c r="C20" s="45"/>
      <c r="D20" s="46"/>
      <c r="E20" s="47"/>
      <c r="F20" s="48">
        <f>ROUND((E20*D20),2)</f>
        <v>0</v>
      </c>
      <c r="G20" s="206"/>
    </row>
    <row r="21" spans="1:7" ht="36" customHeight="1" x14ac:dyDescent="0.3">
      <c r="A21" s="188" t="s">
        <v>47</v>
      </c>
      <c r="B21" s="189"/>
      <c r="C21" s="189"/>
      <c r="D21" s="189"/>
      <c r="E21" s="189"/>
      <c r="F21" s="190"/>
      <c r="G21" s="49">
        <f>ROUND((SUM(F16:F20)),2)</f>
        <v>0</v>
      </c>
    </row>
    <row r="22" spans="1:7" ht="36" customHeight="1" x14ac:dyDescent="0.3">
      <c r="A22" s="163"/>
      <c r="B22" s="164"/>
      <c r="C22" s="164"/>
      <c r="D22" s="164"/>
      <c r="E22" s="164"/>
      <c r="F22" s="164"/>
      <c r="G22" s="165"/>
    </row>
    <row r="23" spans="1:7" x14ac:dyDescent="0.3">
      <c r="A23" s="175" t="s">
        <v>48</v>
      </c>
      <c r="B23" s="172"/>
      <c r="C23" s="172"/>
      <c r="D23" s="172"/>
      <c r="E23" s="172"/>
      <c r="F23" s="172"/>
      <c r="G23" s="176"/>
    </row>
    <row r="24" spans="1:7" ht="18" customHeight="1" x14ac:dyDescent="0.3">
      <c r="A24" s="173" t="s">
        <v>42</v>
      </c>
      <c r="B24" s="174"/>
      <c r="C24" s="34" t="s">
        <v>9</v>
      </c>
      <c r="D24" s="34" t="s">
        <v>43</v>
      </c>
      <c r="E24" s="34" t="s">
        <v>44</v>
      </c>
      <c r="F24" s="35" t="s">
        <v>45</v>
      </c>
      <c r="G24" s="36" t="s">
        <v>46</v>
      </c>
    </row>
    <row r="25" spans="1:7" x14ac:dyDescent="0.3">
      <c r="A25" s="186"/>
      <c r="B25" s="187"/>
      <c r="C25" s="37"/>
      <c r="D25" s="50"/>
      <c r="E25" s="51"/>
      <c r="F25" s="40">
        <f>ROUND((E25*D25),2)</f>
        <v>0</v>
      </c>
      <c r="G25" s="191"/>
    </row>
    <row r="26" spans="1:7" x14ac:dyDescent="0.3">
      <c r="A26" s="197"/>
      <c r="B26" s="198"/>
      <c r="C26" s="41"/>
      <c r="D26" s="52"/>
      <c r="E26" s="53"/>
      <c r="F26" s="44"/>
      <c r="G26" s="192"/>
    </row>
    <row r="27" spans="1:7" x14ac:dyDescent="0.3">
      <c r="A27" s="199"/>
      <c r="B27" s="200"/>
      <c r="C27" s="41"/>
      <c r="D27" s="52"/>
      <c r="E27" s="43"/>
      <c r="F27" s="44">
        <f>ROUND((E27*D27),2)</f>
        <v>0</v>
      </c>
      <c r="G27" s="192"/>
    </row>
    <row r="28" spans="1:7" x14ac:dyDescent="0.3">
      <c r="A28" s="199"/>
      <c r="B28" s="200"/>
      <c r="C28" s="41"/>
      <c r="D28" s="52"/>
      <c r="E28" s="43"/>
      <c r="F28" s="44">
        <f>ROUND((E28*D28),2)</f>
        <v>0</v>
      </c>
      <c r="G28" s="192"/>
    </row>
    <row r="29" spans="1:7" x14ac:dyDescent="0.3">
      <c r="A29" s="201"/>
      <c r="B29" s="202"/>
      <c r="C29" s="45"/>
      <c r="D29" s="54"/>
      <c r="E29" s="47"/>
      <c r="F29" s="48">
        <f>ROUND((E29*D29),2)</f>
        <v>0</v>
      </c>
      <c r="G29" s="193"/>
    </row>
    <row r="30" spans="1:7" x14ac:dyDescent="0.3">
      <c r="A30" s="188" t="s">
        <v>49</v>
      </c>
      <c r="B30" s="189"/>
      <c r="C30" s="189"/>
      <c r="D30" s="189"/>
      <c r="E30" s="189"/>
      <c r="F30" s="190"/>
      <c r="G30" s="55">
        <f>ROUND((SUM(F25:F29)),2)</f>
        <v>0</v>
      </c>
    </row>
    <row r="31" spans="1:7" x14ac:dyDescent="0.3">
      <c r="A31" s="163"/>
      <c r="B31" s="164"/>
      <c r="C31" s="164"/>
      <c r="D31" s="164"/>
      <c r="E31" s="164"/>
      <c r="F31" s="164"/>
      <c r="G31" s="165"/>
    </row>
    <row r="32" spans="1:7" x14ac:dyDescent="0.3">
      <c r="A32" s="175" t="s">
        <v>50</v>
      </c>
      <c r="B32" s="172"/>
      <c r="C32" s="172"/>
      <c r="D32" s="172"/>
      <c r="E32" s="172"/>
      <c r="F32" s="172"/>
      <c r="G32" s="176"/>
    </row>
    <row r="33" spans="1:7" x14ac:dyDescent="0.3">
      <c r="A33" s="173" t="s">
        <v>51</v>
      </c>
      <c r="B33" s="174"/>
      <c r="C33" s="34" t="s">
        <v>9</v>
      </c>
      <c r="D33" s="34" t="s">
        <v>43</v>
      </c>
      <c r="E33" s="34" t="s">
        <v>44</v>
      </c>
      <c r="F33" s="35" t="s">
        <v>45</v>
      </c>
      <c r="G33" s="36" t="s">
        <v>46</v>
      </c>
    </row>
    <row r="34" spans="1:7" x14ac:dyDescent="0.3">
      <c r="A34" s="186"/>
      <c r="B34" s="187"/>
      <c r="C34" s="37"/>
      <c r="D34" s="56"/>
      <c r="E34" s="51"/>
      <c r="F34" s="40">
        <f>ROUND((E34*D34),2)</f>
        <v>0</v>
      </c>
      <c r="G34" s="85"/>
    </row>
    <row r="35" spans="1:7" x14ac:dyDescent="0.3">
      <c r="A35" s="188" t="s">
        <v>55</v>
      </c>
      <c r="B35" s="189"/>
      <c r="C35" s="189"/>
      <c r="D35" s="189"/>
      <c r="E35" s="189"/>
      <c r="F35" s="190"/>
      <c r="G35" s="58">
        <v>9430.39</v>
      </c>
    </row>
    <row r="36" spans="1:7" x14ac:dyDescent="0.3">
      <c r="A36" s="69"/>
      <c r="B36" s="70"/>
      <c r="C36" s="70"/>
      <c r="D36" s="70"/>
      <c r="E36" s="70"/>
      <c r="F36" s="70"/>
      <c r="G36" s="71"/>
    </row>
    <row r="37" spans="1:7" x14ac:dyDescent="0.3">
      <c r="A37" s="175" t="s">
        <v>56</v>
      </c>
      <c r="B37" s="172"/>
      <c r="C37" s="172"/>
      <c r="D37" s="172"/>
      <c r="E37" s="172"/>
      <c r="F37" s="203"/>
      <c r="G37" s="72">
        <f>G35</f>
        <v>9430.39</v>
      </c>
    </row>
  </sheetData>
  <mergeCells count="33">
    <mergeCell ref="G16:G20"/>
    <mergeCell ref="A20:B20"/>
    <mergeCell ref="A19:B19"/>
    <mergeCell ref="A18:B18"/>
    <mergeCell ref="A17:B17"/>
    <mergeCell ref="A16:B16"/>
    <mergeCell ref="A37:F37"/>
    <mergeCell ref="A35:F35"/>
    <mergeCell ref="A32:G32"/>
    <mergeCell ref="A31:G31"/>
    <mergeCell ref="A30:F30"/>
    <mergeCell ref="A1:G6"/>
    <mergeCell ref="A33:B33"/>
    <mergeCell ref="A34:B34"/>
    <mergeCell ref="A21:F21"/>
    <mergeCell ref="A22:G22"/>
    <mergeCell ref="A23:G23"/>
    <mergeCell ref="A24:B24"/>
    <mergeCell ref="A25:B25"/>
    <mergeCell ref="G25:G29"/>
    <mergeCell ref="B9:G9"/>
    <mergeCell ref="B8:G8"/>
    <mergeCell ref="B7:G7"/>
    <mergeCell ref="A26:B26"/>
    <mergeCell ref="A27:B27"/>
    <mergeCell ref="A28:B28"/>
    <mergeCell ref="A29:B29"/>
    <mergeCell ref="A13:G13"/>
    <mergeCell ref="B12:D12"/>
    <mergeCell ref="A10:G10"/>
    <mergeCell ref="B11:D11"/>
    <mergeCell ref="A15:B15"/>
    <mergeCell ref="A14:G14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17D5B-45E3-4B35-AFE9-2CAC1BA6351F}">
  <sheetPr>
    <pageSetUpPr fitToPage="1"/>
  </sheetPr>
  <dimension ref="A1:G37"/>
  <sheetViews>
    <sheetView zoomScale="85" zoomScaleNormal="85" workbookViewId="0">
      <selection activeCell="G36" sqref="G36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1,1'!B7:G7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1,1'!B8:G8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str">
        <f>'Formato APU'!B7</f>
        <v>REINSTALACION TUBERIA 8" DISTRITO RIEGO (CONSTRUCCION PASO ELEVADO)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4" customHeight="1" x14ac:dyDescent="0.3">
      <c r="A6" s="30">
        <f>'C.P.1,1'!B15</f>
        <v>1</v>
      </c>
      <c r="B6" s="166" t="str">
        <f>'Formato APU'!B9</f>
        <v xml:space="preserve">SUMINISTRO E INSTALACION GUAYA 1/8" </v>
      </c>
      <c r="C6" s="167"/>
      <c r="D6" s="167"/>
      <c r="E6" s="31" t="str">
        <f>'Formato APU'!C8</f>
        <v>ML</v>
      </c>
      <c r="F6" s="32">
        <f>'Formato APU'!D8</f>
        <v>200</v>
      </c>
      <c r="G6" s="33">
        <f>G37</f>
        <v>59557.760000000002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209"/>
    </row>
    <row r="31" spans="1:7" x14ac:dyDescent="0.3">
      <c r="A31" s="199"/>
      <c r="B31" s="200"/>
      <c r="C31" s="62"/>
      <c r="D31" s="63"/>
      <c r="E31" s="43"/>
      <c r="F31" s="44"/>
      <c r="G31" s="210"/>
    </row>
    <row r="32" spans="1:7" x14ac:dyDescent="0.3">
      <c r="A32" s="199"/>
      <c r="B32" s="200"/>
      <c r="C32" s="62"/>
      <c r="D32" s="64"/>
      <c r="E32" s="65"/>
      <c r="F32" s="44"/>
      <c r="G32" s="210"/>
    </row>
    <row r="33" spans="1:7" x14ac:dyDescent="0.3">
      <c r="A33" s="199"/>
      <c r="B33" s="200"/>
      <c r="C33" s="62"/>
      <c r="D33" s="42"/>
      <c r="E33" s="43"/>
      <c r="F33" s="44"/>
      <c r="G33" s="210"/>
    </row>
    <row r="34" spans="1:7" x14ac:dyDescent="0.3">
      <c r="A34" s="201"/>
      <c r="B34" s="202"/>
      <c r="C34" s="66"/>
      <c r="D34" s="67"/>
      <c r="E34" s="68"/>
      <c r="F34" s="48"/>
      <c r="G34" s="211"/>
    </row>
    <row r="35" spans="1:7" x14ac:dyDescent="0.3">
      <c r="A35" s="188" t="s">
        <v>63</v>
      </c>
      <c r="B35" s="189"/>
      <c r="C35" s="189"/>
      <c r="D35" s="189"/>
      <c r="E35" s="189"/>
      <c r="F35" s="190"/>
      <c r="G35" s="58">
        <v>59557.760000000002</v>
      </c>
    </row>
    <row r="36" spans="1:7" x14ac:dyDescent="0.3">
      <c r="A36" s="69"/>
      <c r="B36" s="70"/>
      <c r="C36" s="70"/>
      <c r="D36" s="70"/>
      <c r="E36" s="70"/>
      <c r="F36" s="70"/>
      <c r="G36" s="71"/>
    </row>
    <row r="37" spans="1:7" x14ac:dyDescent="0.3">
      <c r="A37" s="175" t="s">
        <v>56</v>
      </c>
      <c r="B37" s="172"/>
      <c r="C37" s="172"/>
      <c r="D37" s="172"/>
      <c r="E37" s="172"/>
      <c r="F37" s="203"/>
      <c r="G37" s="72">
        <f>SUM(G35+G26+G17+G8)</f>
        <v>59557.760000000002</v>
      </c>
    </row>
  </sheetData>
  <mergeCells count="39">
    <mergeCell ref="A35:F35"/>
    <mergeCell ref="A37:F37"/>
    <mergeCell ref="A26:F26"/>
    <mergeCell ref="A27:G27"/>
    <mergeCell ref="A28:G28"/>
    <mergeCell ref="A29:B29"/>
    <mergeCell ref="A30:B30"/>
    <mergeCell ref="G30:G34"/>
    <mergeCell ref="A31:B31"/>
    <mergeCell ref="A32:B32"/>
    <mergeCell ref="A33:B33"/>
    <mergeCell ref="A34:B34"/>
    <mergeCell ref="A17:F17"/>
    <mergeCell ref="A18:G18"/>
    <mergeCell ref="A19:G19"/>
    <mergeCell ref="A20:B20"/>
    <mergeCell ref="A21:B21"/>
    <mergeCell ref="G21:G25"/>
    <mergeCell ref="A22:B22"/>
    <mergeCell ref="A23:B23"/>
    <mergeCell ref="A24:B24"/>
    <mergeCell ref="A25:B25"/>
    <mergeCell ref="A8:F8"/>
    <mergeCell ref="A9:G9"/>
    <mergeCell ref="A10:G10"/>
    <mergeCell ref="A11:B11"/>
    <mergeCell ref="A12:B12"/>
    <mergeCell ref="G12:G16"/>
    <mergeCell ref="A13:B13"/>
    <mergeCell ref="A14:B14"/>
    <mergeCell ref="A15:B15"/>
    <mergeCell ref="A16:B16"/>
    <mergeCell ref="B6:D6"/>
    <mergeCell ref="A7:B7"/>
    <mergeCell ref="B1:G1"/>
    <mergeCell ref="B2:G2"/>
    <mergeCell ref="B3:G3"/>
    <mergeCell ref="A4:G4"/>
    <mergeCell ref="B5:D5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DA8F9-5DCA-4F6C-B848-598E535BE9D5}">
  <sheetPr>
    <pageSetUpPr fitToPage="1"/>
  </sheetPr>
  <dimension ref="A1:G33"/>
  <sheetViews>
    <sheetView zoomScale="85" zoomScaleNormal="85" workbookViewId="0">
      <selection activeCell="A6" sqref="A6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str">
        <f>'Formato APU'!B7</f>
        <v>REINSTALACION TUBERIA 8" DISTRITO RIEGO (CONSTRUCCION PASO ELEVADO)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4" customHeight="1" x14ac:dyDescent="0.3">
      <c r="A6" s="30">
        <f>'Formato APU'!A10</f>
        <v>3</v>
      </c>
      <c r="B6" s="166" t="str">
        <f>'Formato APU'!B9</f>
        <v xml:space="preserve">SUMINISTRO E INSTALACION GUAYA 1/8" </v>
      </c>
      <c r="C6" s="167"/>
      <c r="D6" s="167"/>
      <c r="E6" s="31" t="str">
        <f>'Formato APU'!C8</f>
        <v>ML</v>
      </c>
      <c r="F6" s="32">
        <f>'Formato APU'!D8</f>
        <v>200</v>
      </c>
      <c r="G6" s="33">
        <f>G33</f>
        <v>17450.87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17450.87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17450.87</v>
      </c>
    </row>
  </sheetData>
  <mergeCells count="34">
    <mergeCell ref="A33:F33"/>
    <mergeCell ref="A25:B25"/>
    <mergeCell ref="A26:F26"/>
    <mergeCell ref="A27:G27"/>
    <mergeCell ref="A28:G28"/>
    <mergeCell ref="A29:B29"/>
    <mergeCell ref="A30:B30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7:B7"/>
    <mergeCell ref="A8:F8"/>
    <mergeCell ref="A9:G9"/>
    <mergeCell ref="A10:G10"/>
    <mergeCell ref="A11:B11"/>
    <mergeCell ref="A12:B12"/>
    <mergeCell ref="G12:G16"/>
    <mergeCell ref="A13:B13"/>
    <mergeCell ref="A14:B14"/>
    <mergeCell ref="A15:B15"/>
    <mergeCell ref="A16:B16"/>
    <mergeCell ref="B6:D6"/>
    <mergeCell ref="B1:G1"/>
    <mergeCell ref="B2:G2"/>
    <mergeCell ref="B3:G3"/>
    <mergeCell ref="A4:G4"/>
    <mergeCell ref="B5:D5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DC6A2-B047-44D2-99A4-A7B085A21237}">
  <sheetPr>
    <pageSetUpPr fitToPage="1"/>
  </sheetPr>
  <dimension ref="A1:G33"/>
  <sheetViews>
    <sheetView topLeftCell="A2" zoomScale="85" zoomScaleNormal="85" workbookViewId="0">
      <selection activeCell="G33" sqref="G33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str">
        <f>'Formato APU'!B7</f>
        <v>REINSTALACION TUBERIA 8" DISTRITO RIEGO (CONSTRUCCION PASO ELEVADO)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4" customHeight="1" x14ac:dyDescent="0.3">
      <c r="A6" s="30">
        <f>'Formato APU'!A11</f>
        <v>4</v>
      </c>
      <c r="B6" s="166" t="str">
        <f>'Formato APU'!B11</f>
        <v>SUMINISTRO E INSTALACION TUBO PVC 8" R9</v>
      </c>
      <c r="C6" s="167"/>
      <c r="D6" s="167"/>
      <c r="E6" s="31" t="str">
        <f>'Formato APU'!C8</f>
        <v>ML</v>
      </c>
      <c r="F6" s="32">
        <f>'Formato APU'!D8</f>
        <v>200</v>
      </c>
      <c r="G6" s="33">
        <f>G33</f>
        <v>10148.74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10148.74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10148.74</v>
      </c>
    </row>
  </sheetData>
  <mergeCells count="34">
    <mergeCell ref="A33:F33"/>
    <mergeCell ref="A25:B25"/>
    <mergeCell ref="A26:F26"/>
    <mergeCell ref="A27:G27"/>
    <mergeCell ref="A28:G28"/>
    <mergeCell ref="A29:B29"/>
    <mergeCell ref="A30:B30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7:B7"/>
    <mergeCell ref="A8:F8"/>
    <mergeCell ref="A9:G9"/>
    <mergeCell ref="A10:G10"/>
    <mergeCell ref="A11:B11"/>
    <mergeCell ref="A12:B12"/>
    <mergeCell ref="G12:G16"/>
    <mergeCell ref="A13:B13"/>
    <mergeCell ref="A14:B14"/>
    <mergeCell ref="A15:B15"/>
    <mergeCell ref="A16:B16"/>
    <mergeCell ref="B6:D6"/>
    <mergeCell ref="B1:G1"/>
    <mergeCell ref="B2:G2"/>
    <mergeCell ref="B3:G3"/>
    <mergeCell ref="A4:G4"/>
    <mergeCell ref="B5:D5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8396-C838-46E0-8AE1-AD635CFA17C1}">
  <sheetPr>
    <pageSetUpPr fitToPage="1"/>
  </sheetPr>
  <dimension ref="A1:G33"/>
  <sheetViews>
    <sheetView zoomScale="85" zoomScaleNormal="85" workbookViewId="0">
      <selection activeCell="K27" sqref="K27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str">
        <f>'Formato APU'!B7</f>
        <v>REINSTALACION TUBERIA 8" DISTRITO RIEGO (CONSTRUCCION PASO ELEVADO)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7.75" customHeight="1" x14ac:dyDescent="0.3">
      <c r="A6" s="30">
        <f>'Formato APU'!A12</f>
        <v>5</v>
      </c>
      <c r="B6" s="166" t="str">
        <f>'Formato APU'!B12</f>
        <v>CONECTOR TIPO PERRO DE 1/2" (PATA LARGA)</v>
      </c>
      <c r="C6" s="167"/>
      <c r="D6" s="167"/>
      <c r="E6" s="31" t="s">
        <v>57</v>
      </c>
      <c r="F6" s="32">
        <f>'Formato APU'!D12</f>
        <v>10</v>
      </c>
      <c r="G6" s="33">
        <f>G33</f>
        <v>84768.97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84768.97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84768.97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33:F33"/>
    <mergeCell ref="A25:B25"/>
    <mergeCell ref="A26:F26"/>
    <mergeCell ref="A27:G27"/>
    <mergeCell ref="A28:G28"/>
    <mergeCell ref="A29:B29"/>
    <mergeCell ref="A30:B30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600AD-C2A4-4425-9950-8E1E63646214}">
  <sheetPr>
    <pageSetUpPr fitToPage="1"/>
  </sheetPr>
  <dimension ref="A1:G33"/>
  <sheetViews>
    <sheetView zoomScale="85" zoomScaleNormal="85" workbookViewId="0">
      <selection activeCell="F37" sqref="F37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str">
        <f>'Formato APU'!B7</f>
        <v>REINSTALACION TUBERIA 8" DISTRITO RIEGO (CONSTRUCCION PASO ELEVADO)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7.75" customHeight="1" x14ac:dyDescent="0.3">
      <c r="A6" s="30">
        <f>'Formato APU'!A12</f>
        <v>5</v>
      </c>
      <c r="B6" s="166" t="str">
        <f>'Formato APU'!B13</f>
        <v xml:space="preserve">CONECTOR TIPO PERROS PARA GUAYA DE 1/8" </v>
      </c>
      <c r="C6" s="167"/>
      <c r="D6" s="167"/>
      <c r="E6" s="31" t="s">
        <v>57</v>
      </c>
      <c r="F6" s="32">
        <f>'C.P.1,6'!N34</f>
        <v>6.2</v>
      </c>
      <c r="G6" s="33">
        <f>G33</f>
        <v>75029.33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75029.33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75029.33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33:F33"/>
    <mergeCell ref="A25:B25"/>
    <mergeCell ref="A26:F26"/>
    <mergeCell ref="A27:G27"/>
    <mergeCell ref="A28:G28"/>
    <mergeCell ref="A29:B29"/>
    <mergeCell ref="A30:B30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75CF0-4B50-4B64-B94E-5E622759933B}">
  <sheetPr>
    <pageSetUpPr fitToPage="1"/>
  </sheetPr>
  <dimension ref="A1:G33"/>
  <sheetViews>
    <sheetView zoomScale="85" zoomScaleNormal="85" workbookViewId="0">
      <selection activeCell="G32" sqref="G32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7.7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>
        <f>'C.P.2,1'!N34</f>
        <v>164</v>
      </c>
      <c r="G6" s="33">
        <f>G33</f>
        <v>19824.16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19824.16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19824.16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33:F33"/>
    <mergeCell ref="A25:B25"/>
    <mergeCell ref="A26:F26"/>
    <mergeCell ref="A27:G27"/>
    <mergeCell ref="A28:G28"/>
    <mergeCell ref="A29:B29"/>
    <mergeCell ref="A30:B30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CFE3E-D123-4E5C-9640-6926F4863D69}">
  <sheetPr>
    <pageSetUpPr fitToPage="1"/>
  </sheetPr>
  <dimension ref="A1:G33"/>
  <sheetViews>
    <sheetView zoomScale="85" zoomScaleNormal="85" workbookViewId="0">
      <selection activeCell="J31" sqref="J31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41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G33</f>
        <v>9941.61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4"/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163"/>
      <c r="B27" s="164"/>
      <c r="C27" s="164"/>
      <c r="D27" s="164"/>
      <c r="E27" s="164"/>
      <c r="F27" s="164"/>
      <c r="G27" s="165"/>
    </row>
    <row r="28" spans="1:7" x14ac:dyDescent="0.3">
      <c r="A28" s="175" t="s">
        <v>53</v>
      </c>
      <c r="B28" s="172"/>
      <c r="C28" s="172"/>
      <c r="D28" s="172"/>
      <c r="E28" s="172"/>
      <c r="F28" s="172"/>
      <c r="G28" s="176"/>
    </row>
    <row r="29" spans="1:7" x14ac:dyDescent="0.3">
      <c r="A29" s="173" t="s">
        <v>54</v>
      </c>
      <c r="B29" s="174"/>
      <c r="C29" s="34" t="s">
        <v>9</v>
      </c>
      <c r="D29" s="34" t="s">
        <v>43</v>
      </c>
      <c r="E29" s="34" t="s">
        <v>44</v>
      </c>
      <c r="F29" s="35" t="s">
        <v>45</v>
      </c>
      <c r="G29" s="36" t="s">
        <v>46</v>
      </c>
    </row>
    <row r="30" spans="1:7" x14ac:dyDescent="0.3">
      <c r="A30" s="186"/>
      <c r="B30" s="187"/>
      <c r="C30" s="59"/>
      <c r="D30" s="60"/>
      <c r="E30" s="61"/>
      <c r="F30" s="40"/>
      <c r="G30" s="75"/>
    </row>
    <row r="31" spans="1:7" x14ac:dyDescent="0.3">
      <c r="A31" s="188" t="s">
        <v>63</v>
      </c>
      <c r="B31" s="189"/>
      <c r="C31" s="189"/>
      <c r="D31" s="189"/>
      <c r="E31" s="189"/>
      <c r="F31" s="190"/>
      <c r="G31" s="58">
        <v>9941.61</v>
      </c>
    </row>
    <row r="32" spans="1:7" x14ac:dyDescent="0.3">
      <c r="A32" s="69"/>
      <c r="B32" s="70"/>
      <c r="C32" s="70"/>
      <c r="D32" s="70"/>
      <c r="E32" s="70"/>
      <c r="F32" s="70"/>
      <c r="G32" s="71"/>
    </row>
    <row r="33" spans="1:7" x14ac:dyDescent="0.3">
      <c r="A33" s="175" t="s">
        <v>56</v>
      </c>
      <c r="B33" s="172"/>
      <c r="C33" s="172"/>
      <c r="D33" s="172"/>
      <c r="E33" s="172"/>
      <c r="F33" s="203"/>
      <c r="G33" s="72">
        <f>SUM(G31+G26+G17+G8)</f>
        <v>9941.61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1:F31"/>
    <mergeCell ref="A21:B21"/>
    <mergeCell ref="G21:G25"/>
    <mergeCell ref="A22:B22"/>
    <mergeCell ref="A23:B23"/>
    <mergeCell ref="A24:B24"/>
    <mergeCell ref="A33:F33"/>
    <mergeCell ref="A25:B25"/>
    <mergeCell ref="A26:F26"/>
    <mergeCell ref="A27:G27"/>
    <mergeCell ref="A28:G28"/>
    <mergeCell ref="A29:B29"/>
    <mergeCell ref="A30:B30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233C1-41E9-4426-8EBB-11D1B80AFF94}">
  <sheetPr>
    <pageSetUpPr fitToPage="1"/>
  </sheetPr>
  <dimension ref="A1:G35"/>
  <sheetViews>
    <sheetView zoomScale="85" zoomScaleNormal="85" workbookViewId="0">
      <selection activeCell="G34" sqref="G34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7.7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57</v>
      </c>
      <c r="F6" s="32" t="e">
        <f>'Formato APU'!#REF!</f>
        <v>#REF!</v>
      </c>
      <c r="G6" s="33">
        <f>G35</f>
        <v>8226.84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173" t="s">
        <v>54</v>
      </c>
      <c r="B31" s="174"/>
      <c r="C31" s="34" t="s">
        <v>9</v>
      </c>
      <c r="D31" s="34" t="s">
        <v>43</v>
      </c>
      <c r="E31" s="34" t="s">
        <v>44</v>
      </c>
      <c r="F31" s="35" t="s">
        <v>45</v>
      </c>
      <c r="G31" s="36" t="s">
        <v>46</v>
      </c>
    </row>
    <row r="32" spans="1:7" x14ac:dyDescent="0.3">
      <c r="A32" s="186"/>
      <c r="B32" s="187"/>
      <c r="C32" s="59"/>
      <c r="D32" s="60"/>
      <c r="E32" s="61"/>
      <c r="F32" s="40"/>
      <c r="G32" s="75"/>
    </row>
    <row r="33" spans="1:7" x14ac:dyDescent="0.3">
      <c r="A33" s="188" t="s">
        <v>63</v>
      </c>
      <c r="B33" s="189"/>
      <c r="C33" s="189"/>
      <c r="D33" s="189"/>
      <c r="E33" s="189"/>
      <c r="F33" s="190"/>
      <c r="G33" s="58">
        <v>8226.84</v>
      </c>
    </row>
    <row r="34" spans="1:7" x14ac:dyDescent="0.3">
      <c r="A34" s="69"/>
      <c r="B34" s="70"/>
      <c r="C34" s="70"/>
      <c r="D34" s="70"/>
      <c r="E34" s="70"/>
      <c r="F34" s="70"/>
      <c r="G34" s="71"/>
    </row>
    <row r="35" spans="1:7" x14ac:dyDescent="0.3">
      <c r="A35" s="175" t="s">
        <v>56</v>
      </c>
      <c r="B35" s="172"/>
      <c r="C35" s="172"/>
      <c r="D35" s="172"/>
      <c r="E35" s="172"/>
      <c r="F35" s="203"/>
      <c r="G35" s="72">
        <f>SUM(G33+G26+G17+G8)</f>
        <v>8226.84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3:F33"/>
    <mergeCell ref="A21:B21"/>
    <mergeCell ref="G21:G25"/>
    <mergeCell ref="A22:B22"/>
    <mergeCell ref="A23:B23"/>
    <mergeCell ref="A24:B24"/>
    <mergeCell ref="A35:F35"/>
    <mergeCell ref="A25:B25"/>
    <mergeCell ref="A26:F26"/>
    <mergeCell ref="A29:G29"/>
    <mergeCell ref="A30:G30"/>
    <mergeCell ref="A31:B31"/>
    <mergeCell ref="A32:B32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672BB-4C20-4215-BFAB-6C75EBE46326}">
  <sheetPr>
    <pageSetUpPr fitToPage="1"/>
  </sheetPr>
  <dimension ref="A1:G35"/>
  <sheetViews>
    <sheetView zoomScale="85" zoomScaleNormal="85" workbookViewId="0">
      <selection activeCell="G34" sqref="G34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27.7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G35</f>
        <v>21284.69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173" t="s">
        <v>54</v>
      </c>
      <c r="B31" s="174"/>
      <c r="C31" s="34" t="s">
        <v>9</v>
      </c>
      <c r="D31" s="34" t="s">
        <v>43</v>
      </c>
      <c r="E31" s="34" t="s">
        <v>44</v>
      </c>
      <c r="F31" s="35" t="s">
        <v>45</v>
      </c>
      <c r="G31" s="36" t="s">
        <v>46</v>
      </c>
    </row>
    <row r="32" spans="1:7" x14ac:dyDescent="0.3">
      <c r="A32" s="186"/>
      <c r="B32" s="187"/>
      <c r="C32" s="59"/>
      <c r="D32" s="60"/>
      <c r="E32" s="61"/>
      <c r="F32" s="40"/>
      <c r="G32" s="75"/>
    </row>
    <row r="33" spans="1:7" x14ac:dyDescent="0.3">
      <c r="A33" s="188" t="s">
        <v>63</v>
      </c>
      <c r="B33" s="189"/>
      <c r="C33" s="189"/>
      <c r="D33" s="189"/>
      <c r="E33" s="189"/>
      <c r="F33" s="190"/>
      <c r="G33" s="58">
        <v>21284.69</v>
      </c>
    </row>
    <row r="34" spans="1:7" x14ac:dyDescent="0.3">
      <c r="A34" s="69"/>
      <c r="B34" s="70"/>
      <c r="C34" s="70"/>
      <c r="D34" s="70"/>
      <c r="E34" s="70"/>
      <c r="F34" s="70"/>
      <c r="G34" s="71"/>
    </row>
    <row r="35" spans="1:7" x14ac:dyDescent="0.3">
      <c r="A35" s="175" t="s">
        <v>56</v>
      </c>
      <c r="B35" s="172"/>
      <c r="C35" s="172"/>
      <c r="D35" s="172"/>
      <c r="E35" s="172"/>
      <c r="F35" s="203"/>
      <c r="G35" s="72">
        <f>SUM(G33+G26+G17+G8)</f>
        <v>21284.69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3:F33"/>
    <mergeCell ref="A21:B21"/>
    <mergeCell ref="G21:G25"/>
    <mergeCell ref="A22:B22"/>
    <mergeCell ref="A23:B23"/>
    <mergeCell ref="A24:B24"/>
    <mergeCell ref="A35:F35"/>
    <mergeCell ref="A25:B25"/>
    <mergeCell ref="A26:F26"/>
    <mergeCell ref="A29:G29"/>
    <mergeCell ref="A30:G30"/>
    <mergeCell ref="A31:B31"/>
    <mergeCell ref="A32:B32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D9B0E-7A1E-438F-9CF6-F827F53B6134}">
  <sheetPr>
    <pageSetUpPr fitToPage="1"/>
  </sheetPr>
  <dimension ref="A1:G35"/>
  <sheetViews>
    <sheetView zoomScale="85" zoomScaleNormal="85" workbookViewId="0">
      <selection activeCell="G34" sqref="G34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36.7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G35</f>
        <v>251747.25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173" t="s">
        <v>54</v>
      </c>
      <c r="B31" s="174"/>
      <c r="C31" s="34" t="s">
        <v>9</v>
      </c>
      <c r="D31" s="34" t="s">
        <v>43</v>
      </c>
      <c r="E31" s="34" t="s">
        <v>44</v>
      </c>
      <c r="F31" s="35" t="s">
        <v>45</v>
      </c>
      <c r="G31" s="36" t="s">
        <v>46</v>
      </c>
    </row>
    <row r="32" spans="1:7" x14ac:dyDescent="0.3">
      <c r="A32" s="186"/>
      <c r="B32" s="187"/>
      <c r="C32" s="59"/>
      <c r="D32" s="60"/>
      <c r="E32" s="61"/>
      <c r="F32" s="40"/>
      <c r="G32" s="75"/>
    </row>
    <row r="33" spans="1:7" x14ac:dyDescent="0.3">
      <c r="A33" s="188" t="s">
        <v>63</v>
      </c>
      <c r="B33" s="189"/>
      <c r="C33" s="189"/>
      <c r="D33" s="189"/>
      <c r="E33" s="189"/>
      <c r="F33" s="190"/>
      <c r="G33" s="58">
        <v>251747.25</v>
      </c>
    </row>
    <row r="34" spans="1:7" x14ac:dyDescent="0.3">
      <c r="A34" s="69"/>
      <c r="B34" s="70"/>
      <c r="C34" s="70"/>
      <c r="D34" s="70"/>
      <c r="E34" s="70"/>
      <c r="F34" s="70"/>
      <c r="G34" s="71"/>
    </row>
    <row r="35" spans="1:7" x14ac:dyDescent="0.3">
      <c r="A35" s="175" t="s">
        <v>56</v>
      </c>
      <c r="B35" s="172"/>
      <c r="C35" s="172"/>
      <c r="D35" s="172"/>
      <c r="E35" s="172"/>
      <c r="F35" s="203"/>
      <c r="G35" s="72">
        <f>SUM(G33+G26+G17+G8)</f>
        <v>251747.25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3:F33"/>
    <mergeCell ref="A21:B21"/>
    <mergeCell ref="G21:G25"/>
    <mergeCell ref="A22:B22"/>
    <mergeCell ref="A23:B23"/>
    <mergeCell ref="A24:B24"/>
    <mergeCell ref="A35:F35"/>
    <mergeCell ref="A25:B25"/>
    <mergeCell ref="A26:F26"/>
    <mergeCell ref="A29:G29"/>
    <mergeCell ref="A30:G30"/>
    <mergeCell ref="A31:B31"/>
    <mergeCell ref="A32:B32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4DA10-71D3-49C2-9B54-B7B7ED80E935}">
  <sheetPr>
    <pageSetUpPr fitToPage="1"/>
  </sheetPr>
  <dimension ref="A1:G35"/>
  <sheetViews>
    <sheetView zoomScale="85" zoomScaleNormal="85" workbookViewId="0">
      <selection activeCell="G34" sqref="G34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36.7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57</v>
      </c>
      <c r="F6" s="32" t="e">
        <f>'Formato APU'!#REF!</f>
        <v>#REF!</v>
      </c>
      <c r="G6" s="33">
        <f>G35</f>
        <v>8780.93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173" t="s">
        <v>54</v>
      </c>
      <c r="B31" s="174"/>
      <c r="C31" s="34" t="s">
        <v>9</v>
      </c>
      <c r="D31" s="34" t="s">
        <v>43</v>
      </c>
      <c r="E31" s="34" t="s">
        <v>44</v>
      </c>
      <c r="F31" s="35" t="s">
        <v>45</v>
      </c>
      <c r="G31" s="36" t="s">
        <v>46</v>
      </c>
    </row>
    <row r="32" spans="1:7" x14ac:dyDescent="0.3">
      <c r="A32" s="186"/>
      <c r="B32" s="187"/>
      <c r="C32" s="59"/>
      <c r="D32" s="60"/>
      <c r="E32" s="61"/>
      <c r="F32" s="40"/>
      <c r="G32" s="75"/>
    </row>
    <row r="33" spans="1:7" x14ac:dyDescent="0.3">
      <c r="A33" s="188" t="s">
        <v>63</v>
      </c>
      <c r="B33" s="189"/>
      <c r="C33" s="189"/>
      <c r="D33" s="189"/>
      <c r="E33" s="189"/>
      <c r="F33" s="190"/>
      <c r="G33" s="58">
        <v>8780.93</v>
      </c>
    </row>
    <row r="34" spans="1:7" x14ac:dyDescent="0.3">
      <c r="A34" s="69"/>
      <c r="B34" s="70"/>
      <c r="C34" s="70"/>
      <c r="D34" s="70"/>
      <c r="E34" s="70"/>
      <c r="F34" s="70"/>
      <c r="G34" s="71"/>
    </row>
    <row r="35" spans="1:7" x14ac:dyDescent="0.3">
      <c r="A35" s="175" t="s">
        <v>56</v>
      </c>
      <c r="B35" s="172"/>
      <c r="C35" s="172"/>
      <c r="D35" s="172"/>
      <c r="E35" s="172"/>
      <c r="F35" s="203"/>
      <c r="G35" s="72">
        <f>SUM(G33+G26+G17+G8)</f>
        <v>8780.93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3:F33"/>
    <mergeCell ref="A21:B21"/>
    <mergeCell ref="G21:G25"/>
    <mergeCell ref="A22:B22"/>
    <mergeCell ref="A23:B23"/>
    <mergeCell ref="A24:B24"/>
    <mergeCell ref="A35:F35"/>
    <mergeCell ref="A25:B25"/>
    <mergeCell ref="A26:F26"/>
    <mergeCell ref="A29:G29"/>
    <mergeCell ref="A30:G30"/>
    <mergeCell ref="A31:B31"/>
    <mergeCell ref="A32:B32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D2B4E-93EB-492D-9F02-0088BD510C7B}">
  <sheetPr>
    <pageSetUpPr fitToPage="1"/>
  </sheetPr>
  <dimension ref="A1:G39"/>
  <sheetViews>
    <sheetView topLeftCell="A4" zoomScale="85" zoomScaleNormal="85" workbookViewId="0">
      <selection activeCell="G42" sqref="G42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74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9</v>
      </c>
      <c r="F6" s="32" t="e">
        <f>'Formato APU'!#REF!</f>
        <v>#REF!</v>
      </c>
      <c r="G6" s="33">
        <f>G39</f>
        <v>375039.43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375039.43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375039.43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1D0C-B898-4163-AB20-DF1EFC52536D}">
  <sheetPr>
    <pageSetUpPr fitToPage="1"/>
  </sheetPr>
  <dimension ref="A1:G39"/>
  <sheetViews>
    <sheetView zoomScale="85" zoomScaleNormal="85" workbookViewId="0">
      <selection activeCell="A30" sqref="A30:G30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74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84</v>
      </c>
      <c r="F6" s="32" t="e">
        <f>'Formato APU'!#REF!</f>
        <v>#REF!</v>
      </c>
      <c r="G6" s="33">
        <f>G39</f>
        <v>70577.63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70577.63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70577.63</v>
      </c>
    </row>
  </sheetData>
  <mergeCells count="34">
    <mergeCell ref="A39:F39"/>
    <mergeCell ref="A25:B25"/>
    <mergeCell ref="A26:F26"/>
    <mergeCell ref="A29:G29"/>
    <mergeCell ref="A30:G30"/>
    <mergeCell ref="A35:B35"/>
    <mergeCell ref="A36:B36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7:B7"/>
    <mergeCell ref="A8:F8"/>
    <mergeCell ref="A9:G9"/>
    <mergeCell ref="A10:G10"/>
    <mergeCell ref="A11:B11"/>
    <mergeCell ref="A12:B12"/>
    <mergeCell ref="G12:G16"/>
    <mergeCell ref="A13:B13"/>
    <mergeCell ref="A14:B14"/>
    <mergeCell ref="A15:B15"/>
    <mergeCell ref="A16:B16"/>
    <mergeCell ref="B6:D6"/>
    <mergeCell ref="B1:G1"/>
    <mergeCell ref="B2:G2"/>
    <mergeCell ref="B3:G3"/>
    <mergeCell ref="A4:G4"/>
    <mergeCell ref="B5:D5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7555B-F256-4FAB-9AED-1BF8302D8066}">
  <sheetPr>
    <pageSetUpPr fitToPage="1"/>
  </sheetPr>
  <dimension ref="A1:G39"/>
  <sheetViews>
    <sheetView topLeftCell="A4" zoomScale="85" zoomScaleNormal="85" workbookViewId="0">
      <selection activeCell="G38" sqref="G38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59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9</v>
      </c>
      <c r="F6" s="32" t="e">
        <f>'Formato APU'!#REF!</f>
        <v>#REF!</v>
      </c>
      <c r="G6" s="33">
        <f>G39</f>
        <v>170016.03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170016.03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170016.03</v>
      </c>
    </row>
  </sheetData>
  <mergeCells count="34">
    <mergeCell ref="A39:F39"/>
    <mergeCell ref="A25:B25"/>
    <mergeCell ref="A26:F26"/>
    <mergeCell ref="A29:G29"/>
    <mergeCell ref="A30:G30"/>
    <mergeCell ref="A35:B35"/>
    <mergeCell ref="A36:B36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7:B7"/>
    <mergeCell ref="A8:F8"/>
    <mergeCell ref="A9:G9"/>
    <mergeCell ref="A10:G10"/>
    <mergeCell ref="A11:B11"/>
    <mergeCell ref="A12:B12"/>
    <mergeCell ref="G12:G16"/>
    <mergeCell ref="A13:B13"/>
    <mergeCell ref="A14:B14"/>
    <mergeCell ref="A15:B15"/>
    <mergeCell ref="A16:B16"/>
    <mergeCell ref="B6:D6"/>
    <mergeCell ref="B1:G1"/>
    <mergeCell ref="B2:G2"/>
    <mergeCell ref="B3:G3"/>
    <mergeCell ref="A4:G4"/>
    <mergeCell ref="B5:D5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A4DC4-317D-4B97-8EAB-6D512ED4A67E}">
  <sheetPr>
    <pageSetUpPr fitToPage="1"/>
  </sheetPr>
  <dimension ref="A1:G39"/>
  <sheetViews>
    <sheetView topLeftCell="A5" zoomScale="85" zoomScaleNormal="85" workbookViewId="0">
      <selection activeCell="G38" sqref="G38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59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9</v>
      </c>
      <c r="F6" s="32" t="e">
        <f>'Formato APU'!#REF!</f>
        <v>#REF!</v>
      </c>
      <c r="G6" s="33">
        <f>G39</f>
        <v>118121.28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118121.28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118121.28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D5D18-3C3C-4297-9769-BB963E38ADA2}">
  <sheetPr>
    <pageSetUpPr fitToPage="1"/>
  </sheetPr>
  <dimension ref="A1:G39"/>
  <sheetViews>
    <sheetView topLeftCell="A5" zoomScale="85" zoomScaleNormal="85" workbookViewId="0">
      <selection activeCell="G41" sqref="G41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59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9</v>
      </c>
      <c r="F6" s="32" t="e">
        <f>'Formato APU'!#REF!</f>
        <v>#REF!</v>
      </c>
      <c r="G6" s="33">
        <f>G39</f>
        <v>99367.51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99367.51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99367.51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5B779-C7E0-4ADE-879C-1652D963AF0E}">
  <sheetPr>
    <pageSetUpPr fitToPage="1"/>
  </sheetPr>
  <dimension ref="A1:G39"/>
  <sheetViews>
    <sheetView topLeftCell="A6" zoomScale="85" zoomScaleNormal="85" workbookViewId="0">
      <selection activeCell="A37" sqref="A37:F37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74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G39</f>
        <v>162293.88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162293.88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162293.88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60CD-2D2D-4485-896D-5AAF60C5ED17}">
  <sheetPr>
    <pageSetUpPr fitToPage="1"/>
  </sheetPr>
  <dimension ref="A1:G39"/>
  <sheetViews>
    <sheetView zoomScale="85" zoomScaleNormal="85" workbookViewId="0">
      <selection activeCell="G38" sqref="G38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74.25" customHeight="1" x14ac:dyDescent="0.3">
      <c r="A6" s="30" t="e">
        <f>'C.P.4,2'!B15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G39</f>
        <v>96447.39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96447.39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96447.39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8424-A2DE-4956-A2FA-E2D35FCF4E65}">
  <sheetPr>
    <pageSetUpPr fitToPage="1"/>
  </sheetPr>
  <dimension ref="A1:G39"/>
  <sheetViews>
    <sheetView zoomScale="85" zoomScaleNormal="85" workbookViewId="0">
      <selection activeCell="H12" sqref="H12"/>
    </sheetView>
  </sheetViews>
  <sheetFormatPr baseColWidth="10" defaultRowHeight="14.4" x14ac:dyDescent="0.3"/>
  <cols>
    <col min="1" max="1" width="13.109375" bestFit="1" customWidth="1"/>
    <col min="2" max="2" width="15.88671875" customWidth="1"/>
    <col min="3" max="3" width="8" bestFit="1" customWidth="1"/>
    <col min="5" max="5" width="19.109375" customWidth="1"/>
    <col min="6" max="6" width="12.5546875" bestFit="1" customWidth="1"/>
    <col min="7" max="7" width="16.33203125" customWidth="1"/>
  </cols>
  <sheetData>
    <row r="1" spans="1:7" ht="15" customHeight="1" x14ac:dyDescent="0.3">
      <c r="A1" s="25" t="s">
        <v>35</v>
      </c>
      <c r="B1" s="196">
        <f>'A.P.U 1,2'!$B$1:$G$1</f>
        <v>0</v>
      </c>
      <c r="C1" s="196"/>
      <c r="D1" s="196"/>
      <c r="E1" s="196"/>
      <c r="F1" s="196"/>
      <c r="G1" s="196"/>
    </row>
    <row r="2" spans="1:7" x14ac:dyDescent="0.3">
      <c r="A2" s="25" t="s">
        <v>36</v>
      </c>
      <c r="B2" s="195">
        <f>'A.P.U 1,2'!$B$2:$G$2</f>
        <v>45783</v>
      </c>
      <c r="C2" s="195"/>
      <c r="D2" s="195"/>
      <c r="E2" s="195"/>
      <c r="F2" s="195"/>
      <c r="G2" s="195"/>
    </row>
    <row r="3" spans="1:7" x14ac:dyDescent="0.3">
      <c r="A3" s="25" t="s">
        <v>37</v>
      </c>
      <c r="B3" s="194" t="e">
        <f>'Formato APU'!#REF!</f>
        <v>#REF!</v>
      </c>
      <c r="C3" s="194"/>
      <c r="D3" s="194"/>
      <c r="E3" s="194"/>
      <c r="F3" s="194"/>
      <c r="G3" s="194"/>
    </row>
    <row r="4" spans="1:7" x14ac:dyDescent="0.3">
      <c r="A4" s="168"/>
      <c r="B4" s="169"/>
      <c r="C4" s="169"/>
      <c r="D4" s="169"/>
      <c r="E4" s="169"/>
      <c r="F4" s="169"/>
      <c r="G4" s="170"/>
    </row>
    <row r="5" spans="1:7" x14ac:dyDescent="0.3">
      <c r="A5" s="26" t="s">
        <v>38</v>
      </c>
      <c r="B5" s="171" t="s">
        <v>15</v>
      </c>
      <c r="C5" s="172"/>
      <c r="D5" s="172"/>
      <c r="E5" s="27" t="s">
        <v>9</v>
      </c>
      <c r="F5" s="28" t="s">
        <v>39</v>
      </c>
      <c r="G5" s="29" t="s">
        <v>40</v>
      </c>
    </row>
    <row r="6" spans="1:7" ht="74.25" customHeight="1" x14ac:dyDescent="0.3">
      <c r="A6" s="30" t="e">
        <f>'Formato APU'!#REF!</f>
        <v>#REF!</v>
      </c>
      <c r="B6" s="166" t="e">
        <f>'Formato APU'!#REF!</f>
        <v>#REF!</v>
      </c>
      <c r="C6" s="167"/>
      <c r="D6" s="167"/>
      <c r="E6" s="31" t="s">
        <v>59</v>
      </c>
      <c r="F6" s="32" t="e">
        <f>'Formato APU'!#REF!</f>
        <v>#REF!</v>
      </c>
      <c r="G6" s="33">
        <f>G39</f>
        <v>60603.83</v>
      </c>
    </row>
    <row r="7" spans="1:7" x14ac:dyDescent="0.3">
      <c r="A7" s="201"/>
      <c r="B7" s="202"/>
      <c r="C7" s="45"/>
      <c r="D7" s="46"/>
      <c r="E7" s="47"/>
      <c r="F7" s="48"/>
      <c r="G7" s="76"/>
    </row>
    <row r="8" spans="1:7" ht="36" customHeight="1" x14ac:dyDescent="0.3">
      <c r="A8" s="188"/>
      <c r="B8" s="189"/>
      <c r="C8" s="189"/>
      <c r="D8" s="189"/>
      <c r="E8" s="189"/>
      <c r="F8" s="190"/>
      <c r="G8" s="49"/>
    </row>
    <row r="9" spans="1:7" ht="20.25" customHeight="1" x14ac:dyDescent="0.3">
      <c r="A9" s="163"/>
      <c r="B9" s="164"/>
      <c r="C9" s="164"/>
      <c r="D9" s="164"/>
      <c r="E9" s="164"/>
      <c r="F9" s="164"/>
      <c r="G9" s="165"/>
    </row>
    <row r="10" spans="1:7" x14ac:dyDescent="0.3">
      <c r="A10" s="175" t="s">
        <v>48</v>
      </c>
      <c r="B10" s="172"/>
      <c r="C10" s="172"/>
      <c r="D10" s="172"/>
      <c r="E10" s="172"/>
      <c r="F10" s="172"/>
      <c r="G10" s="176"/>
    </row>
    <row r="11" spans="1:7" ht="18" customHeight="1" x14ac:dyDescent="0.3">
      <c r="A11" s="173" t="s">
        <v>42</v>
      </c>
      <c r="B11" s="174"/>
      <c r="C11" s="34" t="s">
        <v>9</v>
      </c>
      <c r="D11" s="34" t="s">
        <v>43</v>
      </c>
      <c r="E11" s="34" t="s">
        <v>44</v>
      </c>
      <c r="F11" s="35" t="s">
        <v>45</v>
      </c>
      <c r="G11" s="36" t="s">
        <v>46</v>
      </c>
    </row>
    <row r="12" spans="1:7" x14ac:dyDescent="0.3">
      <c r="A12" s="186"/>
      <c r="B12" s="187"/>
      <c r="C12" s="37"/>
      <c r="D12" s="50"/>
      <c r="E12" s="51"/>
      <c r="F12" s="40">
        <f>ROUND((E12*D12),2)</f>
        <v>0</v>
      </c>
      <c r="G12" s="191"/>
    </row>
    <row r="13" spans="1:7" x14ac:dyDescent="0.3">
      <c r="A13" s="197"/>
      <c r="B13" s="198"/>
      <c r="C13" s="41"/>
      <c r="D13" s="52"/>
      <c r="E13" s="53"/>
      <c r="F13" s="40">
        <f>ROUND((E13*D13),2)</f>
        <v>0</v>
      </c>
      <c r="G13" s="192"/>
    </row>
    <row r="14" spans="1:7" x14ac:dyDescent="0.3">
      <c r="A14" s="199"/>
      <c r="B14" s="200"/>
      <c r="C14" s="41"/>
      <c r="D14" s="52"/>
      <c r="E14" s="43"/>
      <c r="F14" s="44">
        <f>ROUND((E14*D14),2)</f>
        <v>0</v>
      </c>
      <c r="G14" s="192"/>
    </row>
    <row r="15" spans="1:7" x14ac:dyDescent="0.3">
      <c r="A15" s="199"/>
      <c r="B15" s="200"/>
      <c r="C15" s="41"/>
      <c r="D15" s="52"/>
      <c r="E15" s="43"/>
      <c r="F15" s="44">
        <f>ROUND((E15*D15),2)</f>
        <v>0</v>
      </c>
      <c r="G15" s="192"/>
    </row>
    <row r="16" spans="1:7" x14ac:dyDescent="0.3">
      <c r="A16" s="201"/>
      <c r="B16" s="202"/>
      <c r="C16" s="45"/>
      <c r="D16" s="54"/>
      <c r="E16" s="47"/>
      <c r="F16" s="48">
        <f>ROUND((E16*D16),2)</f>
        <v>0</v>
      </c>
      <c r="G16" s="193"/>
    </row>
    <row r="17" spans="1:7" x14ac:dyDescent="0.3">
      <c r="A17" s="188" t="s">
        <v>49</v>
      </c>
      <c r="B17" s="189"/>
      <c r="C17" s="189"/>
      <c r="D17" s="189"/>
      <c r="E17" s="189"/>
      <c r="F17" s="190"/>
      <c r="G17" s="55">
        <f>ROUND((SUM(F12:F16)),2)</f>
        <v>0</v>
      </c>
    </row>
    <row r="18" spans="1:7" x14ac:dyDescent="0.3">
      <c r="A18" s="163"/>
      <c r="B18" s="164"/>
      <c r="C18" s="164"/>
      <c r="D18" s="164"/>
      <c r="E18" s="164"/>
      <c r="F18" s="164"/>
      <c r="G18" s="165"/>
    </row>
    <row r="19" spans="1:7" x14ac:dyDescent="0.3">
      <c r="A19" s="175" t="s">
        <v>50</v>
      </c>
      <c r="B19" s="172"/>
      <c r="C19" s="172"/>
      <c r="D19" s="172"/>
      <c r="E19" s="172"/>
      <c r="F19" s="172"/>
      <c r="G19" s="176"/>
    </row>
    <row r="20" spans="1:7" x14ac:dyDescent="0.3">
      <c r="A20" s="173" t="s">
        <v>51</v>
      </c>
      <c r="B20" s="174"/>
      <c r="C20" s="34" t="s">
        <v>9</v>
      </c>
      <c r="D20" s="34" t="s">
        <v>43</v>
      </c>
      <c r="E20" s="34" t="s">
        <v>44</v>
      </c>
      <c r="F20" s="35" t="s">
        <v>45</v>
      </c>
      <c r="G20" s="36" t="s">
        <v>46</v>
      </c>
    </row>
    <row r="21" spans="1:7" x14ac:dyDescent="0.3">
      <c r="A21" s="186"/>
      <c r="B21" s="187"/>
      <c r="C21" s="37"/>
      <c r="D21" s="56"/>
      <c r="E21" s="51"/>
      <c r="F21" s="40">
        <f>ROUND((E21*D21),2)</f>
        <v>0</v>
      </c>
      <c r="G21" s="191"/>
    </row>
    <row r="22" spans="1:7" x14ac:dyDescent="0.3">
      <c r="A22" s="199"/>
      <c r="B22" s="200"/>
      <c r="C22" s="41"/>
      <c r="D22" s="42"/>
      <c r="E22" s="43"/>
      <c r="F22" s="44">
        <f>ROUND((E22*D22),2)</f>
        <v>0</v>
      </c>
      <c r="G22" s="192"/>
    </row>
    <row r="23" spans="1:7" x14ac:dyDescent="0.3">
      <c r="A23" s="199"/>
      <c r="B23" s="200"/>
      <c r="C23" s="41"/>
      <c r="D23" s="42"/>
      <c r="E23" s="43"/>
      <c r="F23" s="44">
        <f>ROUND((E23*D23),2)</f>
        <v>0</v>
      </c>
      <c r="G23" s="192"/>
    </row>
    <row r="24" spans="1:7" x14ac:dyDescent="0.3">
      <c r="A24" s="199"/>
      <c r="B24" s="200"/>
      <c r="C24" s="41"/>
      <c r="D24" s="42"/>
      <c r="E24" s="43"/>
      <c r="F24" s="44">
        <f>ROUND((E24*D24),2)</f>
        <v>0</v>
      </c>
      <c r="G24" s="192"/>
    </row>
    <row r="25" spans="1:7" x14ac:dyDescent="0.3">
      <c r="A25" s="201"/>
      <c r="B25" s="202"/>
      <c r="C25" s="45"/>
      <c r="D25" s="54"/>
      <c r="E25" s="57"/>
      <c r="F25" s="48">
        <f>ROUND((E25*D25),2)</f>
        <v>0</v>
      </c>
      <c r="G25" s="193"/>
    </row>
    <row r="26" spans="1:7" x14ac:dyDescent="0.3">
      <c r="A26" s="188" t="s">
        <v>52</v>
      </c>
      <c r="B26" s="189"/>
      <c r="C26" s="189"/>
      <c r="D26" s="189"/>
      <c r="E26" s="189"/>
      <c r="F26" s="190"/>
      <c r="G26" s="58">
        <f>ROUND((SUM(F21:F25)),2)</f>
        <v>0</v>
      </c>
    </row>
    <row r="27" spans="1:7" x14ac:dyDescent="0.3">
      <c r="A27" s="80"/>
      <c r="B27" s="81"/>
      <c r="C27" s="81"/>
      <c r="D27" s="81"/>
      <c r="E27" s="81"/>
      <c r="F27" s="81"/>
      <c r="G27" s="83"/>
    </row>
    <row r="28" spans="1:7" x14ac:dyDescent="0.3">
      <c r="A28" s="80"/>
      <c r="B28" s="81"/>
      <c r="C28" s="81"/>
      <c r="D28" s="81"/>
      <c r="E28" s="81"/>
      <c r="F28" s="81"/>
      <c r="G28" s="83"/>
    </row>
    <row r="29" spans="1:7" x14ac:dyDescent="0.3">
      <c r="A29" s="163"/>
      <c r="B29" s="164"/>
      <c r="C29" s="164"/>
      <c r="D29" s="164"/>
      <c r="E29" s="164"/>
      <c r="F29" s="164"/>
      <c r="G29" s="165"/>
    </row>
    <row r="30" spans="1:7" x14ac:dyDescent="0.3">
      <c r="A30" s="175" t="s">
        <v>53</v>
      </c>
      <c r="B30" s="172"/>
      <c r="C30" s="172"/>
      <c r="D30" s="172"/>
      <c r="E30" s="172"/>
      <c r="F30" s="172"/>
      <c r="G30" s="176"/>
    </row>
    <row r="31" spans="1:7" x14ac:dyDescent="0.3">
      <c r="A31" s="78"/>
      <c r="B31" s="77"/>
      <c r="C31" s="77"/>
      <c r="D31" s="77"/>
      <c r="E31" s="77"/>
      <c r="F31" s="77"/>
      <c r="G31" s="79"/>
    </row>
    <row r="32" spans="1:7" x14ac:dyDescent="0.3">
      <c r="A32" s="78"/>
      <c r="B32" s="77"/>
      <c r="C32" s="77"/>
      <c r="D32" s="77"/>
      <c r="E32" s="77"/>
      <c r="F32" s="77"/>
      <c r="G32" s="79"/>
    </row>
    <row r="33" spans="1:7" x14ac:dyDescent="0.3">
      <c r="A33" s="78"/>
      <c r="B33" s="77"/>
      <c r="C33" s="77"/>
      <c r="D33" s="77"/>
      <c r="E33" s="77"/>
      <c r="F33" s="77"/>
      <c r="G33" s="79"/>
    </row>
    <row r="34" spans="1:7" x14ac:dyDescent="0.3">
      <c r="A34" s="78"/>
      <c r="B34" s="77"/>
      <c r="C34" s="77"/>
      <c r="D34" s="77"/>
      <c r="E34" s="77"/>
      <c r="F34" s="77"/>
      <c r="G34" s="79"/>
    </row>
    <row r="35" spans="1:7" x14ac:dyDescent="0.3">
      <c r="A35" s="173" t="s">
        <v>54</v>
      </c>
      <c r="B35" s="174"/>
      <c r="C35" s="34" t="s">
        <v>9</v>
      </c>
      <c r="D35" s="34" t="s">
        <v>43</v>
      </c>
      <c r="E35" s="34" t="s">
        <v>44</v>
      </c>
      <c r="F35" s="35" t="s">
        <v>45</v>
      </c>
      <c r="G35" s="36" t="s">
        <v>46</v>
      </c>
    </row>
    <row r="36" spans="1:7" x14ac:dyDescent="0.3">
      <c r="A36" s="186"/>
      <c r="B36" s="187"/>
      <c r="C36" s="59"/>
      <c r="D36" s="60"/>
      <c r="E36" s="61"/>
      <c r="F36" s="40"/>
      <c r="G36" s="75"/>
    </row>
    <row r="37" spans="1:7" x14ac:dyDescent="0.3">
      <c r="A37" s="188" t="s">
        <v>63</v>
      </c>
      <c r="B37" s="189"/>
      <c r="C37" s="189"/>
      <c r="D37" s="189"/>
      <c r="E37" s="189"/>
      <c r="F37" s="190"/>
      <c r="G37" s="58">
        <v>60603.83</v>
      </c>
    </row>
    <row r="38" spans="1:7" x14ac:dyDescent="0.3">
      <c r="A38" s="69"/>
      <c r="B38" s="70"/>
      <c r="C38" s="70"/>
      <c r="D38" s="70"/>
      <c r="E38" s="70"/>
      <c r="F38" s="70"/>
      <c r="G38" s="71"/>
    </row>
    <row r="39" spans="1:7" x14ac:dyDescent="0.3">
      <c r="A39" s="175" t="s">
        <v>56</v>
      </c>
      <c r="B39" s="172"/>
      <c r="C39" s="172"/>
      <c r="D39" s="172"/>
      <c r="E39" s="172"/>
      <c r="F39" s="203"/>
      <c r="G39" s="72">
        <f>SUM(G37+G26+G17+G8)</f>
        <v>60603.83</v>
      </c>
    </row>
  </sheetData>
  <mergeCells count="34">
    <mergeCell ref="B6:D6"/>
    <mergeCell ref="B1:G1"/>
    <mergeCell ref="B2:G2"/>
    <mergeCell ref="B3:G3"/>
    <mergeCell ref="A4:G4"/>
    <mergeCell ref="B5:D5"/>
    <mergeCell ref="A12:B12"/>
    <mergeCell ref="G12:G16"/>
    <mergeCell ref="A13:B13"/>
    <mergeCell ref="A14:B14"/>
    <mergeCell ref="A15:B15"/>
    <mergeCell ref="A16:B16"/>
    <mergeCell ref="A7:B7"/>
    <mergeCell ref="A8:F8"/>
    <mergeCell ref="A9:G9"/>
    <mergeCell ref="A10:G10"/>
    <mergeCell ref="A11:B11"/>
    <mergeCell ref="A17:F17"/>
    <mergeCell ref="A18:G18"/>
    <mergeCell ref="A19:G19"/>
    <mergeCell ref="A20:B20"/>
    <mergeCell ref="A37:F37"/>
    <mergeCell ref="A21:B21"/>
    <mergeCell ref="G21:G25"/>
    <mergeCell ref="A22:B22"/>
    <mergeCell ref="A23:B23"/>
    <mergeCell ref="A24:B24"/>
    <mergeCell ref="A39:F39"/>
    <mergeCell ref="A25:B25"/>
    <mergeCell ref="A26:F26"/>
    <mergeCell ref="A29:G29"/>
    <mergeCell ref="A30:G30"/>
    <mergeCell ref="A35:B35"/>
    <mergeCell ref="A36:B36"/>
  </mergeCells>
  <pageMargins left="0.7" right="0.7" top="0.75" bottom="0.75" header="0.3" footer="0.3"/>
  <pageSetup paperSize="128" scale="94" fitToHeight="0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03D77-4570-485D-A610-0FB5ED135B63}">
  <dimension ref="A1"/>
  <sheetViews>
    <sheetView topLeftCell="B1" workbookViewId="0">
      <selection activeCell="F27" sqref="F2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43</vt:i4>
      </vt:variant>
      <vt:variant>
        <vt:lpstr>Rangos con nombre</vt:lpstr>
      </vt:variant>
      <vt:variant>
        <vt:i4>1</vt:i4>
      </vt:variant>
    </vt:vector>
  </HeadingPairs>
  <TitlesOfParts>
    <vt:vector size="44" baseType="lpstr">
      <vt:lpstr>PRESUPUESTO D. RIEGO DATIL</vt:lpstr>
      <vt:lpstr>Formato APU</vt:lpstr>
      <vt:lpstr>C.P.1,1</vt:lpstr>
      <vt:lpstr>C.P.1,2 </vt:lpstr>
      <vt:lpstr>C.P.1,3</vt:lpstr>
      <vt:lpstr>C.P.1,4</vt:lpstr>
      <vt:lpstr>C.P.1,5</vt:lpstr>
      <vt:lpstr>C.P.1,6</vt:lpstr>
      <vt:lpstr>C.P.2,1</vt:lpstr>
      <vt:lpstr>C.P.2,2</vt:lpstr>
      <vt:lpstr>C.P.2,3</vt:lpstr>
      <vt:lpstr>C.P.2,4</vt:lpstr>
      <vt:lpstr>C.P.3,1</vt:lpstr>
      <vt:lpstr>C.P.3,2</vt:lpstr>
      <vt:lpstr>C.P.3,3</vt:lpstr>
      <vt:lpstr>C.P.3,4</vt:lpstr>
      <vt:lpstr>C.P.3,5</vt:lpstr>
      <vt:lpstr>C.P.3,6</vt:lpstr>
      <vt:lpstr>C.P.3,7</vt:lpstr>
      <vt:lpstr>C.P.4,1</vt:lpstr>
      <vt:lpstr>C.P.4,2</vt:lpstr>
      <vt:lpstr>C.P.4,3</vt:lpstr>
      <vt:lpstr>A.P.U 1,1</vt:lpstr>
      <vt:lpstr>A.P.U 1,2</vt:lpstr>
      <vt:lpstr>A.P.U 1,3</vt:lpstr>
      <vt:lpstr>A.P.U 1,4</vt:lpstr>
      <vt:lpstr>A.P.U 1,5</vt:lpstr>
      <vt:lpstr>A.P.U 1,6</vt:lpstr>
      <vt:lpstr>A.P.U 2,1</vt:lpstr>
      <vt:lpstr>A.P.U 2,2</vt:lpstr>
      <vt:lpstr>A.P.U 2,3</vt:lpstr>
      <vt:lpstr>A.P.U 2,4</vt:lpstr>
      <vt:lpstr>A.P.U 3,1</vt:lpstr>
      <vt:lpstr>A.P.U 3,2</vt:lpstr>
      <vt:lpstr>A.P.U 3,3</vt:lpstr>
      <vt:lpstr>A.P.U 3,4</vt:lpstr>
      <vt:lpstr>A.P.U 3,5</vt:lpstr>
      <vt:lpstr>A.P.U 3,6</vt:lpstr>
      <vt:lpstr>A.P.U 3,7</vt:lpstr>
      <vt:lpstr>A.P.U 4,1</vt:lpstr>
      <vt:lpstr>A.P.U 4,2</vt:lpstr>
      <vt:lpstr>A.P.U 4,3</vt:lpstr>
      <vt:lpstr>Hoja2</vt:lpstr>
      <vt:lpstr>'Formato APU'!Área_de_impresión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Belcy L. Burbano Aguas</dc:creator>
  <cp:lastModifiedBy>Johann Perilla Perilla</cp:lastModifiedBy>
  <cp:lastPrinted>2025-11-05T23:06:47Z</cp:lastPrinted>
  <dcterms:created xsi:type="dcterms:W3CDTF">2021-06-01T13:35:56Z</dcterms:created>
  <dcterms:modified xsi:type="dcterms:W3CDTF">2025-12-19T18:57:36Z</dcterms:modified>
</cp:coreProperties>
</file>