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67119da5a5127e2a/Desktop/ANTONI NARIÑO/FUMIGACION/"/>
    </mc:Choice>
  </mc:AlternateContent>
  <xr:revisionPtr revIDLastSave="1" documentId="8_{784E63B7-91D1-4787-83BD-BECEA514F255}" xr6:coauthVersionLast="47" xr6:coauthVersionMax="47" xr10:uidLastSave="{E2A4BD24-84C8-451A-87B0-045FA818875A}"/>
  <bookViews>
    <workbookView xWindow="-110" yWindow="-110" windowWidth="19420" windowHeight="10300" xr2:uid="{00000000-000D-0000-FFFF-FFFF00000000}"/>
  </bookViews>
  <sheets>
    <sheet name="General" sheetId="1" r:id="rId1"/>
  </sheets>
  <definedNames>
    <definedName name="_xlnm._FilterDatabase" localSheetId="0" hidden="1">General!$B$2:$Q$13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3" i="1" l="1"/>
  <c r="T9" i="1"/>
  <c r="Q9" i="1"/>
  <c r="P9" i="1"/>
  <c r="T10" i="1"/>
  <c r="R10" i="1"/>
  <c r="Q10" i="1"/>
  <c r="S10" i="1"/>
  <c r="P10" i="1"/>
  <c r="U10" i="1"/>
  <c r="V10" i="1"/>
  <c r="R11" i="1"/>
  <c r="Q11" i="1"/>
  <c r="S11" i="1"/>
  <c r="P11" i="1"/>
  <c r="T11" i="1"/>
  <c r="U11" i="1"/>
  <c r="V11" i="1"/>
  <c r="R12" i="1"/>
  <c r="Q12" i="1"/>
  <c r="S12" i="1"/>
  <c r="T12" i="1"/>
  <c r="U12" i="1"/>
  <c r="V12" i="1"/>
  <c r="R9" i="1"/>
  <c r="S9" i="1"/>
  <c r="P12" i="1"/>
  <c r="Q13" i="1"/>
  <c r="O10" i="1"/>
  <c r="O13" i="1" s="1"/>
  <c r="L10" i="1"/>
  <c r="O11" i="1"/>
  <c r="O9" i="1"/>
  <c r="I10" i="1"/>
  <c r="I13" i="1" s="1"/>
  <c r="I11" i="1"/>
  <c r="I12" i="1"/>
  <c r="I9" i="1"/>
  <c r="O12" i="1"/>
  <c r="L12" i="1"/>
  <c r="L11" i="1"/>
  <c r="L9" i="1"/>
  <c r="L13" i="1"/>
  <c r="U9" i="1" l="1"/>
  <c r="V9" i="1" s="1"/>
  <c r="P13" i="1"/>
</calcChain>
</file>

<file path=xl/sharedStrings.xml><?xml version="1.0" encoding="utf-8"?>
<sst xmlns="http://schemas.openxmlformats.org/spreadsheetml/2006/main" count="50" uniqueCount="38">
  <si>
    <t>ALCALDIA LOCAL DE ANTONIO NARIÑO</t>
  </si>
  <si>
    <t>INFORMACIÓN GENERAL</t>
  </si>
  <si>
    <t>COTIZACIONES PAPELERIA</t>
  </si>
  <si>
    <t>ITEM</t>
  </si>
  <si>
    <t>DESCRIPCIÓN</t>
  </si>
  <si>
    <t>ESPECIFICACIÓN TÉCNICA</t>
  </si>
  <si>
    <t>UNIDAD DE MEDIDA</t>
  </si>
  <si>
    <t>VALOR UNITARIO</t>
  </si>
  <si>
    <t>IVA</t>
  </si>
  <si>
    <t>VALOR TOTAL</t>
  </si>
  <si>
    <t>VALOR TOTAL IVA INCLUIDO</t>
  </si>
  <si>
    <t>CANTIDAD MENSUAL</t>
  </si>
  <si>
    <t xml:space="preserve">Sede principal Alcaldía Local Antonio Nariño Fondo de Desarrollo Local Antonio Nariño  Cl 17 sur #18-49 
</t>
  </si>
  <si>
    <t>Cuenta con un area aproximada de 2.700 metros cuadrados, ubicada en la direccion, Cl 17 sur #18-49, del Barrio Restrepo, de la Localidad de Antonio Nariño, servicios de fumigacion y control de plagas</t>
  </si>
  <si>
    <t>Servicio</t>
  </si>
  <si>
    <t>Inspecciones</t>
  </si>
  <si>
    <t>Cuenta con un area aproximada de 700 metros cuadrados, ubicada en la direccion, transversal 21 A No. 19-54 sur , de la Localidad de Antonio Nariño, servicios de fumigacion y control de plagas</t>
  </si>
  <si>
    <t>Teatro Villamayor</t>
  </si>
  <si>
    <t xml:space="preserve">Cuenta con un area aproximada de 1.400 metros cuadrados, ubicada en la direccion carrera 34B #36-04 sur  
</t>
  </si>
  <si>
    <t>OBJETO CONTRACTUAL: "PRESTAR LOS SERVICIOS NECESARIOS, PARA LA FUMIGACIÓN, CONTROL DE PLAGAS, ROEDORES Y LIMPIEZA DE TANQUES EN LAS DIFERENTES SEDES DEL FONDO DE DESARROLLO LOCAL DE ANTONIO NARIÑO VIGENCIA 2025"</t>
  </si>
  <si>
    <t>FUMIGASEXT EXTINTORES</t>
  </si>
  <si>
    <t>Lavado de tanque de 20 M3 Sede Principal,  Cl 17 sur #18-49, del Barrio Restrepo, de la Localidad de Antonio Nariño</t>
  </si>
  <si>
    <t>FUMIGACIÒN, CONTROL VECTORIAL Y LIMPIEZA DE TANQUES FDLAN</t>
  </si>
  <si>
    <t>ESTUDIO DE MERCADO FUMIGACION 2025</t>
  </si>
  <si>
    <t>SANEAMIENTO AMBIENTAL</t>
  </si>
  <si>
    <t>MARIELA GOMEZ</t>
  </si>
  <si>
    <t>VALOR TOTAL (IVA INCLUIDO)</t>
  </si>
  <si>
    <t xml:space="preserve">Lavado de tanque de 20.000  litros </t>
  </si>
  <si>
    <t>DESVIACIÓN ESTÁNDAR (Unitario)</t>
  </si>
  <si>
    <t xml:space="preserve">OBSERVACIONES </t>
  </si>
  <si>
    <t xml:space="preserve">Se toma la mediana como medida de tendencia teniendo en cuenta que es la normalizacion de la muestra dada la dispercion que se presenta </t>
  </si>
  <si>
    <t>ANALISIS COTIZACIONES</t>
  </si>
  <si>
    <t xml:space="preserve">RESULTADO  DEL ANALISIS </t>
  </si>
  <si>
    <t xml:space="preserve">MEDIANA (Unitario) </t>
  </si>
  <si>
    <t>PROMEDIO (Unitario)</t>
  </si>
  <si>
    <t>DISPERCIÓN PRECIOS (Promedio)</t>
  </si>
  <si>
    <t xml:space="preserve">Se toma el promedio a como medida de tendencia teniendo en cuenta que es la normalizacion de la muestra dada la dispercion que se presenta </t>
  </si>
  <si>
    <t>VALOR UNITARIO  (ANTES DE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</si>
</sst>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##0"/>
    <numFmt numFmtId="166" formatCode="0.000"/>
    <numFmt numFmtId="167" formatCode="0.0000"/>
    <numFmt numFmtId="168" formatCode="0.00%;\-0.00%;&quot;&quot;"/>
    <numFmt numFmtId="169" formatCode="&quot;$&quot;#,##0\ ;\(&quot;$&quot;#,##0\)"/>
    <numFmt numFmtId="170" formatCode="\(0%\)"/>
    <numFmt numFmtId="171" formatCode="_-* #,##0.00\ [$€]_-;\-* #,##0.00\ [$€]_-;_-* &quot;-&quot;??\ [$€]_-;_-@_-"/>
    <numFmt numFmtId="172" formatCode=";;"/>
    <numFmt numFmtId="173" formatCode="d\ \d\e\ mmmm\ \d\e\ yyyy"/>
    <numFmt numFmtId="174" formatCode="0%;\-0%;&quot;&quot;"/>
    <numFmt numFmtId="175" formatCode="#0&quot;.&quot;000&quot;´&quot;000&quot;.&quot;000"/>
    <numFmt numFmtId="176" formatCode="##0&quot;.&quot;000"/>
    <numFmt numFmtId="177" formatCode="_ &quot;$&quot;\ * #,##0_ ;_ &quot;$&quot;\ * \-#,##0_ ;_ &quot;$&quot;\ * &quot;-&quot;_ ;_ @_ "/>
    <numFmt numFmtId="178" formatCode="#,##0.0000"/>
    <numFmt numFmtId="179" formatCode="#,##0.0"/>
    <numFmt numFmtId="180" formatCode="#,##0.000"/>
    <numFmt numFmtId="181" formatCode="##0&quot;´&quot;000&quot;.&quot;000"/>
    <numFmt numFmtId="182" formatCode="_(&quot;$&quot;\ * #,##0.00_);_(&quot;$&quot;\ * \(#,##0.00\);_(&quot;$&quot;\ * &quot;-&quot;??_);_(@_)"/>
    <numFmt numFmtId="183" formatCode="&quot;$&quot;\ #,##0.00;[Red]&quot;$&quot;\ \-#,##0.00"/>
    <numFmt numFmtId="184" formatCode="_(&quot;$&quot;\ * #,##0_);_(&quot;$&quot;\ * \(#,##0\);_(&quot;$&quot;\ * &quot;-&quot;??_);_(@_)"/>
    <numFmt numFmtId="185" formatCode="_-&quot;$&quot;* #,##0.00_-;\-&quot;$&quot;* #,##0.00_-;_-&quot;$&quot;* &quot;-&quot;??_-;_-@_-"/>
    <numFmt numFmtId="186" formatCode="_-* #,##0.00\ &quot;Pts&quot;_-;\-* #,##0.00\ &quot;Pts&quot;_-;_-* &quot;-&quot;??\ &quot;Pts&quot;_-;_-@_-"/>
    <numFmt numFmtId="187" formatCode="_-* #,##0.00\ &quot;€&quot;_-;\-* #,##0.00\ &quot;€&quot;_-;_-* &quot;-&quot;??\ &quot;€&quot;_-;_-@_-"/>
    <numFmt numFmtId="188" formatCode="_ &quot;$&quot;\ * #,##0.00_ ;_ &quot;$&quot;\ * \-#,##0.00_ ;_ &quot;$&quot;\ * &quot;-&quot;??_ ;_ @_ "/>
    <numFmt numFmtId="189" formatCode="#0&quot;.&quot;"/>
    <numFmt numFmtId="190" formatCode="_-&quot;$&quot;\ * #,##0_-;\-&quot;$&quot;\ * #,##0_-;_-&quot;$&quot;\ * &quot;-&quot;??_-;_-@_-"/>
  </numFmts>
  <fonts count="45">
    <font>
      <sz val="11"/>
      <color theme="1"/>
      <name val="Calibri"/>
      <charset val="134"/>
      <scheme val="minor"/>
    </font>
    <font>
      <sz val="14"/>
      <name val="Garamond"/>
      <family val="1"/>
    </font>
    <font>
      <sz val="11"/>
      <name val="Garamond"/>
      <family val="1"/>
    </font>
    <font>
      <sz val="16"/>
      <color rgb="FFFF0000"/>
      <name val="Garamond"/>
      <family val="1"/>
    </font>
    <font>
      <b/>
      <sz val="18"/>
      <color indexed="56"/>
      <name val="Cambria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24"/>
      <name val="Modern"/>
      <family val="3"/>
      <charset val="255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20"/>
      <name val="Calibri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Garamond"/>
      <family val="1"/>
    </font>
    <font>
      <sz val="11"/>
      <name val="Garamond"/>
      <family val="1"/>
    </font>
    <font>
      <b/>
      <sz val="14"/>
      <name val="Garamond"/>
      <family val="1"/>
    </font>
    <font>
      <sz val="14"/>
      <name val="Garamond"/>
      <family val="1"/>
    </font>
    <font>
      <b/>
      <sz val="1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rgb="FF000000"/>
      <name val="Garamond"/>
      <family val="1"/>
    </font>
    <font>
      <sz val="11"/>
      <color theme="1"/>
      <name val="Calibri"/>
      <charset val="134"/>
      <scheme val="minor"/>
    </font>
    <font>
      <sz val="12"/>
      <color theme="1"/>
      <name val="Garamond"/>
      <family val="1"/>
    </font>
    <font>
      <b/>
      <u val="singleAccounting"/>
      <sz val="12"/>
      <name val="Garamond"/>
      <family val="1"/>
    </font>
  </fonts>
  <fills count="32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53">
    <xf numFmtId="0" fontId="0" fillId="0" borderId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8" fillId="18" borderId="17" applyNumberFormat="0" applyAlignment="0" applyProtection="0"/>
    <xf numFmtId="0" fontId="8" fillId="18" borderId="17" applyNumberFormat="0" applyAlignment="0" applyProtection="0"/>
    <xf numFmtId="0" fontId="9" fillId="0" borderId="0"/>
    <xf numFmtId="0" fontId="10" fillId="19" borderId="18" applyNumberFormat="0" applyAlignment="0" applyProtection="0"/>
    <xf numFmtId="0" fontId="10" fillId="19" borderId="18" applyNumberFormat="0" applyAlignment="0" applyProtection="0"/>
    <xf numFmtId="0" fontId="11" fillId="0" borderId="19" applyNumberFormat="0" applyFill="0" applyAlignment="0" applyProtection="0"/>
    <xf numFmtId="0" fontId="11" fillId="0" borderId="19" applyNumberFormat="0" applyFill="0" applyAlignment="0" applyProtection="0"/>
    <xf numFmtId="165" fontId="12" fillId="0" borderId="20">
      <alignment horizontal="right"/>
    </xf>
    <xf numFmtId="165" fontId="12" fillId="0" borderId="20">
      <alignment horizontal="right"/>
    </xf>
    <xf numFmtId="2" fontId="12" fillId="0" borderId="0"/>
    <xf numFmtId="2" fontId="12" fillId="0" borderId="0"/>
    <xf numFmtId="2" fontId="12" fillId="0" borderId="0"/>
    <xf numFmtId="166" fontId="12" fillId="0" borderId="0"/>
    <xf numFmtId="166" fontId="12" fillId="0" borderId="0"/>
    <xf numFmtId="166" fontId="12" fillId="0" borderId="0"/>
    <xf numFmtId="167" fontId="13" fillId="0" borderId="0"/>
    <xf numFmtId="167" fontId="13" fillId="0" borderId="0"/>
    <xf numFmtId="167" fontId="13" fillId="0" borderId="0"/>
    <xf numFmtId="165" fontId="12" fillId="0" borderId="20">
      <alignment horizontal="right"/>
    </xf>
    <xf numFmtId="164" fontId="9" fillId="0" borderId="0" applyFont="0" applyFill="0" applyBorder="0" applyAlignment="0" applyProtection="0"/>
    <xf numFmtId="3" fontId="14" fillId="0" borderId="0" applyFont="0" applyFill="0" applyBorder="0" applyAlignment="0" applyProtection="0"/>
    <xf numFmtId="168" fontId="9" fillId="0" borderId="0">
      <protection locked="0"/>
    </xf>
    <xf numFmtId="169" fontId="14" fillId="0" borderId="0" applyFont="0" applyFill="0" applyBorder="0" applyAlignment="0" applyProtection="0"/>
    <xf numFmtId="170" fontId="9" fillId="0" borderId="0">
      <protection locked="0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6" fillId="9" borderId="17" applyNumberFormat="0" applyAlignment="0" applyProtection="0"/>
    <xf numFmtId="0" fontId="16" fillId="9" borderId="17" applyNumberFormat="0" applyAlignment="0" applyProtection="0"/>
    <xf numFmtId="0" fontId="17" fillId="0" borderId="0">
      <alignment vertical="top"/>
    </xf>
    <xf numFmtId="171" fontId="9" fillId="0" borderId="0" applyFont="0" applyFill="0" applyBorder="0" applyAlignment="0" applyProtection="0"/>
    <xf numFmtId="172" fontId="18" fillId="0" borderId="0">
      <protection locked="0"/>
    </xf>
    <xf numFmtId="172" fontId="18" fillId="0" borderId="0">
      <protection locked="0"/>
    </xf>
    <xf numFmtId="172" fontId="18" fillId="0" borderId="0">
      <protection locked="0"/>
    </xf>
    <xf numFmtId="172" fontId="18" fillId="0" borderId="0">
      <protection locked="0"/>
    </xf>
    <xf numFmtId="172" fontId="18" fillId="0" borderId="0">
      <protection locked="0"/>
    </xf>
    <xf numFmtId="172" fontId="18" fillId="0" borderId="0">
      <protection locked="0"/>
    </xf>
    <xf numFmtId="172" fontId="18" fillId="0" borderId="0">
      <protection locked="0"/>
    </xf>
    <xf numFmtId="173" fontId="9" fillId="0" borderId="0">
      <protection locked="0"/>
    </xf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4" fontId="9" fillId="0" borderId="0">
      <protection locked="0"/>
    </xf>
    <xf numFmtId="174" fontId="9" fillId="0" borderId="0">
      <protection locked="0"/>
    </xf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175" fontId="12" fillId="0" borderId="0">
      <alignment horizontal="right"/>
    </xf>
    <xf numFmtId="175" fontId="12" fillId="0" borderId="0">
      <alignment horizontal="right"/>
    </xf>
    <xf numFmtId="175" fontId="12" fillId="0" borderId="0">
      <alignment horizontal="right"/>
    </xf>
    <xf numFmtId="176" fontId="12" fillId="0" borderId="0" applyFont="0" applyFill="0" applyBorder="0" applyAlignment="0">
      <alignment horizontal="center"/>
    </xf>
    <xf numFmtId="176" fontId="12" fillId="0" borderId="0" applyFont="0" applyFill="0" applyBorder="0" applyAlignment="0">
      <alignment horizontal="center"/>
    </xf>
    <xf numFmtId="2" fontId="12" fillId="0" borderId="21" applyFont="0" applyBorder="0"/>
    <xf numFmtId="2" fontId="12" fillId="0" borderId="21" applyFont="0" applyBorder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33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81" fontId="12" fillId="0" borderId="0">
      <alignment horizontal="right"/>
    </xf>
    <xf numFmtId="181" fontId="12" fillId="0" borderId="0">
      <alignment horizontal="right"/>
    </xf>
    <xf numFmtId="181" fontId="12" fillId="0" borderId="0">
      <alignment horizontal="right"/>
    </xf>
    <xf numFmtId="182" fontId="5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82" fontId="5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189" fontId="12" fillId="0" borderId="0" applyFont="0" applyFill="0" applyBorder="0" applyAlignment="0">
      <alignment horizontal="center"/>
    </xf>
    <xf numFmtId="189" fontId="12" fillId="0" borderId="0" applyFont="0" applyFill="0" applyBorder="0" applyAlignment="0">
      <alignment horizont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9" fillId="0" borderId="0"/>
    <xf numFmtId="0" fontId="33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25" borderId="22" applyNumberFormat="0" applyFont="0" applyAlignment="0" applyProtection="0"/>
    <xf numFmtId="0" fontId="9" fillId="25" borderId="22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6" fillId="0" borderId="0">
      <alignment vertical="top"/>
    </xf>
    <xf numFmtId="0" fontId="27" fillId="18" borderId="23" applyNumberFormat="0" applyAlignment="0" applyProtection="0"/>
    <xf numFmtId="0" fontId="27" fillId="18" borderId="23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1" fillId="0" borderId="25" applyNumberFormat="0" applyFill="0" applyAlignment="0" applyProtection="0"/>
    <xf numFmtId="0" fontId="31" fillId="0" borderId="25" applyNumberFormat="0" applyFill="0" applyAlignment="0" applyProtection="0"/>
    <xf numFmtId="0" fontId="15" fillId="0" borderId="26" applyNumberFormat="0" applyFill="0" applyAlignment="0" applyProtection="0"/>
    <xf numFmtId="0" fontId="15" fillId="0" borderId="26" applyNumberFormat="0" applyFill="0" applyAlignment="0" applyProtection="0"/>
    <xf numFmtId="0" fontId="4" fillId="0" borderId="0" applyNumberFormat="0" applyFill="0" applyBorder="0" applyAlignment="0" applyProtection="0"/>
    <xf numFmtId="0" fontId="32" fillId="0" borderId="27" applyNumberFormat="0" applyFill="0" applyAlignment="0" applyProtection="0"/>
    <xf numFmtId="174" fontId="9" fillId="0" borderId="28">
      <protection locked="0"/>
    </xf>
    <xf numFmtId="0" fontId="32" fillId="0" borderId="27" applyNumberFormat="0" applyFill="0" applyAlignment="0" applyProtection="0"/>
    <xf numFmtId="44" fontId="33" fillId="0" borderId="0" applyFont="0" applyFill="0" applyBorder="0" applyAlignment="0" applyProtection="0"/>
    <xf numFmtId="9" fontId="42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2" fontId="2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35" fillId="0" borderId="0" xfId="0" applyFont="1" applyAlignment="1">
      <alignment vertical="center"/>
    </xf>
    <xf numFmtId="0" fontId="38" fillId="3" borderId="9" xfId="0" applyFont="1" applyFill="1" applyBorder="1" applyAlignment="1">
      <alignment horizontal="center" vertical="center" wrapText="1"/>
    </xf>
    <xf numFmtId="190" fontId="39" fillId="0" borderId="10" xfId="251" applyNumberFormat="1" applyFont="1" applyBorder="1" applyAlignment="1">
      <alignment horizontal="right" vertical="center" wrapText="1"/>
    </xf>
    <xf numFmtId="190" fontId="34" fillId="0" borderId="15" xfId="251" applyNumberFormat="1" applyFont="1" applyBorder="1" applyAlignment="1">
      <alignment horizontal="right" vertical="center" shrinkToFit="1"/>
    </xf>
    <xf numFmtId="190" fontId="39" fillId="0" borderId="11" xfId="251" applyNumberFormat="1" applyFont="1" applyBorder="1" applyAlignment="1">
      <alignment horizontal="right" vertical="center" wrapText="1"/>
    </xf>
    <xf numFmtId="190" fontId="34" fillId="0" borderId="16" xfId="251" applyNumberFormat="1" applyFont="1" applyBorder="1" applyAlignment="1">
      <alignment horizontal="right" vertical="center" shrinkToFit="1"/>
    </xf>
    <xf numFmtId="0" fontId="38" fillId="0" borderId="11" xfId="0" applyFont="1" applyBorder="1" applyAlignment="1">
      <alignment vertical="center"/>
    </xf>
    <xf numFmtId="190" fontId="38" fillId="0" borderId="11" xfId="0" applyNumberFormat="1" applyFont="1" applyBorder="1" applyAlignment="1">
      <alignment vertical="center"/>
    </xf>
    <xf numFmtId="0" fontId="38" fillId="26" borderId="8" xfId="0" applyFont="1" applyFill="1" applyBorder="1" applyAlignment="1">
      <alignment horizontal="center" vertical="center" wrapText="1"/>
    </xf>
    <xf numFmtId="0" fontId="38" fillId="26" borderId="9" xfId="0" applyFont="1" applyFill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left" vertical="center" wrapText="1"/>
    </xf>
    <xf numFmtId="0" fontId="39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wrapText="1"/>
    </xf>
    <xf numFmtId="0" fontId="40" fillId="0" borderId="11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wrapText="1"/>
    </xf>
    <xf numFmtId="0" fontId="40" fillId="0" borderId="11" xfId="0" applyFont="1" applyBorder="1" applyAlignment="1">
      <alignment wrapText="1"/>
    </xf>
    <xf numFmtId="190" fontId="41" fillId="0" borderId="31" xfId="251" applyNumberFormat="1" applyFont="1" applyBorder="1" applyAlignment="1">
      <alignment horizontal="right" vertical="center" shrinkToFit="1"/>
    </xf>
    <xf numFmtId="190" fontId="34" fillId="28" borderId="11" xfId="251" applyNumberFormat="1" applyFont="1" applyFill="1" applyBorder="1" applyAlignment="1">
      <alignment horizontal="right" vertical="center" shrinkToFit="1"/>
    </xf>
    <xf numFmtId="190" fontId="41" fillId="28" borderId="11" xfId="251" applyNumberFormat="1" applyFont="1" applyFill="1" applyBorder="1" applyAlignment="1">
      <alignment horizontal="right" vertical="center" shrinkToFit="1"/>
    </xf>
    <xf numFmtId="188" fontId="40" fillId="29" borderId="32" xfId="158" applyFont="1" applyFill="1" applyBorder="1" applyAlignment="1">
      <alignment horizontal="center" vertical="center" wrapText="1"/>
    </xf>
    <xf numFmtId="0" fontId="40" fillId="29" borderId="32" xfId="0" applyFont="1" applyFill="1" applyBorder="1" applyAlignment="1">
      <alignment horizontal="center" vertical="center" wrapText="1"/>
    </xf>
    <xf numFmtId="9" fontId="40" fillId="29" borderId="32" xfId="252" applyFont="1" applyFill="1" applyBorder="1" applyAlignment="1">
      <alignment horizontal="center" vertical="center" wrapText="1"/>
    </xf>
    <xf numFmtId="188" fontId="40" fillId="29" borderId="4" xfId="158" applyFont="1" applyFill="1" applyBorder="1" applyAlignment="1">
      <alignment horizontal="center" vertical="center" wrapText="1"/>
    </xf>
    <xf numFmtId="190" fontId="2" fillId="0" borderId="11" xfId="0" applyNumberFormat="1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190" fontId="34" fillId="30" borderId="11" xfId="251" applyNumberFormat="1" applyFont="1" applyFill="1" applyBorder="1" applyAlignment="1">
      <alignment horizontal="right" vertical="center" shrinkToFit="1"/>
    </xf>
    <xf numFmtId="9" fontId="43" fillId="0" borderId="33" xfId="252" applyFont="1" applyBorder="1" applyAlignment="1">
      <alignment vertical="center"/>
    </xf>
    <xf numFmtId="190" fontId="44" fillId="0" borderId="11" xfId="0" applyNumberFormat="1" applyFont="1" applyBorder="1" applyAlignment="1">
      <alignment vertical="center"/>
    </xf>
    <xf numFmtId="0" fontId="40" fillId="29" borderId="34" xfId="0" applyFont="1" applyFill="1" applyBorder="1" applyAlignment="1">
      <alignment horizontal="center" vertical="center" wrapText="1"/>
    </xf>
    <xf numFmtId="0" fontId="40" fillId="29" borderId="36" xfId="0" applyFont="1" applyFill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38" fillId="2" borderId="3" xfId="0" applyFont="1" applyFill="1" applyBorder="1" applyAlignment="1">
      <alignment horizontal="center" vertical="center" wrapText="1"/>
    </xf>
    <xf numFmtId="0" fontId="38" fillId="2" borderId="0" xfId="0" applyFont="1" applyFill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8" fillId="0" borderId="2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6" fillId="27" borderId="11" xfId="0" applyFont="1" applyFill="1" applyBorder="1" applyAlignment="1">
      <alignment horizontal="center" vertical="center"/>
    </xf>
    <xf numFmtId="0" fontId="40" fillId="29" borderId="33" xfId="0" applyFont="1" applyFill="1" applyBorder="1" applyAlignment="1">
      <alignment horizontal="center" vertical="center"/>
    </xf>
    <xf numFmtId="0" fontId="40" fillId="29" borderId="35" xfId="0" applyFont="1" applyFill="1" applyBorder="1" applyAlignment="1">
      <alignment horizontal="center" vertical="center"/>
    </xf>
    <xf numFmtId="190" fontId="2" fillId="0" borderId="0" xfId="0" applyNumberFormat="1" applyFont="1" applyAlignment="1">
      <alignment vertical="center"/>
    </xf>
    <xf numFmtId="190" fontId="39" fillId="31" borderId="10" xfId="251" applyNumberFormat="1" applyFont="1" applyFill="1" applyBorder="1" applyAlignment="1">
      <alignment horizontal="right" vertical="center" wrapText="1"/>
    </xf>
    <xf numFmtId="190" fontId="34" fillId="31" borderId="15" xfId="251" applyNumberFormat="1" applyFont="1" applyFill="1" applyBorder="1" applyAlignment="1">
      <alignment horizontal="right" vertical="center" shrinkToFit="1"/>
    </xf>
    <xf numFmtId="190" fontId="34" fillId="31" borderId="31" xfId="251" applyNumberFormat="1" applyFont="1" applyFill="1" applyBorder="1" applyAlignment="1">
      <alignment horizontal="right" vertical="center" shrinkToFit="1"/>
    </xf>
  </cellXfs>
  <cellStyles count="253">
    <cellStyle name="20% - Énfasis1 2" xfId="1" xr:uid="{00000000-0005-0000-0000-000000000000}"/>
    <cellStyle name="20% - Énfasis1 3" xfId="2" xr:uid="{00000000-0005-0000-0000-000001000000}"/>
    <cellStyle name="20% - Énfasis2 2" xfId="3" xr:uid="{00000000-0005-0000-0000-000002000000}"/>
    <cellStyle name="20% - Énfasis2 3" xfId="4" xr:uid="{00000000-0005-0000-0000-000003000000}"/>
    <cellStyle name="20% - Énfasis3 2" xfId="5" xr:uid="{00000000-0005-0000-0000-000004000000}"/>
    <cellStyle name="20% - Énfasis3 3" xfId="6" xr:uid="{00000000-0005-0000-0000-000005000000}"/>
    <cellStyle name="20% - Énfasis4 2" xfId="7" xr:uid="{00000000-0005-0000-0000-000006000000}"/>
    <cellStyle name="20% - Énfasis4 3" xfId="8" xr:uid="{00000000-0005-0000-0000-000007000000}"/>
    <cellStyle name="20% - Énfasis5 2" xfId="9" xr:uid="{00000000-0005-0000-0000-000008000000}"/>
    <cellStyle name="20% - Énfasis5 3" xfId="10" xr:uid="{00000000-0005-0000-0000-000009000000}"/>
    <cellStyle name="20% - Énfasis6 2" xfId="11" xr:uid="{00000000-0005-0000-0000-00000A000000}"/>
    <cellStyle name="20% - Énfasis6 3" xfId="12" xr:uid="{00000000-0005-0000-0000-00000B000000}"/>
    <cellStyle name="40% - Énfasis1 2" xfId="13" xr:uid="{00000000-0005-0000-0000-00000C000000}"/>
    <cellStyle name="40% - Énfasis1 3" xfId="14" xr:uid="{00000000-0005-0000-0000-00000D000000}"/>
    <cellStyle name="40% - Énfasis2 2" xfId="15" xr:uid="{00000000-0005-0000-0000-00000E000000}"/>
    <cellStyle name="40% - Énfasis2 3" xfId="16" xr:uid="{00000000-0005-0000-0000-00000F000000}"/>
    <cellStyle name="40% - Énfasis3 2" xfId="17" xr:uid="{00000000-0005-0000-0000-000010000000}"/>
    <cellStyle name="40% - Énfasis3 3" xfId="18" xr:uid="{00000000-0005-0000-0000-000011000000}"/>
    <cellStyle name="40% - Énfasis4 2" xfId="19" xr:uid="{00000000-0005-0000-0000-000012000000}"/>
    <cellStyle name="40% - Énfasis4 3" xfId="20" xr:uid="{00000000-0005-0000-0000-000013000000}"/>
    <cellStyle name="40% - Énfasis5 2" xfId="21" xr:uid="{00000000-0005-0000-0000-000014000000}"/>
    <cellStyle name="40% - Énfasis5 3" xfId="22" xr:uid="{00000000-0005-0000-0000-000015000000}"/>
    <cellStyle name="40% - Énfasis6 2" xfId="23" xr:uid="{00000000-0005-0000-0000-000016000000}"/>
    <cellStyle name="40% - Énfasis6 3" xfId="24" xr:uid="{00000000-0005-0000-0000-000017000000}"/>
    <cellStyle name="60% - Énfasis1 2" xfId="25" xr:uid="{00000000-0005-0000-0000-000018000000}"/>
    <cellStyle name="60% - Énfasis1 3" xfId="26" xr:uid="{00000000-0005-0000-0000-000019000000}"/>
    <cellStyle name="60% - Énfasis2 2" xfId="27" xr:uid="{00000000-0005-0000-0000-00001A000000}"/>
    <cellStyle name="60% - Énfasis2 3" xfId="28" xr:uid="{00000000-0005-0000-0000-00001B000000}"/>
    <cellStyle name="60% - Énfasis3 2" xfId="29" xr:uid="{00000000-0005-0000-0000-00001C000000}"/>
    <cellStyle name="60% - Énfasis3 3" xfId="30" xr:uid="{00000000-0005-0000-0000-00001D000000}"/>
    <cellStyle name="60% - Énfasis4 2" xfId="31" xr:uid="{00000000-0005-0000-0000-00001E000000}"/>
    <cellStyle name="60% - Énfasis4 3" xfId="32" xr:uid="{00000000-0005-0000-0000-00001F000000}"/>
    <cellStyle name="60% - Énfasis5 2" xfId="33" xr:uid="{00000000-0005-0000-0000-000020000000}"/>
    <cellStyle name="60% - Énfasis5 3" xfId="34" xr:uid="{00000000-0005-0000-0000-000021000000}"/>
    <cellStyle name="60% - Énfasis6 2" xfId="35" xr:uid="{00000000-0005-0000-0000-000022000000}"/>
    <cellStyle name="60% - Énfasis6 3" xfId="36" xr:uid="{00000000-0005-0000-0000-000023000000}"/>
    <cellStyle name="Buena 2" xfId="37" xr:uid="{00000000-0005-0000-0000-000024000000}"/>
    <cellStyle name="Buena 3" xfId="38" xr:uid="{00000000-0005-0000-0000-000025000000}"/>
    <cellStyle name="Cálculo 2" xfId="39" xr:uid="{00000000-0005-0000-0000-000026000000}"/>
    <cellStyle name="Cálculo 3" xfId="40" xr:uid="{00000000-0005-0000-0000-000027000000}"/>
    <cellStyle name="Cancel" xfId="41" xr:uid="{00000000-0005-0000-0000-000028000000}"/>
    <cellStyle name="Celda de comprobación 2" xfId="42" xr:uid="{00000000-0005-0000-0000-000029000000}"/>
    <cellStyle name="Celda de comprobación 3" xfId="43" xr:uid="{00000000-0005-0000-0000-00002A000000}"/>
    <cellStyle name="Celda vinculada 2" xfId="44" xr:uid="{00000000-0005-0000-0000-00002B000000}"/>
    <cellStyle name="Celda vinculada 3" xfId="45" xr:uid="{00000000-0005-0000-0000-00002C000000}"/>
    <cellStyle name="CIENTOS" xfId="46" xr:uid="{00000000-0005-0000-0000-00002D000000}"/>
    <cellStyle name="CIENTOS 2" xfId="47" xr:uid="{00000000-0005-0000-0000-00002E000000}"/>
    <cellStyle name="CIENTOS 2D" xfId="48" xr:uid="{00000000-0005-0000-0000-00002F000000}"/>
    <cellStyle name="CIENTOS 2D 2" xfId="49" xr:uid="{00000000-0005-0000-0000-000030000000}"/>
    <cellStyle name="CIENTOS 2D_PRESUPUESTO FASE III ABR-2015 Rev3" xfId="50" xr:uid="{00000000-0005-0000-0000-000031000000}"/>
    <cellStyle name="CIENTOS 3D" xfId="51" xr:uid="{00000000-0005-0000-0000-000032000000}"/>
    <cellStyle name="CIENTOS 3D 2" xfId="52" xr:uid="{00000000-0005-0000-0000-000033000000}"/>
    <cellStyle name="CIENTOS 3D_PRESUPUESTO FASE III ABR-2015 Rev3" xfId="53" xr:uid="{00000000-0005-0000-0000-000034000000}"/>
    <cellStyle name="CIENTOS 4D" xfId="54" xr:uid="{00000000-0005-0000-0000-000035000000}"/>
    <cellStyle name="CIENTOS 4D 2" xfId="55" xr:uid="{00000000-0005-0000-0000-000036000000}"/>
    <cellStyle name="CIENTOS 4D_PRESUPUESTO FASE III ABR-2015 Rev3" xfId="56" xr:uid="{00000000-0005-0000-0000-000037000000}"/>
    <cellStyle name="CIENTOS_CantidadesGirardota" xfId="57" xr:uid="{00000000-0005-0000-0000-000038000000}"/>
    <cellStyle name="Comma" xfId="58" xr:uid="{00000000-0005-0000-0000-000039000000}"/>
    <cellStyle name="Comma0" xfId="59" xr:uid="{00000000-0005-0000-0000-00003A000000}"/>
    <cellStyle name="Currency" xfId="60" xr:uid="{00000000-0005-0000-0000-00003B000000}"/>
    <cellStyle name="Currency0" xfId="61" xr:uid="{00000000-0005-0000-0000-00003C000000}"/>
    <cellStyle name="Date" xfId="62" xr:uid="{00000000-0005-0000-0000-00003D000000}"/>
    <cellStyle name="Encabezado 4 2" xfId="63" xr:uid="{00000000-0005-0000-0000-00003E000000}"/>
    <cellStyle name="Encabezado 4 3" xfId="64" xr:uid="{00000000-0005-0000-0000-00003F000000}"/>
    <cellStyle name="Énfasis1 2" xfId="65" xr:uid="{00000000-0005-0000-0000-000040000000}"/>
    <cellStyle name="Énfasis1 3" xfId="66" xr:uid="{00000000-0005-0000-0000-000041000000}"/>
    <cellStyle name="Énfasis2 2" xfId="67" xr:uid="{00000000-0005-0000-0000-000042000000}"/>
    <cellStyle name="Énfasis2 3" xfId="68" xr:uid="{00000000-0005-0000-0000-000043000000}"/>
    <cellStyle name="Énfasis3 2" xfId="69" xr:uid="{00000000-0005-0000-0000-000044000000}"/>
    <cellStyle name="Énfasis3 3" xfId="70" xr:uid="{00000000-0005-0000-0000-000045000000}"/>
    <cellStyle name="Énfasis4 2" xfId="71" xr:uid="{00000000-0005-0000-0000-000046000000}"/>
    <cellStyle name="Énfasis4 3" xfId="72" xr:uid="{00000000-0005-0000-0000-000047000000}"/>
    <cellStyle name="Énfasis5 2" xfId="73" xr:uid="{00000000-0005-0000-0000-000048000000}"/>
    <cellStyle name="Énfasis5 3" xfId="74" xr:uid="{00000000-0005-0000-0000-000049000000}"/>
    <cellStyle name="Énfasis6 2" xfId="75" xr:uid="{00000000-0005-0000-0000-00004A000000}"/>
    <cellStyle name="Énfasis6 3" xfId="76" xr:uid="{00000000-0005-0000-0000-00004B000000}"/>
    <cellStyle name="Entrada 2" xfId="77" xr:uid="{00000000-0005-0000-0000-00004C000000}"/>
    <cellStyle name="Entrada 3" xfId="78" xr:uid="{00000000-0005-0000-0000-00004D000000}"/>
    <cellStyle name="Estilo 1" xfId="79" xr:uid="{00000000-0005-0000-0000-00004E000000}"/>
    <cellStyle name="Euro" xfId="80" xr:uid="{00000000-0005-0000-0000-00004F000000}"/>
    <cellStyle name="F2" xfId="81" xr:uid="{00000000-0005-0000-0000-000050000000}"/>
    <cellStyle name="F3" xfId="82" xr:uid="{00000000-0005-0000-0000-000051000000}"/>
    <cellStyle name="F4" xfId="83" xr:uid="{00000000-0005-0000-0000-000052000000}"/>
    <cellStyle name="F5" xfId="84" xr:uid="{00000000-0005-0000-0000-000053000000}"/>
    <cellStyle name="F6" xfId="85" xr:uid="{00000000-0005-0000-0000-000054000000}"/>
    <cellStyle name="F7" xfId="86" xr:uid="{00000000-0005-0000-0000-000055000000}"/>
    <cellStyle name="F8" xfId="87" xr:uid="{00000000-0005-0000-0000-000056000000}"/>
    <cellStyle name="Fixed" xfId="88" xr:uid="{00000000-0005-0000-0000-000057000000}"/>
    <cellStyle name="Heading 1" xfId="89" xr:uid="{00000000-0005-0000-0000-000058000000}"/>
    <cellStyle name="Heading 2" xfId="90" xr:uid="{00000000-0005-0000-0000-000059000000}"/>
    <cellStyle name="Heading1" xfId="91" xr:uid="{00000000-0005-0000-0000-00005A000000}"/>
    <cellStyle name="Heading2" xfId="92" xr:uid="{00000000-0005-0000-0000-00005B000000}"/>
    <cellStyle name="Incorrecto 2" xfId="93" xr:uid="{00000000-0005-0000-0000-00005D000000}"/>
    <cellStyle name="Incorrecto 3" xfId="94" xr:uid="{00000000-0005-0000-0000-00005E000000}"/>
    <cellStyle name="MILE DE MILLONES" xfId="95" xr:uid="{00000000-0005-0000-0000-00005F000000}"/>
    <cellStyle name="MILE DE MILLONES 2" xfId="96" xr:uid="{00000000-0005-0000-0000-000060000000}"/>
    <cellStyle name="MILE DE MILLONES_PRESUPUESTO FASE III ABR-2015 Rev3" xfId="97" xr:uid="{00000000-0005-0000-0000-000061000000}"/>
    <cellStyle name="MILES" xfId="98" xr:uid="{00000000-0005-0000-0000-000062000000}"/>
    <cellStyle name="MILES 2" xfId="99" xr:uid="{00000000-0005-0000-0000-000063000000}"/>
    <cellStyle name="Millares [2]" xfId="100" xr:uid="{00000000-0005-0000-0000-000064000000}"/>
    <cellStyle name="Millares [2] 2" xfId="101" xr:uid="{00000000-0005-0000-0000-000065000000}"/>
    <cellStyle name="Millares 10" xfId="102" xr:uid="{00000000-0005-0000-0000-000066000000}"/>
    <cellStyle name="Millares 10 2" xfId="103" xr:uid="{00000000-0005-0000-0000-000067000000}"/>
    <cellStyle name="Millares 11" xfId="104" xr:uid="{00000000-0005-0000-0000-000068000000}"/>
    <cellStyle name="Millares 11 2" xfId="105" xr:uid="{00000000-0005-0000-0000-000069000000}"/>
    <cellStyle name="Millares 12" xfId="106" xr:uid="{00000000-0005-0000-0000-00006A000000}"/>
    <cellStyle name="Millares 13" xfId="107" xr:uid="{00000000-0005-0000-0000-00006B000000}"/>
    <cellStyle name="Millares 2" xfId="108" xr:uid="{00000000-0005-0000-0000-00006C000000}"/>
    <cellStyle name="Millares 2 2" xfId="109" xr:uid="{00000000-0005-0000-0000-00006D000000}"/>
    <cellStyle name="Millares 2 3" xfId="110" xr:uid="{00000000-0005-0000-0000-00006E000000}"/>
    <cellStyle name="Millares 2 4" xfId="111" xr:uid="{00000000-0005-0000-0000-00006F000000}"/>
    <cellStyle name="Millares 2 5" xfId="112" xr:uid="{00000000-0005-0000-0000-000070000000}"/>
    <cellStyle name="Millares 2_APU´S_NO_PREVISTOS (1)" xfId="113" xr:uid="{00000000-0005-0000-0000-000071000000}"/>
    <cellStyle name="Millares 3" xfId="114" xr:uid="{00000000-0005-0000-0000-000072000000}"/>
    <cellStyle name="Millares 3 2" xfId="115" xr:uid="{00000000-0005-0000-0000-000073000000}"/>
    <cellStyle name="Millares 3 3" xfId="116" xr:uid="{00000000-0005-0000-0000-000074000000}"/>
    <cellStyle name="Millares 3 4" xfId="117" xr:uid="{00000000-0005-0000-0000-000075000000}"/>
    <cellStyle name="Millares 3 5" xfId="118" xr:uid="{00000000-0005-0000-0000-000076000000}"/>
    <cellStyle name="Millares 4" xfId="119" xr:uid="{00000000-0005-0000-0000-000077000000}"/>
    <cellStyle name="Millares 4 2" xfId="120" xr:uid="{00000000-0005-0000-0000-000078000000}"/>
    <cellStyle name="Millares 4 3" xfId="121" xr:uid="{00000000-0005-0000-0000-000079000000}"/>
    <cellStyle name="Millares 4_APU´S_NO_PREVISTOS (1)" xfId="122" xr:uid="{00000000-0005-0000-0000-00007A000000}"/>
    <cellStyle name="Millares 5" xfId="123" xr:uid="{00000000-0005-0000-0000-00007B000000}"/>
    <cellStyle name="Millares 5 2" xfId="124" xr:uid="{00000000-0005-0000-0000-00007C000000}"/>
    <cellStyle name="Millares 6" xfId="125" xr:uid="{00000000-0005-0000-0000-00007D000000}"/>
    <cellStyle name="Millares 6 2" xfId="126" xr:uid="{00000000-0005-0000-0000-00007E000000}"/>
    <cellStyle name="Millares 7" xfId="127" xr:uid="{00000000-0005-0000-0000-00007F000000}"/>
    <cellStyle name="Millares 7 2" xfId="128" xr:uid="{00000000-0005-0000-0000-000080000000}"/>
    <cellStyle name="Millares 7 2 2" xfId="129" xr:uid="{00000000-0005-0000-0000-000081000000}"/>
    <cellStyle name="Millares 8" xfId="130" xr:uid="{00000000-0005-0000-0000-000082000000}"/>
    <cellStyle name="Millares 8 2" xfId="131" xr:uid="{00000000-0005-0000-0000-000083000000}"/>
    <cellStyle name="Millares 9" xfId="132" xr:uid="{00000000-0005-0000-0000-000084000000}"/>
    <cellStyle name="Millares 9 2" xfId="133" xr:uid="{00000000-0005-0000-0000-000085000000}"/>
    <cellStyle name="MILLONES" xfId="134" xr:uid="{00000000-0005-0000-0000-000086000000}"/>
    <cellStyle name="MILLONES 2" xfId="135" xr:uid="{00000000-0005-0000-0000-000087000000}"/>
    <cellStyle name="MILLONES_PRESUPUESTO FASE III ABR-2015 Rev3" xfId="136" xr:uid="{00000000-0005-0000-0000-000088000000}"/>
    <cellStyle name="Moneda" xfId="251" builtinId="4"/>
    <cellStyle name="Moneda 10 2" xfId="137" xr:uid="{00000000-0005-0000-0000-00008B000000}"/>
    <cellStyle name="Moneda 2" xfId="138" xr:uid="{00000000-0005-0000-0000-00008C000000}"/>
    <cellStyle name="Moneda 2 10" xfId="139" xr:uid="{00000000-0005-0000-0000-00008D000000}"/>
    <cellStyle name="Moneda 2 11" xfId="140" xr:uid="{00000000-0005-0000-0000-00008E000000}"/>
    <cellStyle name="Moneda 2 12" xfId="141" xr:uid="{00000000-0005-0000-0000-00008F000000}"/>
    <cellStyle name="Moneda 2 2" xfId="142" xr:uid="{00000000-0005-0000-0000-000090000000}"/>
    <cellStyle name="Moneda 2 2 2" xfId="143" xr:uid="{00000000-0005-0000-0000-000091000000}"/>
    <cellStyle name="Moneda 2 2 2 2" xfId="144" xr:uid="{00000000-0005-0000-0000-000092000000}"/>
    <cellStyle name="Moneda 2 2 2 2 2" xfId="145" xr:uid="{00000000-0005-0000-0000-000093000000}"/>
    <cellStyle name="Moneda 2 2 3" xfId="146" xr:uid="{00000000-0005-0000-0000-000094000000}"/>
    <cellStyle name="Moneda 2 2 4" xfId="147" xr:uid="{00000000-0005-0000-0000-000095000000}"/>
    <cellStyle name="Moneda 2 2 5" xfId="148" xr:uid="{00000000-0005-0000-0000-000096000000}"/>
    <cellStyle name="Moneda 2 2_APU´S_NO_PREVISTOS (1)" xfId="149" xr:uid="{00000000-0005-0000-0000-000097000000}"/>
    <cellStyle name="Moneda 2 3" xfId="150" xr:uid="{00000000-0005-0000-0000-000098000000}"/>
    <cellStyle name="Moneda 2 4" xfId="151" xr:uid="{00000000-0005-0000-0000-000099000000}"/>
    <cellStyle name="Moneda 2 5" xfId="152" xr:uid="{00000000-0005-0000-0000-00009A000000}"/>
    <cellStyle name="Moneda 2 6" xfId="153" xr:uid="{00000000-0005-0000-0000-00009B000000}"/>
    <cellStyle name="Moneda 2 7" xfId="154" xr:uid="{00000000-0005-0000-0000-00009C000000}"/>
    <cellStyle name="Moneda 2 8" xfId="155" xr:uid="{00000000-0005-0000-0000-00009D000000}"/>
    <cellStyle name="Moneda 2 9" xfId="156" xr:uid="{00000000-0005-0000-0000-00009E000000}"/>
    <cellStyle name="Moneda 2_APU´S_NO_PREVISTOS (1)" xfId="157" xr:uid="{00000000-0005-0000-0000-00009F000000}"/>
    <cellStyle name="Moneda 3" xfId="158" xr:uid="{00000000-0005-0000-0000-0000A0000000}"/>
    <cellStyle name="Moneda 4" xfId="159" xr:uid="{00000000-0005-0000-0000-0000A1000000}"/>
    <cellStyle name="Monetario0" xfId="160" xr:uid="{00000000-0005-0000-0000-0000A2000000}"/>
    <cellStyle name="Neutral 2" xfId="161" xr:uid="{00000000-0005-0000-0000-0000A3000000}"/>
    <cellStyle name="Neutral 3" xfId="162" xr:uid="{00000000-0005-0000-0000-0000A4000000}"/>
    <cellStyle name="Neutral 4" xfId="163" xr:uid="{00000000-0005-0000-0000-0000A5000000}"/>
    <cellStyle name="No. punto" xfId="164" xr:uid="{00000000-0005-0000-0000-0000A6000000}"/>
    <cellStyle name="No. punto 2" xfId="165" xr:uid="{00000000-0005-0000-0000-0000A7000000}"/>
    <cellStyle name="Normal" xfId="0" builtinId="0"/>
    <cellStyle name="Normal 10" xfId="166" xr:uid="{00000000-0005-0000-0000-0000A9000000}"/>
    <cellStyle name="Normal 2" xfId="167" xr:uid="{00000000-0005-0000-0000-0000AA000000}"/>
    <cellStyle name="Normal 2 10" xfId="168" xr:uid="{00000000-0005-0000-0000-0000AB000000}"/>
    <cellStyle name="Normal 2 10 2" xfId="169" xr:uid="{00000000-0005-0000-0000-0000AC000000}"/>
    <cellStyle name="Normal 2 10 2 2" xfId="170" xr:uid="{00000000-0005-0000-0000-0000AD000000}"/>
    <cellStyle name="Normal 2 10 3" xfId="171" xr:uid="{00000000-0005-0000-0000-0000AE000000}"/>
    <cellStyle name="Normal 2 11" xfId="172" xr:uid="{00000000-0005-0000-0000-0000AF000000}"/>
    <cellStyle name="Normal 2 12" xfId="173" xr:uid="{00000000-0005-0000-0000-0000B0000000}"/>
    <cellStyle name="Normal 2 13" xfId="174" xr:uid="{00000000-0005-0000-0000-0000B1000000}"/>
    <cellStyle name="Normal 2 2" xfId="175" xr:uid="{00000000-0005-0000-0000-0000B2000000}"/>
    <cellStyle name="Normal 2 2 2" xfId="176" xr:uid="{00000000-0005-0000-0000-0000B3000000}"/>
    <cellStyle name="Normal 2 2 3" xfId="177" xr:uid="{00000000-0005-0000-0000-0000B4000000}"/>
    <cellStyle name="Normal 2 3" xfId="178" xr:uid="{00000000-0005-0000-0000-0000B5000000}"/>
    <cellStyle name="Normal 2 3 2" xfId="179" xr:uid="{00000000-0005-0000-0000-0000B6000000}"/>
    <cellStyle name="Normal 2 4" xfId="180" xr:uid="{00000000-0005-0000-0000-0000B7000000}"/>
    <cellStyle name="Normal 2 5" xfId="181" xr:uid="{00000000-0005-0000-0000-0000B8000000}"/>
    <cellStyle name="Normal 2 6" xfId="182" xr:uid="{00000000-0005-0000-0000-0000B9000000}"/>
    <cellStyle name="Normal 2 7" xfId="183" xr:uid="{00000000-0005-0000-0000-0000BA000000}"/>
    <cellStyle name="Normal 2 8" xfId="184" xr:uid="{00000000-0005-0000-0000-0000BB000000}"/>
    <cellStyle name="Normal 2 9" xfId="185" xr:uid="{00000000-0005-0000-0000-0000BC000000}"/>
    <cellStyle name="Normal 2_APU NO PREVISTOS MTTO" xfId="186" xr:uid="{00000000-0005-0000-0000-0000BD000000}"/>
    <cellStyle name="Normal 29" xfId="187" xr:uid="{00000000-0005-0000-0000-0000BE000000}"/>
    <cellStyle name="Normal 3" xfId="188" xr:uid="{00000000-0005-0000-0000-0000BF000000}"/>
    <cellStyle name="Normal 3 11" xfId="189" xr:uid="{00000000-0005-0000-0000-0000C0000000}"/>
    <cellStyle name="Normal 3 2" xfId="190" xr:uid="{00000000-0005-0000-0000-0000C1000000}"/>
    <cellStyle name="Normal 3 2 2" xfId="191" xr:uid="{00000000-0005-0000-0000-0000C2000000}"/>
    <cellStyle name="Normal 3 3" xfId="192" xr:uid="{00000000-0005-0000-0000-0000C3000000}"/>
    <cellStyle name="Normal 3_APU´S_NO_PREVISTOS (1)" xfId="193" xr:uid="{00000000-0005-0000-0000-0000C4000000}"/>
    <cellStyle name="Normal 4" xfId="194" xr:uid="{00000000-0005-0000-0000-0000C5000000}"/>
    <cellStyle name="Normal 4 2" xfId="195" xr:uid="{00000000-0005-0000-0000-0000C6000000}"/>
    <cellStyle name="Normal 4 2 2" xfId="196" xr:uid="{00000000-0005-0000-0000-0000C7000000}"/>
    <cellStyle name="Normal 5" xfId="197" xr:uid="{00000000-0005-0000-0000-0000C8000000}"/>
    <cellStyle name="Normal 6" xfId="198" xr:uid="{00000000-0005-0000-0000-0000C9000000}"/>
    <cellStyle name="Normal 6 2" xfId="199" xr:uid="{00000000-0005-0000-0000-0000CA000000}"/>
    <cellStyle name="Normal 7" xfId="200" xr:uid="{00000000-0005-0000-0000-0000CB000000}"/>
    <cellStyle name="Normal 8" xfId="201" xr:uid="{00000000-0005-0000-0000-0000CC000000}"/>
    <cellStyle name="Normal 9" xfId="202" xr:uid="{00000000-0005-0000-0000-0000CD000000}"/>
    <cellStyle name="Normal 9 2" xfId="203" xr:uid="{00000000-0005-0000-0000-0000CE000000}"/>
    <cellStyle name="Notas 2" xfId="204" xr:uid="{00000000-0005-0000-0000-0000CF000000}"/>
    <cellStyle name="Notas 3" xfId="205" xr:uid="{00000000-0005-0000-0000-0000D0000000}"/>
    <cellStyle name="Percent" xfId="206" xr:uid="{00000000-0005-0000-0000-0000D1000000}"/>
    <cellStyle name="Porcentaje" xfId="252" builtinId="5"/>
    <cellStyle name="Porcentaje 2" xfId="207" xr:uid="{00000000-0005-0000-0000-0000D3000000}"/>
    <cellStyle name="Porcentaje 3" xfId="208" xr:uid="{00000000-0005-0000-0000-0000D4000000}"/>
    <cellStyle name="Porcentaje 4" xfId="209" xr:uid="{00000000-0005-0000-0000-0000D5000000}"/>
    <cellStyle name="Porcentaje 5" xfId="210" xr:uid="{00000000-0005-0000-0000-0000D6000000}"/>
    <cellStyle name="Porcentaje 5 2" xfId="211" xr:uid="{00000000-0005-0000-0000-0000D7000000}"/>
    <cellStyle name="Porcentual 2" xfId="212" xr:uid="{00000000-0005-0000-0000-0000D8000000}"/>
    <cellStyle name="Porcentual 2 10" xfId="213" xr:uid="{00000000-0005-0000-0000-0000D9000000}"/>
    <cellStyle name="Porcentual 2 10 2" xfId="214" xr:uid="{00000000-0005-0000-0000-0000DA000000}"/>
    <cellStyle name="Porcentual 2 11" xfId="215" xr:uid="{00000000-0005-0000-0000-0000DB000000}"/>
    <cellStyle name="Porcentual 2 12" xfId="216" xr:uid="{00000000-0005-0000-0000-0000DC000000}"/>
    <cellStyle name="Porcentual 2 2" xfId="217" xr:uid="{00000000-0005-0000-0000-0000DD000000}"/>
    <cellStyle name="Porcentual 2 3" xfId="218" xr:uid="{00000000-0005-0000-0000-0000DE000000}"/>
    <cellStyle name="Porcentual 2 4" xfId="219" xr:uid="{00000000-0005-0000-0000-0000DF000000}"/>
    <cellStyle name="Porcentual 2 5" xfId="220" xr:uid="{00000000-0005-0000-0000-0000E0000000}"/>
    <cellStyle name="Porcentual 2 6" xfId="221" xr:uid="{00000000-0005-0000-0000-0000E1000000}"/>
    <cellStyle name="Porcentual 2 7" xfId="222" xr:uid="{00000000-0005-0000-0000-0000E2000000}"/>
    <cellStyle name="Porcentual 2 8" xfId="223" xr:uid="{00000000-0005-0000-0000-0000E3000000}"/>
    <cellStyle name="Porcentual 2 9" xfId="224" xr:uid="{00000000-0005-0000-0000-0000E4000000}"/>
    <cellStyle name="Porcentual 3" xfId="225" xr:uid="{00000000-0005-0000-0000-0000E5000000}"/>
    <cellStyle name="Porcentual 4" xfId="226" xr:uid="{00000000-0005-0000-0000-0000E6000000}"/>
    <cellStyle name="Porcentual 4 2" xfId="227" xr:uid="{00000000-0005-0000-0000-0000E7000000}"/>
    <cellStyle name="Porcentual 5" xfId="228" xr:uid="{00000000-0005-0000-0000-0000E8000000}"/>
    <cellStyle name="Porcentual 5 2" xfId="229" xr:uid="{00000000-0005-0000-0000-0000E9000000}"/>
    <cellStyle name="Porcentual 6" xfId="230" xr:uid="{00000000-0005-0000-0000-0000EA000000}"/>
    <cellStyle name="Porcentual 6 2" xfId="231" xr:uid="{00000000-0005-0000-0000-0000EB000000}"/>
    <cellStyle name="Porcentual 7" xfId="232" xr:uid="{00000000-0005-0000-0000-0000EC000000}"/>
    <cellStyle name="Porcentual 8" xfId="233" xr:uid="{00000000-0005-0000-0000-0000ED000000}"/>
    <cellStyle name="resaltado" xfId="234" xr:uid="{00000000-0005-0000-0000-0000EE000000}"/>
    <cellStyle name="Salida 2" xfId="235" xr:uid="{00000000-0005-0000-0000-0000EF000000}"/>
    <cellStyle name="Salida 3" xfId="236" xr:uid="{00000000-0005-0000-0000-0000F0000000}"/>
    <cellStyle name="Texto de advertencia 2" xfId="237" xr:uid="{00000000-0005-0000-0000-0000F1000000}"/>
    <cellStyle name="Texto de advertencia 3" xfId="238" xr:uid="{00000000-0005-0000-0000-0000F2000000}"/>
    <cellStyle name="Texto explicativo 2" xfId="239" xr:uid="{00000000-0005-0000-0000-0000F3000000}"/>
    <cellStyle name="Texto explicativo 3" xfId="240" xr:uid="{00000000-0005-0000-0000-0000F4000000}"/>
    <cellStyle name="Título 1 2" xfId="241" xr:uid="{00000000-0005-0000-0000-0000F5000000}"/>
    <cellStyle name="Título 1 3" xfId="242" xr:uid="{00000000-0005-0000-0000-0000F6000000}"/>
    <cellStyle name="Título 2 2" xfId="243" xr:uid="{00000000-0005-0000-0000-0000F7000000}"/>
    <cellStyle name="Título 2 3" xfId="244" xr:uid="{00000000-0005-0000-0000-0000F8000000}"/>
    <cellStyle name="Título 3 2" xfId="245" xr:uid="{00000000-0005-0000-0000-0000F9000000}"/>
    <cellStyle name="Título 3 3" xfId="246" xr:uid="{00000000-0005-0000-0000-0000FA000000}"/>
    <cellStyle name="Título 5" xfId="247" xr:uid="{00000000-0005-0000-0000-0000FB000000}"/>
    <cellStyle name="Total 2" xfId="248" xr:uid="{00000000-0005-0000-0000-0000FC000000}"/>
    <cellStyle name="Total 3" xfId="249" xr:uid="{00000000-0005-0000-0000-0000FD000000}"/>
    <cellStyle name="Total 4" xfId="250" xr:uid="{00000000-0005-0000-0000-0000F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140153</xdr:colOff>
      <xdr:row>1</xdr:row>
      <xdr:rowOff>125827</xdr:rowOff>
    </xdr:from>
    <xdr:ext cx="2178584" cy="71711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34388" y="312592"/>
          <a:ext cx="2178584" cy="7171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16"/>
  <sheetViews>
    <sheetView showGridLines="0" tabSelected="1" topLeftCell="I6" zoomScale="59" zoomScaleNormal="59" workbookViewId="0">
      <selection activeCell="P10" sqref="P10"/>
    </sheetView>
  </sheetViews>
  <sheetFormatPr baseColWidth="10" defaultColWidth="11.453125" defaultRowHeight="14.5"/>
  <cols>
    <col min="1" max="1" width="2.81640625" style="2" customWidth="1"/>
    <col min="2" max="2" width="7.6328125" style="2" customWidth="1"/>
    <col min="3" max="3" width="22.36328125" style="2" customWidth="1"/>
    <col min="4" max="4" width="30.90625" style="2" customWidth="1"/>
    <col min="5" max="5" width="12.81640625" style="2" customWidth="1"/>
    <col min="6" max="6" width="16.54296875" style="2" customWidth="1"/>
    <col min="7" max="8" width="12.81640625" style="2" customWidth="1"/>
    <col min="9" max="9" width="13.81640625" style="2" customWidth="1"/>
    <col min="10" max="11" width="12.81640625" style="2" customWidth="1"/>
    <col min="12" max="12" width="17.7265625" style="2" bestFit="1" customWidth="1"/>
    <col min="13" max="15" width="12.81640625" style="2" customWidth="1"/>
    <col min="16" max="16" width="16.36328125" style="2" customWidth="1"/>
    <col min="17" max="17" width="14.90625" style="2" customWidth="1"/>
    <col min="18" max="18" width="17.453125" style="2" customWidth="1"/>
    <col min="19" max="19" width="16.36328125" style="2" customWidth="1"/>
    <col min="20" max="20" width="20.7265625" style="2" customWidth="1"/>
    <col min="21" max="21" width="16" style="2" customWidth="1"/>
    <col min="22" max="22" width="18" style="2" customWidth="1"/>
    <col min="23" max="23" width="23.81640625" style="2" customWidth="1"/>
    <col min="24" max="16384" width="11.453125" style="2"/>
  </cols>
  <sheetData>
    <row r="1" spans="2:27" ht="15" thickBot="1"/>
    <row r="2" spans="2:27" s="1" customFormat="1" ht="20.149999999999999" customHeight="1">
      <c r="B2" s="47" t="s">
        <v>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5"/>
    </row>
    <row r="3" spans="2:27" s="1" customFormat="1" ht="20.149999999999999" customHeight="1">
      <c r="B3" s="49" t="s">
        <v>23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"/>
    </row>
    <row r="4" spans="2:27" s="1" customFormat="1" ht="57.75" customHeight="1">
      <c r="B4" s="6"/>
      <c r="C4" s="7"/>
      <c r="D4" s="51" t="s">
        <v>19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"/>
    </row>
    <row r="5" spans="2:27" s="1" customFormat="1" ht="29.5" customHeight="1">
      <c r="B5" s="58" t="s">
        <v>22</v>
      </c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"/>
    </row>
    <row r="6" spans="2:27" s="1" customFormat="1" ht="33.75" customHeight="1" thickBot="1">
      <c r="B6" s="52" t="s">
        <v>1</v>
      </c>
      <c r="C6" s="53"/>
      <c r="D6" s="53"/>
      <c r="E6" s="53"/>
      <c r="F6" s="54"/>
      <c r="G6" s="41" t="s">
        <v>2</v>
      </c>
      <c r="H6" s="42"/>
      <c r="I6" s="42"/>
      <c r="J6" s="42"/>
      <c r="K6" s="42"/>
      <c r="L6" s="42"/>
      <c r="M6" s="42"/>
      <c r="N6" s="42"/>
      <c r="O6" s="43"/>
      <c r="P6" s="59" t="s">
        <v>31</v>
      </c>
      <c r="Q6" s="59"/>
      <c r="R6" s="59"/>
      <c r="S6" s="59"/>
      <c r="T6" s="38" t="s">
        <v>32</v>
      </c>
      <c r="U6" s="38"/>
      <c r="V6" s="38"/>
      <c r="W6" s="38"/>
    </row>
    <row r="7" spans="2:27" ht="37.15" customHeight="1" thickBot="1">
      <c r="B7" s="56" t="s">
        <v>3</v>
      </c>
      <c r="C7" s="56" t="s">
        <v>4</v>
      </c>
      <c r="D7" s="56" t="s">
        <v>5</v>
      </c>
      <c r="E7" s="56" t="s">
        <v>11</v>
      </c>
      <c r="F7" s="56" t="s">
        <v>6</v>
      </c>
      <c r="G7" s="55" t="s">
        <v>20</v>
      </c>
      <c r="H7" s="45"/>
      <c r="I7" s="46"/>
      <c r="J7" s="44" t="s">
        <v>24</v>
      </c>
      <c r="K7" s="45"/>
      <c r="L7" s="46"/>
      <c r="M7" s="44" t="s">
        <v>25</v>
      </c>
      <c r="N7" s="45"/>
      <c r="O7" s="46"/>
      <c r="P7" s="60"/>
      <c r="Q7" s="60"/>
      <c r="R7" s="60"/>
      <c r="S7" s="60"/>
      <c r="T7" s="39"/>
      <c r="U7" s="39"/>
      <c r="V7" s="39"/>
      <c r="W7" s="39"/>
    </row>
    <row r="8" spans="2:27" ht="44" thickBot="1">
      <c r="B8" s="57"/>
      <c r="C8" s="57"/>
      <c r="D8" s="57"/>
      <c r="E8" s="57"/>
      <c r="F8" s="57"/>
      <c r="G8" s="16" t="s">
        <v>7</v>
      </c>
      <c r="H8" s="17" t="s">
        <v>8</v>
      </c>
      <c r="I8" s="17" t="s">
        <v>9</v>
      </c>
      <c r="J8" s="9" t="s">
        <v>7</v>
      </c>
      <c r="K8" s="9" t="s">
        <v>8</v>
      </c>
      <c r="L8" s="9" t="s">
        <v>9</v>
      </c>
      <c r="M8" s="9" t="s">
        <v>7</v>
      </c>
      <c r="N8" s="9" t="s">
        <v>8</v>
      </c>
      <c r="O8" s="9" t="s">
        <v>9</v>
      </c>
      <c r="P8" s="30" t="s">
        <v>33</v>
      </c>
      <c r="Q8" s="30" t="s">
        <v>34</v>
      </c>
      <c r="R8" s="30" t="s">
        <v>28</v>
      </c>
      <c r="S8" s="31" t="s">
        <v>35</v>
      </c>
      <c r="T8" s="29" t="s">
        <v>37</v>
      </c>
      <c r="U8" s="32" t="s">
        <v>8</v>
      </c>
      <c r="V8" s="32" t="s">
        <v>26</v>
      </c>
      <c r="W8" s="32" t="s">
        <v>29</v>
      </c>
    </row>
    <row r="9" spans="2:27" ht="131.5" customHeight="1">
      <c r="B9" s="18">
        <v>1</v>
      </c>
      <c r="C9" s="23" t="s">
        <v>12</v>
      </c>
      <c r="D9" s="20" t="s">
        <v>13</v>
      </c>
      <c r="E9" s="19" t="s">
        <v>14</v>
      </c>
      <c r="F9" s="21">
        <v>2</v>
      </c>
      <c r="G9" s="10">
        <v>2025000</v>
      </c>
      <c r="H9" s="10">
        <v>475000</v>
      </c>
      <c r="I9" s="62">
        <f>(H9+G9)*F9</f>
        <v>5000000</v>
      </c>
      <c r="J9" s="11">
        <v>1760400</v>
      </c>
      <c r="K9" s="11">
        <v>334476</v>
      </c>
      <c r="L9" s="63">
        <f>(K9+J9)*F9</f>
        <v>4189752</v>
      </c>
      <c r="M9" s="11">
        <v>931500</v>
      </c>
      <c r="N9" s="11">
        <v>218500</v>
      </c>
      <c r="O9" s="64">
        <f>(N9+M9)*F9</f>
        <v>2300000</v>
      </c>
      <c r="P9" s="27">
        <f>MEDIAN(M9,J9,G9)</f>
        <v>1760400</v>
      </c>
      <c r="Q9" s="27">
        <f>AVERAGE(M9,J9,G9)</f>
        <v>1572300</v>
      </c>
      <c r="R9" s="35">
        <f>+STDEV(M9,J9,G9)</f>
        <v>570501.33216321236</v>
      </c>
      <c r="S9" s="36">
        <f>R9/Q9</f>
        <v>0.36284508819131994</v>
      </c>
      <c r="T9" s="27">
        <f>+ROUNDUP(IF(S9&lt;15%,Q9,P9),0)</f>
        <v>1760400</v>
      </c>
      <c r="U9" s="27">
        <f>T9*19%</f>
        <v>334476</v>
      </c>
      <c r="V9" s="33">
        <f>(T9+U9)*F9</f>
        <v>4189752</v>
      </c>
      <c r="W9" s="34" t="s">
        <v>30</v>
      </c>
      <c r="Z9" s="61"/>
      <c r="AA9" s="61"/>
    </row>
    <row r="10" spans="2:27" ht="92.15" customHeight="1">
      <c r="B10" s="18">
        <v>2</v>
      </c>
      <c r="C10" s="24" t="s">
        <v>15</v>
      </c>
      <c r="D10" s="20" t="s">
        <v>16</v>
      </c>
      <c r="E10" s="19" t="s">
        <v>14</v>
      </c>
      <c r="F10" s="21">
        <v>1</v>
      </c>
      <c r="G10" s="12">
        <v>729000</v>
      </c>
      <c r="H10" s="10">
        <v>171000</v>
      </c>
      <c r="I10" s="62">
        <f t="shared" ref="I10:I12" si="0">(H10+G10)*F10</f>
        <v>900000</v>
      </c>
      <c r="J10" s="13">
        <v>456400</v>
      </c>
      <c r="K10" s="11">
        <v>86716</v>
      </c>
      <c r="L10" s="63">
        <f>(K10+J10)*F10</f>
        <v>543116</v>
      </c>
      <c r="M10" s="11">
        <v>769500</v>
      </c>
      <c r="N10" s="11">
        <v>180500</v>
      </c>
      <c r="O10" s="64">
        <f>(M10+N10)*F10</f>
        <v>950000</v>
      </c>
      <c r="P10" s="27">
        <f t="shared" ref="P10:P12" si="1">MEDIAN(M10,J10,G10)</f>
        <v>729000</v>
      </c>
      <c r="Q10" s="27">
        <f t="shared" ref="Q10:Q12" si="2">AVERAGE(M10,J10,G10)</f>
        <v>651633.33333333337</v>
      </c>
      <c r="R10" s="35">
        <f t="shared" ref="R10:R12" si="3">+STDEV(M10,J10,G10)</f>
        <v>170285.35854069595</v>
      </c>
      <c r="S10" s="36">
        <f t="shared" ref="S10:S12" si="4">R10/Q10</f>
        <v>0.26132082235515258</v>
      </c>
      <c r="T10" s="27">
        <f>Q10</f>
        <v>651633.33333333337</v>
      </c>
      <c r="U10" s="27">
        <f t="shared" ref="U10:U12" si="5">T10*19%</f>
        <v>123810.33333333334</v>
      </c>
      <c r="V10" s="33">
        <f t="shared" ref="V10:V12" si="6">(T10+U10)*F10</f>
        <v>775443.66666666674</v>
      </c>
      <c r="W10" s="34" t="s">
        <v>36</v>
      </c>
      <c r="Z10" s="61"/>
      <c r="AA10" s="61"/>
    </row>
    <row r="11" spans="2:27" ht="69.650000000000006" customHeight="1">
      <c r="B11" s="18">
        <v>3</v>
      </c>
      <c r="C11" s="24" t="s">
        <v>17</v>
      </c>
      <c r="D11" s="20" t="s">
        <v>18</v>
      </c>
      <c r="E11" s="19" t="s">
        <v>14</v>
      </c>
      <c r="F11" s="21">
        <v>2</v>
      </c>
      <c r="G11" s="12">
        <v>1539000</v>
      </c>
      <c r="H11" s="10">
        <v>361000</v>
      </c>
      <c r="I11" s="62">
        <f t="shared" si="0"/>
        <v>3800000</v>
      </c>
      <c r="J11" s="13">
        <v>912800</v>
      </c>
      <c r="K11" s="11">
        <v>173432</v>
      </c>
      <c r="L11" s="63">
        <f t="shared" ref="L11:L12" si="7">(K11+J11)*F11</f>
        <v>2172464</v>
      </c>
      <c r="M11" s="11">
        <v>818100</v>
      </c>
      <c r="N11" s="11">
        <v>191900</v>
      </c>
      <c r="O11" s="64">
        <f t="shared" ref="O11" si="8">(N11+M11)*F11</f>
        <v>2020000</v>
      </c>
      <c r="P11" s="27">
        <f t="shared" si="1"/>
        <v>912800</v>
      </c>
      <c r="Q11" s="27">
        <f t="shared" si="2"/>
        <v>1089966.6666666667</v>
      </c>
      <c r="R11" s="35">
        <f t="shared" si="3"/>
        <v>391746.37628615438</v>
      </c>
      <c r="S11" s="36">
        <f t="shared" si="4"/>
        <v>0.35941133638902201</v>
      </c>
      <c r="T11" s="27">
        <f t="shared" ref="T10:T12" si="9">+ROUNDUP(IF(S11&lt;15%,Q11,P11),0)</f>
        <v>912800</v>
      </c>
      <c r="U11" s="27">
        <f t="shared" si="5"/>
        <v>173432</v>
      </c>
      <c r="V11" s="33">
        <f t="shared" si="6"/>
        <v>2172464</v>
      </c>
      <c r="W11" s="34" t="s">
        <v>30</v>
      </c>
      <c r="Z11" s="61"/>
      <c r="AA11" s="61"/>
    </row>
    <row r="12" spans="2:27" ht="87">
      <c r="B12" s="18">
        <v>4</v>
      </c>
      <c r="C12" s="25" t="s">
        <v>27</v>
      </c>
      <c r="D12" s="22" t="s">
        <v>21</v>
      </c>
      <c r="E12" s="19" t="s">
        <v>14</v>
      </c>
      <c r="F12" s="21">
        <v>1</v>
      </c>
      <c r="G12" s="12">
        <v>688500</v>
      </c>
      <c r="H12" s="10">
        <v>161500</v>
      </c>
      <c r="I12" s="62">
        <f t="shared" si="0"/>
        <v>850000</v>
      </c>
      <c r="J12" s="12">
        <v>820000</v>
      </c>
      <c r="K12" s="12">
        <v>155800</v>
      </c>
      <c r="L12" s="63">
        <f t="shared" si="7"/>
        <v>975800</v>
      </c>
      <c r="M12" s="11">
        <v>688500</v>
      </c>
      <c r="N12" s="11">
        <v>161500</v>
      </c>
      <c r="O12" s="64">
        <f>(N12+M12)*F12</f>
        <v>850000</v>
      </c>
      <c r="P12" s="27">
        <f t="shared" si="1"/>
        <v>688500</v>
      </c>
      <c r="Q12" s="27">
        <f t="shared" si="2"/>
        <v>732333.33333333337</v>
      </c>
      <c r="R12" s="35">
        <f t="shared" si="3"/>
        <v>75921.560398435788</v>
      </c>
      <c r="S12" s="36">
        <f t="shared" si="4"/>
        <v>0.10367076977483265</v>
      </c>
      <c r="T12" s="27">
        <f t="shared" si="9"/>
        <v>732334</v>
      </c>
      <c r="U12" s="27">
        <f t="shared" si="5"/>
        <v>139143.46</v>
      </c>
      <c r="V12" s="33">
        <f t="shared" si="6"/>
        <v>871477.46</v>
      </c>
      <c r="W12" s="34" t="s">
        <v>30</v>
      </c>
      <c r="Z12" s="61"/>
      <c r="AA12" s="61"/>
    </row>
    <row r="13" spans="2:27" ht="17">
      <c r="B13" s="40" t="s">
        <v>10</v>
      </c>
      <c r="C13" s="40"/>
      <c r="D13" s="40"/>
      <c r="E13" s="40"/>
      <c r="F13" s="40"/>
      <c r="G13" s="14"/>
      <c r="H13" s="14"/>
      <c r="I13" s="15">
        <f>I12+I11+I10+I9</f>
        <v>10550000</v>
      </c>
      <c r="J13" s="14"/>
      <c r="K13" s="14"/>
      <c r="L13" s="15">
        <f>L12+L11+L10+L9</f>
        <v>7881132</v>
      </c>
      <c r="M13" s="11"/>
      <c r="N13" s="11"/>
      <c r="O13" s="26">
        <f>O12+O11+O10+O9</f>
        <v>6120000</v>
      </c>
      <c r="P13" s="28">
        <f>SUM(P9:P12)</f>
        <v>4090700</v>
      </c>
      <c r="Q13" s="28">
        <f>SUM(Q9:Q12)</f>
        <v>4046233.3333333335</v>
      </c>
      <c r="R13" s="8"/>
      <c r="V13" s="37">
        <f>SUM(V9:V12)</f>
        <v>8009137.1266666669</v>
      </c>
    </row>
    <row r="15" spans="2:27" ht="20.5">
      <c r="C15" s="3"/>
      <c r="D15" s="3"/>
      <c r="L15" s="4"/>
      <c r="M15" s="4"/>
      <c r="N15" s="4"/>
      <c r="O15" s="4"/>
      <c r="P15" s="4"/>
      <c r="Q15" s="4"/>
    </row>
    <row r="16" spans="2:27" ht="20.5">
      <c r="C16" s="3"/>
      <c r="D16" s="3"/>
    </row>
  </sheetData>
  <mergeCells count="17">
    <mergeCell ref="P6:S7"/>
    <mergeCell ref="T6:W7"/>
    <mergeCell ref="B13:F13"/>
    <mergeCell ref="G6:O6"/>
    <mergeCell ref="M7:O7"/>
    <mergeCell ref="B2:Q2"/>
    <mergeCell ref="B3:Q3"/>
    <mergeCell ref="D4:Q4"/>
    <mergeCell ref="B6:F6"/>
    <mergeCell ref="G7:I7"/>
    <mergeCell ref="J7:L7"/>
    <mergeCell ref="B7:B8"/>
    <mergeCell ref="C7:C8"/>
    <mergeCell ref="D7:D8"/>
    <mergeCell ref="E7:E8"/>
    <mergeCell ref="F7:F8"/>
    <mergeCell ref="B5:Q5"/>
  </mergeCells>
  <pageMargins left="0.7" right="0.7" top="0.75" bottom="0.75" header="0.3" footer="0.3"/>
  <pageSetup scale="41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PC</dc:creator>
  <cp:lastModifiedBy>ADRIANA TORRES</cp:lastModifiedBy>
  <dcterms:created xsi:type="dcterms:W3CDTF">2021-07-12T22:35:00Z</dcterms:created>
  <dcterms:modified xsi:type="dcterms:W3CDTF">2025-12-21T16:12:53Z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A9260F76ED7F4FACB8E0320D81A502AA_12</vt:lpwstr>
  </property>
  <property fmtid="{D5CDD505-2E9C-101B-9397-08002B2CF9AE}" pid="3" name="KSOProductBuildVer">
    <vt:lpwstr>2058-12.2.0.21179</vt:lpwstr>
  </property>
</Properties>
</file>