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jorge.rodriguez\Desktop\2025 PROCESOS ASIGNADOS - MADR\48. IICA - OCT 1\ARCHIVOS 6 DE NOV    5 30 PM\"/>
    </mc:Choice>
  </mc:AlternateContent>
  <xr:revisionPtr revIDLastSave="0" documentId="13_ncr:1_{97E70E39-022A-4AC2-BAD8-C426B57D9344}" xr6:coauthVersionLast="47" xr6:coauthVersionMax="47" xr10:uidLastSave="{00000000-0000-0000-0000-000000000000}"/>
  <bookViews>
    <workbookView xWindow="-120" yWindow="-120" windowWidth="29040" windowHeight="15840" activeTab="3" xr2:uid="{00000000-000D-0000-FFFF-FFFF00000000}"/>
  </bookViews>
  <sheets>
    <sheet name="Adecuación estanques" sheetId="2" r:id="rId1"/>
    <sheet name="Adquisicion de materiales" sheetId="6" r:id="rId2"/>
    <sheet name="Otros costos" sheetId="8" r:id="rId3"/>
    <sheet name="Comercialización_Talleres" sheetId="3"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 l="1"/>
  <c r="Q12" i="3" l="1"/>
  <c r="M12" i="3"/>
  <c r="V11" i="3"/>
  <c r="F11" i="3"/>
  <c r="G11" i="3" s="1"/>
  <c r="I11" i="3" s="1"/>
  <c r="V10" i="3"/>
  <c r="F10" i="3" s="1"/>
  <c r="G10" i="3" s="1"/>
  <c r="I10" i="3" s="1"/>
  <c r="V9" i="3"/>
  <c r="F9" i="3"/>
  <c r="G9" i="3" s="1"/>
  <c r="I9" i="3" s="1"/>
  <c r="M8" i="3"/>
  <c r="V8" i="3" s="1"/>
  <c r="F8" i="3" s="1"/>
  <c r="G8" i="3" s="1"/>
  <c r="I8" i="3" s="1"/>
  <c r="T7" i="3"/>
  <c r="U7" i="3" s="1"/>
  <c r="P7" i="3"/>
  <c r="Q7" i="3" s="1"/>
  <c r="M7" i="3"/>
  <c r="V7" i="3" s="1"/>
  <c r="F7" i="3" s="1"/>
  <c r="G7" i="3" s="1"/>
  <c r="I7" i="3" s="1"/>
  <c r="U6" i="3"/>
  <c r="V6" i="3" s="1"/>
  <c r="F6" i="3" s="1"/>
  <c r="G6" i="3" s="1"/>
  <c r="I6" i="3" s="1"/>
  <c r="V5" i="3"/>
  <c r="F5" i="3" s="1"/>
  <c r="G5" i="3" s="1"/>
  <c r="I4" i="3"/>
  <c r="V12" i="3" l="1"/>
  <c r="F12" i="3" s="1"/>
  <c r="G12" i="3" s="1"/>
  <c r="I12" i="3" s="1"/>
  <c r="I5" i="3"/>
  <c r="I13" i="3" s="1"/>
  <c r="G13" i="3"/>
  <c r="C6" i="8"/>
  <c r="H20" i="2"/>
  <c r="J6" i="6"/>
  <c r="L6" i="6" s="1"/>
  <c r="J7" i="6"/>
  <c r="L7" i="6" s="1"/>
  <c r="J8" i="6"/>
  <c r="L8" i="6" s="1"/>
  <c r="J9" i="6"/>
  <c r="L9" i="6" s="1"/>
  <c r="J10" i="6"/>
  <c r="L10" i="6" s="1"/>
  <c r="J11" i="6"/>
  <c r="L11" i="6" s="1"/>
  <c r="J12" i="6"/>
  <c r="L12" i="6" s="1"/>
  <c r="J13" i="6"/>
  <c r="L13" i="6" s="1"/>
  <c r="J14" i="6"/>
  <c r="L14" i="6" s="1"/>
  <c r="J15" i="6"/>
  <c r="L15" i="6" s="1"/>
  <c r="J16" i="6"/>
  <c r="L16" i="6" s="1"/>
  <c r="J17" i="6"/>
  <c r="L17" i="6" s="1"/>
  <c r="J18" i="6"/>
  <c r="L18" i="6" s="1"/>
  <c r="J19" i="6"/>
  <c r="L19" i="6" s="1"/>
  <c r="J20" i="6"/>
  <c r="L20" i="6" s="1"/>
  <c r="J21" i="6"/>
  <c r="L21" i="6" s="1"/>
  <c r="J22" i="6"/>
  <c r="L22" i="6" s="1"/>
  <c r="J23" i="6"/>
  <c r="L23" i="6" s="1"/>
  <c r="J24" i="6"/>
  <c r="L24" i="6" s="1"/>
  <c r="J25" i="6"/>
  <c r="L25" i="6" s="1"/>
  <c r="J5" i="6"/>
  <c r="L5" i="6" s="1"/>
  <c r="L26" i="6" l="1"/>
  <c r="G44" i="2" l="1"/>
  <c r="G45" i="2"/>
  <c r="G46" i="2"/>
  <c r="G47" i="2"/>
  <c r="G48" i="2"/>
  <c r="G49" i="2"/>
  <c r="G43" i="2"/>
  <c r="H9" i="2"/>
  <c r="H10" i="2"/>
  <c r="H11" i="2"/>
  <c r="H12" i="2"/>
  <c r="H13" i="2"/>
  <c r="H14" i="2"/>
  <c r="H15" i="2"/>
  <c r="H16" i="2"/>
  <c r="H17" i="2"/>
  <c r="H18" i="2"/>
  <c r="H19" i="2"/>
  <c r="H8" i="2"/>
  <c r="H21" i="2" l="1"/>
  <c r="C32" i="2" s="1"/>
  <c r="E32" i="2" s="1"/>
  <c r="C33" i="2" s="1"/>
  <c r="E33" i="2" s="1"/>
  <c r="G50" i="2"/>
  <c r="E56" i="2" s="1"/>
  <c r="C57" i="2" l="1"/>
  <c r="E57" i="2" s="1"/>
  <c r="C58" i="2" s="1"/>
  <c r="E58" i="2" s="1"/>
  <c r="C59" i="2" s="1"/>
  <c r="E59" i="2" s="1"/>
  <c r="C60" i="2" s="1"/>
  <c r="E60" i="2" s="1"/>
  <c r="C61" i="2" s="1"/>
  <c r="E61" i="2" s="1"/>
  <c r="C62" i="2" s="1"/>
  <c r="E62" i="2" s="1"/>
</calcChain>
</file>

<file path=xl/sharedStrings.xml><?xml version="1.0" encoding="utf-8"?>
<sst xmlns="http://schemas.openxmlformats.org/spreadsheetml/2006/main" count="325" uniqueCount="230">
  <si>
    <t>Unidad</t>
  </si>
  <si>
    <t>Año</t>
  </si>
  <si>
    <t>IPC</t>
  </si>
  <si>
    <t>Precio Ref_Año</t>
  </si>
  <si>
    <t>Año_Actualizado</t>
  </si>
  <si>
    <t>Precio_actualizado (Año+1)</t>
  </si>
  <si>
    <t xml:space="preserve">$ -   </t>
  </si>
  <si>
    <t>Convenio 827-2023</t>
  </si>
  <si>
    <t>Pag  71  -  17. Informe de ejecución</t>
  </si>
  <si>
    <t xml:space="preserve">Componente </t>
  </si>
  <si>
    <t>Rubro</t>
  </si>
  <si>
    <t>Cantidad</t>
  </si>
  <si>
    <t xml:space="preserve">Valor Unitario </t>
  </si>
  <si>
    <t xml:space="preserve">Valor total </t>
  </si>
  <si>
    <t xml:space="preserve">Observación </t>
  </si>
  <si>
    <t>Preliminares</t>
  </si>
  <si>
    <t>1.5. Excavación manual material sin clasificar</t>
  </si>
  <si>
    <t xml:space="preserve">Conformación de diques, taludes e impermeabilización </t>
  </si>
  <si>
    <t>Instalaciones sanitarias</t>
  </si>
  <si>
    <t>3.1. Suministro e instalación de tuberia diametro 4" PVC para alcaltarillado</t>
  </si>
  <si>
    <t>metro</t>
  </si>
  <si>
    <t>Sistema electrico</t>
  </si>
  <si>
    <t xml:space="preserve">4.1. suministro e instalación de acometida </t>
  </si>
  <si>
    <t xml:space="preserve">4.2. Suministro e instalación de tablero </t>
  </si>
  <si>
    <t xml:space="preserve">4.3. Tendido de tuberia </t>
  </si>
  <si>
    <t xml:space="preserve">4.4. Suministro e instalación de caja de registro </t>
  </si>
  <si>
    <t>4.5. Suministro e instalación puesta a tierra</t>
  </si>
  <si>
    <t>unidad</t>
  </si>
  <si>
    <t>Suministros</t>
  </si>
  <si>
    <t>Total</t>
  </si>
  <si>
    <t>Referente 1: Convenio 827-2023</t>
  </si>
  <si>
    <t>LP-03-2019_5</t>
  </si>
  <si>
    <t>Acta 3 Documentos / Pag 7-11</t>
  </si>
  <si>
    <t>Componente</t>
  </si>
  <si>
    <t xml:space="preserve">Valor unitario </t>
  </si>
  <si>
    <t>Valor total</t>
  </si>
  <si>
    <t>Cambio de tuberia presión conducción aguas estanques</t>
  </si>
  <si>
    <t>1001 Excavación en material común seco</t>
  </si>
  <si>
    <t>1002 Instalación tubería PVC 6” RDE 41</t>
  </si>
  <si>
    <t>1003 Instalación tubería PVC 3” RDE 32,5</t>
  </si>
  <si>
    <t>1004 Instalación válvulas compuerta 3”</t>
  </si>
  <si>
    <t>1005 Relleno compactado con material de excavación</t>
  </si>
  <si>
    <t xml:space="preserve">Mantenimiento reservorios </t>
  </si>
  <si>
    <t>1006 Retiro de sedimentos y lodos en reservorios</t>
  </si>
  <si>
    <t>Mantenimiento estructura de capacitación</t>
  </si>
  <si>
    <t xml:space="preserve">Total </t>
  </si>
  <si>
    <t>Referente 2: LP-03-2019_5</t>
  </si>
  <si>
    <t>FV_FVE104_901001623_DICIEMBRE_2022</t>
  </si>
  <si>
    <t>Alevinos de mojarra roja monosexo machos talla 1 g</t>
  </si>
  <si>
    <t>Alevinos de cachama talla 1 g</t>
  </si>
  <si>
    <t>Bandeja de acero inoxidable para laboratorio</t>
  </si>
  <si>
    <t>Válvula de bola lisa 2″ PVC</t>
  </si>
  <si>
    <t>Tee 2″ PVC para soldar</t>
  </si>
  <si>
    <t>Codo 2″ PVC</t>
  </si>
  <si>
    <t>Unión simple 2″ PVC</t>
  </si>
  <si>
    <t>Válvula de bola lisa ½″ PVC</t>
  </si>
  <si>
    <t xml:space="preserve">2.2. Suministro e instalación de geomenbrna para impermebializar </t>
  </si>
  <si>
    <t>Factura-Siigo</t>
  </si>
  <si>
    <t>Documento soporte: 1. INFORME DE EJECUCIÓN No.1 Convenio 827-2023</t>
  </si>
  <si>
    <t>Documento soporte: 2. Acta 3 documentos LP-03-2019_5</t>
  </si>
  <si>
    <r>
      <t>m</t>
    </r>
    <r>
      <rPr>
        <vertAlign val="superscript"/>
        <sz val="11"/>
        <color rgb="FF000000"/>
        <rFont val="Arial"/>
        <family val="2"/>
      </rPr>
      <t>2</t>
    </r>
  </si>
  <si>
    <r>
      <t>m</t>
    </r>
    <r>
      <rPr>
        <vertAlign val="superscript"/>
        <sz val="11"/>
        <color rgb="FF000000"/>
        <rFont val="Arial"/>
        <family val="2"/>
      </rPr>
      <t>3</t>
    </r>
  </si>
  <si>
    <t>Item</t>
  </si>
  <si>
    <t>valor</t>
  </si>
  <si>
    <t>,</t>
  </si>
  <si>
    <t>Ítem</t>
  </si>
  <si>
    <t>Cotización 1</t>
  </si>
  <si>
    <t>Cotización 2</t>
  </si>
  <si>
    <t>Cotización 3</t>
  </si>
  <si>
    <t>Alevinos de mojarra plateada monosexo machos talla 1 g (tilapia nilótica)</t>
  </si>
  <si>
    <t>Alimento mojarra 45 % proteína (40 kg)</t>
  </si>
  <si>
    <t>$188.000 (PlazaCampo – Solla 45% harina 40 kg) (plazacampo.com)</t>
  </si>
  <si>
    <t>$220.150 (Villavo Express – 45% 40 kg) (Villavo Express)</t>
  </si>
  <si>
    <t>$201.500 (Tierras y Ganado – Italcol 45% 40 kg) (tierrasyganado.com)</t>
  </si>
  <si>
    <t>Alimento mojarra 24 % proteína (40 kg)</t>
  </si>
  <si>
    <t>$115.700 (PlazaCampo – Solla 24% 40 kg) (plazacampo.com)</t>
  </si>
  <si>
    <t>$129.267 (Construmole – 24% 40 kg) (construmole.com)</t>
  </si>
  <si>
    <t>$121.000 (Tierras y Ganado – Italcol 24% 40 kg) (tierrasyganado.com)</t>
  </si>
  <si>
    <t>Alimento mojarra 38 % proteína (40 kg)</t>
  </si>
  <si>
    <t>$183.400 (Villavo Express – 38% 40 kg) (Villavo Express)</t>
  </si>
  <si>
    <t>$157.500–$193.600 (PlazaCampo – 38% 40 kg) (plazacampo.com)</t>
  </si>
  <si>
    <t>$166.800 (Tierragro – 38% 40 kg) (Tierragro)</t>
  </si>
  <si>
    <t>Alimento mojarra 34 % proteína (40 kg)</t>
  </si>
  <si>
    <t>$147.679 (Construmole – 34% 40 kg) (construmole.com)</t>
  </si>
  <si>
    <t>$172.200 (Villavo Express – 34% 40 kg) (Villavo Express)</t>
  </si>
  <si>
    <t>$139.000 (Tierras y Ganado – Italcol 34% 40 kg) (tierrasyganado.com)</t>
  </si>
  <si>
    <t>Bomba sumergible aguas limpias 1 HP 110 V</t>
  </si>
  <si>
    <t>$697.035 (Agrocolombia SAS – Truper 1 HP) (agrocolombiasas.com)</t>
  </si>
  <si>
    <t>$750.400 (Soelco – Truper 1 HP “tipo bala”) (SOELCO S.A.S | SOELCO S.A.S)</t>
  </si>
  <si>
    <t>Kit de disección (9 piezas, acero inox.)</t>
  </si>
  <si>
    <t>$66.366 (Saluti) (saluti.com.co)</t>
  </si>
  <si>
    <t>$72.000 aprox. (Mercado Libre, 9 piezas) (listado.mercadolibre.com.co)</t>
  </si>
  <si>
    <t>$47.900 (Tecnomédica 20×30 cm) (tecnomedica.com.co)</t>
  </si>
  <si>
    <t>$55.000 (Almacén Médico 30×20 cm) (Almacén Médico)</t>
  </si>
  <si>
    <t>$40.900 (Homecenter) (homecenter.com.co)</t>
  </si>
  <si>
    <t>$59.490 (Easy) (easy.com.co)</t>
  </si>
  <si>
    <t>$39.045 (PVC del Caribe, lista por tamaño) (PVC Del Caribe)</t>
  </si>
  <si>
    <t>$12.900 (Comaderas – Tee 2″ presión) (Super Constructor Comaderas)</t>
  </si>
  <si>
    <t>Página Homecenter (Tee 2″ presión Pavco) – referencia de precio online (homecenter.com.co)</t>
  </si>
  <si>
    <t>Aldía Ferretería (categoría/refs. Pavco) (Ferretería Aldia)</t>
  </si>
  <si>
    <t>$12.552 (MiTiendaCoval – Codo 90° 2″ Gerfor) (mitiendacoval.com)</t>
  </si>
  <si>
    <t>Página Homecenter (Codo 90×2″ presión) – referencia de precio online (homecenter.com.co)</t>
  </si>
  <si>
    <t>$3.600 (Intereléctricas – Unión 2″ Gerfor) (interelectricas.com.co)</t>
  </si>
  <si>
    <t>Página Homecenter (Unión 2″ presión) – referencia de precio online (homecenter.com.co)</t>
  </si>
  <si>
    <t>$2.811 (MiTiendaCoval – unión sanitaria 2″) (mitiendacoval.com)</t>
  </si>
  <si>
    <t>Tubo PVC 1″ (6 m)</t>
  </si>
  <si>
    <t>Página Homecenter (1″ × 6 m presión 200 psi) (homecenter.com.co)</t>
  </si>
  <si>
    <t>Ficha Durman (1″ × 6 m) – especificación/precio en tienda (agrocolombiasas.com)</t>
  </si>
  <si>
    <t>Reducción 1″–½″ PVC (buje/rosca)</t>
  </si>
  <si>
    <t>$1.700 (Sirius – Buje soldado 1″×½″ Pavco) (SIRIUS)</t>
  </si>
  <si>
    <t>$2.490 (Easy – Buje roscado 1″×½″ Gerfor) (easy.com.co)</t>
  </si>
  <si>
    <t>$3.150 (Homecenter – Buje soldado 1″×½″) (homecenter.com.co)</t>
  </si>
  <si>
    <t>Tubo PVC ½″ (6 m)</t>
  </si>
  <si>
    <t>$12.000 (Construrama – ½″ × 6 m RDE 21) (construramacolombia.com)</t>
  </si>
  <si>
    <t>Página Homecenter (½″ × 6 m 500 psi) (homecenter.com.co)</t>
  </si>
  <si>
    <t>Ficha Durman (½″ × 6 m, alta presión) (agrocolombiasas.com)</t>
  </si>
  <si>
    <t>$8.000 (Easy – ½″ soldar) (easy.com.co)</t>
  </si>
  <si>
    <t>$8.000 (Homecenter – ½″ lisa) (homecenter.com.co)</t>
  </si>
  <si>
    <t>$6.553 (PVC del Caribe – lista ½″) (PVC Del Caribe)</t>
  </si>
  <si>
    <t>Pegante/soldadura PVC (1 galón ≈ 4×¼ gal)</t>
  </si>
  <si>
    <t>$98.500 (Easy – Gerfor ¼ galón) → ≈$394.000/galón (easy.com.co)</t>
  </si>
  <si>
    <t>$31.150 (Intereléctricas – Tecno ¼ galón) → ≈$124.600/galón (interelectricas.com.co)</t>
  </si>
  <si>
    <t>Lista de precios (Acuametro, mayo 2024: ¼ galón $153.061 con IVA) → ≈$612.244/galón (acuametro.co)</t>
  </si>
  <si>
    <t>Kit de análisis de agua (nitritos, nitrato, amoníaco – peces)</t>
  </si>
  <si>
    <t>$296.900 (Mercado Libre – API Freshwater Master) (listado.mercadolibre.com.co)</t>
  </si>
  <si>
    <t>$528.571 (Mercado Libre – Master Test Kit X2) (listado.mercadolibre.com.co)</t>
  </si>
  <si>
    <t>BioWeb Colombia (API Master Test Kit) – referencia de precio en página (BIOWEB® Colombia)</t>
  </si>
  <si>
    <r>
      <t xml:space="preserve">Melaza (25 kg) </t>
    </r>
    <r>
      <rPr>
        <i/>
        <sz val="11"/>
        <color theme="1"/>
        <rFont val="Aptos Narrow"/>
        <family val="2"/>
        <scheme val="minor"/>
      </rPr>
      <t>(se cotiza 30 kg como referencia más disponible)</t>
    </r>
  </si>
  <si>
    <t>$55.600 (Tierragro – melaza 30 kg) (Tierragro)</t>
  </si>
  <si>
    <t>$44.200 (Construmole – melaza 30 kg) (construmole.com)</t>
  </si>
  <si>
    <t>$84.000–$89.500 (Mercado Libre – bulto 30 kg) (listado.mercadolibre.com.co)</t>
  </si>
  <si>
    <t>ID</t>
  </si>
  <si>
    <t>Precio 1</t>
  </si>
  <si>
    <t>Precio 2</t>
  </si>
  <si>
    <t>Precio 3</t>
  </si>
  <si>
    <t>Bomba Sumergible para Aguas Sucias 0.7HP Aquastrong - Homecenter.com.co</t>
  </si>
  <si>
    <t>Promedio</t>
  </si>
  <si>
    <t>KIT DE DISECCION GMD GMD x 1 Sistema de disección de 9 piezas, fabricado en acero inoxidable, ideal para procedimientos incisivos y curaciones. Incluye herramientas para separación de tejidos, corte y sujeción, presentadas en un</t>
  </si>
  <si>
    <t>https://www.homecenter.com.co/homecenter-co/product/754058/azafate-tramontina-gn-1-2-de-acero-inoxidable-sin-asas-y-profundidad-de-20-mm/754058/</t>
  </si>
  <si>
    <t>https://www.mercadolibre.com.co/codo-roscado-2-pulgadas--x-1-unidad-sistemas-e-irrigaciones/up/MCOU2437919000#polycard_client=search-nordic&amp;search_layout=stack&amp;position=23&amp;type=product&amp;tracking_id=0c65e51a-105b-471d-b08a-60322b395316&amp;wid=MCO938913807&amp;sid=search</t>
  </si>
  <si>
    <t>https://www.construramacolombia.com/DYKAFF/catalogo/materiales-de-construccion/plomeria/tuberia-presion-y-accesorios/tuberia-pvc-presion-1-x-6m-rde-21/p/100001293</t>
  </si>
  <si>
    <t>Iva</t>
  </si>
  <si>
    <r>
      <t xml:space="preserve">5.1. Aereador para estanque de peces de 4 aspas </t>
    </r>
    <r>
      <rPr>
        <sz val="11"/>
        <color rgb="FFFF0000"/>
        <rFont val="Arial"/>
        <family val="2"/>
      </rPr>
      <t>(Ampliar caracteristicas)</t>
    </r>
    <r>
      <rPr>
        <sz val="11"/>
        <color rgb="FF000000"/>
        <rFont val="Arial"/>
        <family val="2"/>
      </rPr>
      <t>_ Pag 53</t>
    </r>
  </si>
  <si>
    <t>1.2. Localización trazado y replanteo _ Iva 0%_ Pag 3</t>
  </si>
  <si>
    <t>1.3. Desmonte y limpieza de material vegetal, lodos sedimentos y otros _Pag 3</t>
  </si>
  <si>
    <t>1.4. Descapote del terreno y retiro de material vegetal, espesor 10cm _ Pag 3</t>
  </si>
  <si>
    <t>2.1. Llenos con material seleccionado de cantera, incluye compactación y conformación _ Pag 3</t>
  </si>
  <si>
    <t>Unidades</t>
  </si>
  <si>
    <t>SMLV</t>
  </si>
  <si>
    <t>Res. 540 de 2023</t>
  </si>
  <si>
    <t xml:space="preserve">Honorario mensual </t>
  </si>
  <si>
    <t>Por favor validar_ Ok</t>
  </si>
  <si>
    <t>Por favor tener presente las observacioones de otras pestañas, como se calcula el IVA de estos elementos y los calculos del AIU_ ok</t>
  </si>
  <si>
    <t>1009 Tubería PVC 12” + abrazaderas (Suministro e instalación)</t>
  </si>
  <si>
    <t>Servicios profesionales</t>
  </si>
  <si>
    <t xml:space="preserve">Prestar servicios profesionales para realizar la evaluación de los aspectos ambientales y gestiones administartivas de permisos de acuicultura - </t>
  </si>
  <si>
    <t>Tiempo meses</t>
  </si>
  <si>
    <t>Por favor validar_ok</t>
  </si>
  <si>
    <t>Disculpen, acá es solo adquisición?_ok</t>
  </si>
  <si>
    <t>Adquisición materiales</t>
  </si>
  <si>
    <t> </t>
  </si>
  <si>
    <t xml:space="preserve">Sub-Actividad. </t>
  </si>
  <si>
    <t>Referente 1</t>
  </si>
  <si>
    <t>Referente 2</t>
  </si>
  <si>
    <t>Referente 3</t>
  </si>
  <si>
    <t>Valor promedio</t>
  </si>
  <si>
    <t>Observaciones</t>
  </si>
  <si>
    <t>No.</t>
  </si>
  <si>
    <t xml:space="preserve">Descripción </t>
  </si>
  <si>
    <t xml:space="preserve">Unidad </t>
  </si>
  <si>
    <t xml:space="preserve"> Cantidad  </t>
  </si>
  <si>
    <t xml:space="preserve"> Valor Unitario </t>
  </si>
  <si>
    <t xml:space="preserve"> Aporte MADR </t>
  </si>
  <si>
    <t xml:space="preserve"> Aporte IICA </t>
  </si>
  <si>
    <t xml:space="preserve"> Valor Total  </t>
  </si>
  <si>
    <t>Proceso o Factura</t>
  </si>
  <si>
    <t>Valor Unitario
(incluido IVA)</t>
  </si>
  <si>
    <t>Valor ajustado IPC 2025</t>
  </si>
  <si>
    <t xml:space="preserve"> Capacitador </t>
  </si>
  <si>
    <t xml:space="preserve"> Hora / Persona </t>
  </si>
  <si>
    <t>Resolución 00540 del ministerio de Agricultura y Desarrollo Rural</t>
  </si>
  <si>
    <t>Rango de 2,6 a 5,5 SMMLV</t>
  </si>
  <si>
    <t xml:space="preserve">El valor de la hora del profesional se calculó a partir del rango de 2,6 a 5,5 SMMLV de la Resolución 00540 del ministerio de Agricultura y Desarrollo Rural, el valor para 2025  de los 5,5 SMMLV es $7.150.000 mensuales, la jornada máxima legal es de 42 horas semanales, que corresponden al mes 181,86 horas/mes aproximadamente, por lo cual el valor de la hora sería de $39.315,96 </t>
  </si>
  <si>
    <t>Refrigerios (solido, fruta y líquido)</t>
  </si>
  <si>
    <t xml:space="preserve"> Refrigerios </t>
  </si>
  <si>
    <t>COTIZACION FIIASOLE</t>
  </si>
  <si>
    <t>COTIZACION GRUPO DURAN</t>
  </si>
  <si>
    <t>COTIZACION FUNDACION ENTRE TODOS</t>
  </si>
  <si>
    <t>El valor unitario corresponde al promedio de los 3 referentes. El valor de cada referente corresponde al valor de las cotizaciones</t>
  </si>
  <si>
    <t>Bolsa ecológica en tela con manija</t>
  </si>
  <si>
    <t>https://compranet.com.co/producto/bolsa-graham-ii-en-poliester-imitacion-de-yute/</t>
  </si>
  <si>
    <t>https://www.mercadolibre.com.co/bolsa-ecologica-en-tela-algodon-color-negro-35-x-35/up/MCOU2970270287?matt_tool=19390127&amp;utm_source=google_shopping&amp;utm_medium=organic&amp;pdp_filters=item_id%3AMCO1532852309&amp;from=gshop</t>
  </si>
  <si>
    <t>https://www.mercadolibre.com.co/tote-bag-bolsa-ecologica-para-personalizar/up/MCOU3085671397#polycard_client=search-nordic&amp;search_layout=grid&amp;position=5&amp;type=product&amp;tracking_id=7de028e5-a11c-4ff5-a639-7d787380f928&amp;wid=MCO2838174498&amp;sid=search</t>
  </si>
  <si>
    <t>El valor unitario corresponde al promedio de los 3 referentes. El valor de cada referente corresponde al revisado en cada uro</t>
  </si>
  <si>
    <t>Esfero/ Bolígrafo</t>
  </si>
  <si>
    <t>Esfero</t>
  </si>
  <si>
    <t>https://www.lostreselefantes.com.co/esfero-borrable-surtido-36149/p</t>
  </si>
  <si>
    <t>https://publicitar.com.co/tienda/articulo-de-escritura/boligrafos-ecologicos/boligrafo-bamboo-clip-eco/</t>
  </si>
  <si>
    <t>https://publicitar.com.co/tienda/articulo-de-escritura/boligrafos-ecologicos/boligrafo-montreal-eco/</t>
  </si>
  <si>
    <t>El valor unitario corresponde al promedio de los 3 referentes</t>
  </si>
  <si>
    <t>Lápiz</t>
  </si>
  <si>
    <t>https://lagranpapeleria.com/collections/lapices/products/lapiz-de-dibujo-faber-castell</t>
  </si>
  <si>
    <t>https://www.scribe.com.co/collections/lapices/products/lapiz-grafito-jumbo-no2-x10-unidades</t>
  </si>
  <si>
    <t>https://www.panamericana.com.co/lapiz-de-grafito-paper-mate-hb-2-591288/p</t>
  </si>
  <si>
    <t>El valor unitario corresponde al promedio de los 3 referentes. 
1. El valor del referente uno es el de la uro
2. El valor del referente dos es el valor de la uro por unidad, dado que tiene 10 unidades el empaque
3. El valor del referente dos es el valor de la uro por unidad, dado que tiene 3 unidades el empaque</t>
  </si>
  <si>
    <t>Mini Block Media Carta</t>
  </si>
  <si>
    <t>Block</t>
  </si>
  <si>
    <t xml:space="preserve">https://www.bocetospapeleria.com.co/MCO-584543515-block-amarillo-cuadriculado-media-carta-x-50-hojas-_JM?srsltid=AfmBOor_lOGDytM41SPLs9YKoQHqvQw4DMyrIwLDh5p0FO8Ua8sZJ4ZU
</t>
  </si>
  <si>
    <t>https://papelerialagran12.com/productos/block-marca-norma-x-und/?variant=77553815&amp;pf=mc&amp;srsltid=AfmBOopQ3ttDq6f8iAiEgU-k4wtRt8W9xZX2Z2haVEvFoZHyYM4q0Htw1uA</t>
  </si>
  <si>
    <t xml:space="preserve">https://www.papeleriamarin.com/escolares/4347-block-amarillo-argollado-50-hjs-.html?srsltid=AfmBOooE0mR3ktWypxRzfN1XQ5pEFh-VP5zGZyO0r1PXwt8zynSoN0FVJek
</t>
  </si>
  <si>
    <t>Material didáctico (cartillas y/o plegables)</t>
  </si>
  <si>
    <t>Material</t>
  </si>
  <si>
    <t>1. El referente uno corresponde al valor unitario de 50 unidades de 40 páginas
2. El referente dos en el valor unitario de la uro consultada
3. Para el referente se tomo el valor total $5.300.000 y se dividió en las100 unidades para obtener el valor unitario</t>
  </si>
  <si>
    <t xml:space="preserve">Alquiler Medios Audiovisuales (Computador, Video Beam, sonido) </t>
  </si>
  <si>
    <t xml:space="preserve">4 Horas </t>
  </si>
  <si>
    <t xml:space="preserve">El valor unitario corresponde al valor promedio de las cotizaciones del alquiler de medios audiovisuales por 4horas, dividido en 40 usuarios de cada una de las asociaciones.
</t>
  </si>
  <si>
    <t xml:space="preserve"> Transporte  ida y regreso </t>
  </si>
  <si>
    <t xml:space="preserve"> Transporte / Capacitador </t>
  </si>
  <si>
    <t>Resolución 071 de 12 marzo 2024. Agencia de Desarrollo Rural</t>
  </si>
  <si>
    <t>RESOLUCION No. 000100 de 2024. Ministerio de Agricultura y Desarrollo Rural</t>
  </si>
  <si>
    <t>Resolución 009 del 15 de enero de 2025. Ministerio de Educación</t>
  </si>
  <si>
    <t>Corresponde al valor máximo a reconocer por los desplazamientos en las visitas a los predios que deben realizar  los profesionales en ciencias agropecuarias
1. En el referente uno se tomó el valor de gastos de desplazamientos de la base de liquidación del menor valor de honorarios sin pernoctar. El valor se llevo a 2025 con un factor de 5,2%
2. Para el feferente dos se tomó el valor diario de medio día sobre la base de liquidación del menor valor. El valor se llevo a 2025 con un factor de 5,2%
3. El referente tres corresponte al valor del transporte terrestre de una distancia mayor a 45km</t>
  </si>
  <si>
    <t>VALOR POR FORTALECIMIENTO UNITARIO USUARIO</t>
  </si>
  <si>
    <t>$ 0</t>
  </si>
  <si>
    <t>* Nota: Todos los precios utilizados en este presupuesto son a la fecha de presentación de la propuesta, por ende, estarán sujetos a las variaciones del mercado al momento de la ejecución.
** Para certificar la ejecución de la contrapartida correspondiente a esta actividad, el IICA presentará el respectivo certificado dentro de los informes de ejecución.</t>
  </si>
  <si>
    <t xml:space="preserve"> $  4,994,624</t>
  </si>
  <si>
    <t xml:space="preserve">                3.5</t>
  </si>
  <si>
    <t>Comercialización y ruedas de negocio Unidad productiva familiar</t>
  </si>
  <si>
    <t>Nota: (Los valores se encuentran calculados por usuario)</t>
  </si>
  <si>
    <t>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</si>
</sst>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2C0A]\ * #,##0_-;\-[$$-2C0A]\ * #,##0_-;_-[$$-2C0A]\ * &quot;-&quot;??_-;_-@_-"/>
    <numFmt numFmtId="165" formatCode="_-* #,##0_-;\-* #,##0_-;_-* &quot;-&quot;??_-;_-@_-"/>
    <numFmt numFmtId="166" formatCode="_-[$$-2C0A]\ * #,##0.00_-;\-[$$-2C0A]\ * #,##0.00_-;_-[$$-2C0A]\ * &quot;-&quot;??_-;_-@_-"/>
    <numFmt numFmtId="167" formatCode="_-[$$-409]* #,##0_ ;_-[$$-409]* \-#,##0\ ;_-[$$-409]* &quot;-&quot;??_ ;_-@_ "/>
    <numFmt numFmtId="168" formatCode="&quot;$&quot;\ #,##0"/>
    <numFmt numFmtId="169" formatCode="[$$-240A]\ #,##0"/>
    <numFmt numFmtId="170" formatCode="_-&quot;$&quot;* #,##0_-;\-&quot;$&quot;* #,##0_-;_-&quot;$&quot;* &quot;-&quot;??_-;_-@_-"/>
  </numFmts>
  <fonts count="31"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Aptos Narrow"/>
      <family val="2"/>
      <scheme val="minor"/>
    </font>
    <font>
      <sz val="11"/>
      <color rgb="FF000000"/>
      <name val="Aptos Narrow"/>
      <family val="2"/>
      <scheme val="minor"/>
    </font>
    <font>
      <b/>
      <sz val="11"/>
      <color theme="0"/>
      <name val="Aptos Narrow"/>
      <family val="2"/>
      <scheme val="minor"/>
    </font>
    <font>
      <b/>
      <sz val="11"/>
      <color rgb="FF000000"/>
      <name val="Arial"/>
      <family val="2"/>
    </font>
    <font>
      <sz val="11"/>
      <color rgb="FF000000"/>
      <name val="Arial"/>
      <family val="2"/>
    </font>
    <font>
      <sz val="11"/>
      <color theme="1"/>
      <name val="Arial"/>
      <family val="2"/>
    </font>
    <font>
      <u/>
      <sz val="11"/>
      <color theme="10"/>
      <name val="Aptos Narrow"/>
      <family val="2"/>
      <scheme val="minor"/>
    </font>
    <font>
      <b/>
      <sz val="11"/>
      <color theme="1"/>
      <name val="Arial"/>
      <family val="2"/>
    </font>
    <font>
      <u/>
      <sz val="11"/>
      <color rgb="FF467886"/>
      <name val="Arial"/>
      <family val="2"/>
    </font>
    <font>
      <u/>
      <sz val="11"/>
      <color theme="10"/>
      <name val="Arial"/>
      <family val="2"/>
    </font>
    <font>
      <b/>
      <sz val="11"/>
      <color theme="0"/>
      <name val="Arial"/>
      <family val="2"/>
    </font>
    <font>
      <vertAlign val="superscript"/>
      <sz val="11"/>
      <color rgb="FF000000"/>
      <name val="Arial"/>
      <family val="2"/>
    </font>
    <font>
      <b/>
      <sz val="14"/>
      <color rgb="FFFF0000"/>
      <name val="Arial"/>
      <family val="2"/>
    </font>
    <font>
      <sz val="14"/>
      <color theme="1"/>
      <name val="Arial"/>
      <family val="2"/>
    </font>
    <font>
      <sz val="11"/>
      <color rgb="FFFF0000"/>
      <name val="Arial"/>
      <family val="2"/>
    </font>
    <font>
      <b/>
      <sz val="11"/>
      <color rgb="FFFF0000"/>
      <name val="Arial"/>
      <family val="2"/>
    </font>
    <font>
      <b/>
      <sz val="16"/>
      <color rgb="FFFF0000"/>
      <name val="Arial"/>
      <family val="2"/>
    </font>
    <font>
      <sz val="16"/>
      <color rgb="FFFF0000"/>
      <name val="Arial"/>
      <family val="2"/>
    </font>
    <font>
      <b/>
      <sz val="16"/>
      <color rgb="FFFF0000"/>
      <name val="Aptos Narrow"/>
      <family val="2"/>
      <scheme val="minor"/>
    </font>
    <font>
      <sz val="16"/>
      <color rgb="FFFF0000"/>
      <name val="Aptos Narrow"/>
      <family val="2"/>
      <scheme val="minor"/>
    </font>
    <font>
      <sz val="18"/>
      <color rgb="FFFF0000"/>
      <name val="Aptos Narrow"/>
      <family val="2"/>
      <scheme val="minor"/>
    </font>
    <font>
      <i/>
      <sz val="11"/>
      <color theme="1"/>
      <name val="Aptos Narrow"/>
      <family val="2"/>
      <scheme val="minor"/>
    </font>
    <font>
      <b/>
      <sz val="11"/>
      <color rgb="FFFFFFFF"/>
      <name val="Arial"/>
      <family val="2"/>
    </font>
    <font>
      <u/>
      <sz val="11"/>
      <color theme="1"/>
      <name val="Arial"/>
      <family val="2"/>
    </font>
    <font>
      <sz val="11"/>
      <color rgb="FF000000"/>
      <name val="Calibri"/>
      <family val="2"/>
    </font>
    <font>
      <i/>
      <sz val="11"/>
      <color rgb="FF000000"/>
      <name val="Arial"/>
      <family val="2"/>
    </font>
    <font>
      <b/>
      <sz val="20"/>
      <color rgb="FFFF0000"/>
      <name val="Arial"/>
      <family val="2"/>
    </font>
    <font>
      <b/>
      <sz val="20"/>
      <color rgb="FFFF0000"/>
      <name val="Aptos Narrow"/>
      <scheme val="minor"/>
    </font>
  </fonts>
  <fills count="20">
    <fill>
      <patternFill patternType="none"/>
    </fill>
    <fill>
      <patternFill patternType="gray125"/>
    </fill>
    <fill>
      <patternFill patternType="solid">
        <fgColor rgb="FF002060"/>
        <bgColor indexed="64"/>
      </patternFill>
    </fill>
    <fill>
      <patternFill patternType="solid">
        <fgColor theme="0"/>
        <bgColor indexed="64"/>
      </patternFill>
    </fill>
    <fill>
      <patternFill patternType="solid">
        <fgColor rgb="FFFDE9D9"/>
        <bgColor rgb="FF000000"/>
      </patternFill>
    </fill>
    <fill>
      <patternFill patternType="solid">
        <fgColor rgb="FFDAEEF3"/>
        <bgColor rgb="FF000000"/>
      </patternFill>
    </fill>
    <fill>
      <patternFill patternType="solid">
        <fgColor rgb="FFF2DCDB"/>
        <bgColor rgb="FF000000"/>
      </patternFill>
    </fill>
    <fill>
      <patternFill patternType="solid">
        <fgColor rgb="FFE4DFEC"/>
        <bgColor rgb="FF000000"/>
      </patternFill>
    </fill>
    <fill>
      <patternFill patternType="solid">
        <fgColor rgb="FFD9D9D9"/>
        <bgColor rgb="FF000000"/>
      </patternFill>
    </fill>
    <fill>
      <patternFill patternType="solid">
        <fgColor rgb="FFF7C7AC"/>
        <bgColor rgb="FF000000"/>
      </patternFill>
    </fill>
    <fill>
      <patternFill patternType="solid">
        <fgColor rgb="FFFFFF00"/>
        <bgColor indexed="64"/>
      </patternFill>
    </fill>
    <fill>
      <patternFill patternType="solid">
        <fgColor rgb="FFFFC00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1F497D"/>
        <bgColor rgb="FF000000"/>
      </patternFill>
    </fill>
    <fill>
      <patternFill patternType="solid">
        <fgColor rgb="FFDCE6F1"/>
        <bgColor rgb="FF000000"/>
      </patternFill>
    </fill>
    <fill>
      <patternFill patternType="solid">
        <fgColor rgb="FFFFFF00"/>
        <bgColor rgb="FF000000"/>
      </patternFill>
    </fill>
    <fill>
      <patternFill patternType="solid">
        <fgColor theme="6" tint="0.39997558519241921"/>
        <bgColor rgb="FF000000"/>
      </patternFill>
    </fill>
    <fill>
      <patternFill patternType="solid">
        <fgColor theme="8" tint="0.79998168889431442"/>
        <bgColor rgb="FF000000"/>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rgb="FF000000"/>
      </right>
      <top style="medium">
        <color indexed="64"/>
      </top>
      <bottom style="thin">
        <color indexed="64"/>
      </bottom>
      <diagonal/>
    </border>
    <border>
      <left style="medium">
        <color rgb="FF000000"/>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top/>
      <bottom style="thin">
        <color indexed="64"/>
      </bottom>
      <diagonal/>
    </border>
    <border>
      <left/>
      <right style="thin">
        <color indexed="64"/>
      </right>
      <top/>
      <bottom style="medium">
        <color indexed="64"/>
      </bottom>
      <diagonal/>
    </border>
    <border>
      <left/>
      <right style="medium">
        <color indexed="64"/>
      </right>
      <top/>
      <bottom style="medium">
        <color indexed="64"/>
      </bottom>
      <diagonal/>
    </border>
  </borders>
  <cellStyleXfs count="7">
    <xf numFmtId="0" fontId="0" fillId="0" borderId="0"/>
    <xf numFmtId="43" fontId="1" fillId="0" borderId="0" applyFont="0" applyFill="0" applyBorder="0" applyAlignment="0" applyProtection="0"/>
    <xf numFmtId="0" fontId="9" fillId="0" borderId="0" applyNumberForma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9" fillId="0" borderId="0" applyNumberFormat="0" applyFill="0" applyBorder="0" applyAlignment="0" applyProtection="0"/>
  </cellStyleXfs>
  <cellXfs count="233">
    <xf numFmtId="0" fontId="0" fillId="0" borderId="0" xfId="0"/>
    <xf numFmtId="0" fontId="6" fillId="4" borderId="1" xfId="0" applyFont="1" applyFill="1" applyBorder="1" applyAlignment="1">
      <alignment horizontal="center" vertical="center"/>
    </xf>
    <xf numFmtId="0" fontId="6" fillId="5" borderId="1" xfId="0" applyFont="1" applyFill="1" applyBorder="1" applyAlignment="1">
      <alignment horizontal="center" vertical="center"/>
    </xf>
    <xf numFmtId="10" fontId="7" fillId="0" borderId="1" xfId="0" applyNumberFormat="1" applyFont="1" applyBorder="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7" fillId="0" borderId="0" xfId="0" applyFont="1"/>
    <xf numFmtId="0" fontId="6" fillId="7" borderId="1" xfId="0" applyFont="1" applyFill="1" applyBorder="1" applyAlignment="1">
      <alignment horizontal="center" vertical="center"/>
    </xf>
    <xf numFmtId="0" fontId="7" fillId="0" borderId="1" xfId="0" applyFont="1" applyBorder="1"/>
    <xf numFmtId="0" fontId="7" fillId="8" borderId="1" xfId="0" applyFont="1" applyFill="1" applyBorder="1"/>
    <xf numFmtId="164" fontId="7" fillId="0" borderId="1" xfId="0" applyNumberFormat="1" applyFont="1" applyBorder="1"/>
    <xf numFmtId="164" fontId="7" fillId="8" borderId="1" xfId="0" applyNumberFormat="1" applyFont="1" applyFill="1" applyBorder="1"/>
    <xf numFmtId="0" fontId="8" fillId="0" borderId="0" xfId="0" applyFont="1"/>
    <xf numFmtId="0" fontId="8" fillId="0" borderId="0" xfId="0" applyFont="1" applyAlignment="1">
      <alignment horizontal="center"/>
    </xf>
    <xf numFmtId="164" fontId="8" fillId="0" borderId="0" xfId="0" applyNumberFormat="1" applyFont="1"/>
    <xf numFmtId="164" fontId="8" fillId="0" borderId="0" xfId="1" applyNumberFormat="1" applyFont="1"/>
    <xf numFmtId="0" fontId="6" fillId="6" borderId="1" xfId="0" applyFont="1" applyFill="1" applyBorder="1" applyAlignment="1">
      <alignment horizontal="center" vertical="center" wrapText="1"/>
    </xf>
    <xf numFmtId="0" fontId="4" fillId="0" borderId="1" xfId="0" applyFont="1" applyBorder="1" applyAlignment="1">
      <alignment horizontal="center" vertical="center" wrapText="1"/>
    </xf>
    <xf numFmtId="165" fontId="7" fillId="8" borderId="1" xfId="1" applyNumberFormat="1" applyFont="1" applyFill="1" applyBorder="1"/>
    <xf numFmtId="165" fontId="7" fillId="0" borderId="1" xfId="1" applyNumberFormat="1" applyFont="1" applyBorder="1"/>
    <xf numFmtId="0" fontId="9" fillId="0" borderId="0" xfId="2"/>
    <xf numFmtId="0" fontId="4" fillId="0" borderId="0" xfId="0" applyFont="1"/>
    <xf numFmtId="0" fontId="10" fillId="0" borderId="0" xfId="0" applyFont="1"/>
    <xf numFmtId="0" fontId="12" fillId="0" borderId="0" xfId="2" applyFont="1"/>
    <xf numFmtId="0" fontId="6" fillId="9" borderId="1" xfId="0" applyFont="1" applyFill="1" applyBorder="1" applyAlignment="1">
      <alignment horizontal="center" vertical="center" wrapText="1"/>
    </xf>
    <xf numFmtId="0" fontId="7" fillId="0" borderId="1" xfId="0" applyFont="1" applyBorder="1" applyAlignment="1">
      <alignment vertical="center" wrapText="1"/>
    </xf>
    <xf numFmtId="0" fontId="8" fillId="3" borderId="0" xfId="0" applyFont="1" applyFill="1"/>
    <xf numFmtId="0" fontId="8" fillId="2" borderId="0" xfId="0" applyFont="1" applyFill="1"/>
    <xf numFmtId="164" fontId="7" fillId="0" borderId="1" xfId="0" applyNumberFormat="1" applyFont="1" applyBorder="1" applyAlignment="1">
      <alignment vertical="center" wrapText="1"/>
    </xf>
    <xf numFmtId="0" fontId="8" fillId="0" borderId="0" xfId="0" applyFont="1" applyAlignment="1">
      <alignment horizontal="center" vertical="center"/>
    </xf>
    <xf numFmtId="165" fontId="8" fillId="0" borderId="0" xfId="1" applyNumberFormat="1" applyFont="1" applyAlignment="1">
      <alignment horizontal="center" vertical="center"/>
    </xf>
    <xf numFmtId="165" fontId="8" fillId="0" borderId="0" xfId="1" applyNumberFormat="1" applyFont="1"/>
    <xf numFmtId="0" fontId="12" fillId="0" borderId="0" xfId="2" applyFont="1" applyBorder="1" applyAlignment="1">
      <alignment vertical="center"/>
    </xf>
    <xf numFmtId="0" fontId="12" fillId="0" borderId="2" xfId="2" applyFont="1" applyBorder="1" applyAlignment="1">
      <alignment vertical="center"/>
    </xf>
    <xf numFmtId="0" fontId="12" fillId="0" borderId="20" xfId="2" applyFont="1" applyBorder="1" applyAlignment="1">
      <alignment vertical="center"/>
    </xf>
    <xf numFmtId="0" fontId="11" fillId="0" borderId="0" xfId="0" applyFont="1" applyAlignment="1">
      <alignment horizontal="center" vertical="center"/>
    </xf>
    <xf numFmtId="0" fontId="11" fillId="0" borderId="0" xfId="0" applyFont="1" applyAlignment="1">
      <alignment vertical="center"/>
    </xf>
    <xf numFmtId="0" fontId="6" fillId="9" borderId="5"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6"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8" xfId="0" applyFont="1" applyBorder="1" applyAlignment="1">
      <alignment vertical="center" wrapText="1"/>
    </xf>
    <xf numFmtId="0" fontId="7" fillId="0" borderId="7" xfId="0" applyFont="1" applyBorder="1" applyAlignment="1">
      <alignment horizontal="left" vertical="center" wrapText="1"/>
    </xf>
    <xf numFmtId="0" fontId="7" fillId="0" borderId="21" xfId="0" applyFont="1" applyBorder="1" applyAlignment="1">
      <alignment vertical="center" wrapText="1"/>
    </xf>
    <xf numFmtId="165" fontId="8" fillId="0" borderId="0" xfId="1" applyNumberFormat="1" applyFont="1" applyAlignment="1">
      <alignment horizontal="center"/>
    </xf>
    <xf numFmtId="0" fontId="8" fillId="2" borderId="0" xfId="0" applyFont="1" applyFill="1" applyAlignment="1">
      <alignment horizontal="center"/>
    </xf>
    <xf numFmtId="165" fontId="8" fillId="2" borderId="0" xfId="1" applyNumberFormat="1" applyFont="1" applyFill="1" applyAlignment="1">
      <alignment horizontal="center"/>
    </xf>
    <xf numFmtId="165" fontId="8" fillId="2" borderId="0" xfId="1" applyNumberFormat="1" applyFont="1" applyFill="1"/>
    <xf numFmtId="164" fontId="8" fillId="2" borderId="0" xfId="1" applyNumberFormat="1" applyFont="1" applyFill="1"/>
    <xf numFmtId="0" fontId="8" fillId="3" borderId="0" xfId="0" applyFont="1" applyFill="1" applyAlignment="1">
      <alignment horizontal="center"/>
    </xf>
    <xf numFmtId="165" fontId="8" fillId="3" borderId="0" xfId="1" applyNumberFormat="1" applyFont="1" applyFill="1" applyAlignment="1">
      <alignment horizontal="center"/>
    </xf>
    <xf numFmtId="165" fontId="8" fillId="3" borderId="0" xfId="1" applyNumberFormat="1" applyFont="1" applyFill="1"/>
    <xf numFmtId="164" fontId="8" fillId="3" borderId="0" xfId="1" applyNumberFormat="1" applyFont="1" applyFill="1"/>
    <xf numFmtId="0" fontId="12" fillId="0" borderId="0" xfId="2" applyFont="1" applyAlignment="1">
      <alignment horizontal="center" vertical="center"/>
    </xf>
    <xf numFmtId="0" fontId="6" fillId="9" borderId="9" xfId="0" applyFont="1" applyFill="1" applyBorder="1" applyAlignment="1">
      <alignment horizontal="center" vertical="center" wrapText="1"/>
    </xf>
    <xf numFmtId="0" fontId="6" fillId="9" borderId="6" xfId="0" applyFont="1" applyFill="1" applyBorder="1" applyAlignment="1">
      <alignment horizontal="center" vertical="center" wrapText="1"/>
    </xf>
    <xf numFmtId="164" fontId="7" fillId="0" borderId="1" xfId="0" applyNumberFormat="1" applyFont="1" applyBorder="1" applyAlignment="1">
      <alignment horizontal="center" vertical="center" wrapText="1"/>
    </xf>
    <xf numFmtId="0" fontId="7" fillId="0" borderId="8" xfId="0" applyFont="1" applyBorder="1" applyAlignment="1">
      <alignment horizontal="center" vertical="center" wrapText="1"/>
    </xf>
    <xf numFmtId="164" fontId="7" fillId="0" borderId="0" xfId="0" applyNumberFormat="1" applyFont="1"/>
    <xf numFmtId="0" fontId="7" fillId="0" borderId="2" xfId="0" applyFont="1" applyBorder="1" applyAlignment="1">
      <alignment horizontal="left" vertical="center" wrapText="1"/>
    </xf>
    <xf numFmtId="0" fontId="7" fillId="0" borderId="1" xfId="0" applyFont="1" applyBorder="1" applyAlignment="1">
      <alignment horizontal="left" vertical="center" wrapText="1"/>
    </xf>
    <xf numFmtId="0" fontId="3" fillId="0" borderId="0" xfId="0" applyFont="1"/>
    <xf numFmtId="166" fontId="4" fillId="0" borderId="1" xfId="1" applyNumberFormat="1" applyFont="1" applyBorder="1" applyAlignment="1">
      <alignment horizontal="center" vertical="center"/>
    </xf>
    <xf numFmtId="0" fontId="5" fillId="2" borderId="1" xfId="0" applyFont="1" applyFill="1" applyBorder="1" applyAlignment="1">
      <alignment horizontal="center" vertical="center" wrapText="1"/>
    </xf>
    <xf numFmtId="166" fontId="5" fillId="2" borderId="1" xfId="1" applyNumberFormat="1" applyFont="1" applyFill="1" applyBorder="1" applyAlignment="1">
      <alignment horizontal="center" vertical="center"/>
    </xf>
    <xf numFmtId="164" fontId="15" fillId="10" borderId="15" xfId="0" applyNumberFormat="1" applyFont="1" applyFill="1" applyBorder="1" applyAlignment="1">
      <alignment vertical="center" wrapText="1"/>
    </xf>
    <xf numFmtId="164" fontId="7" fillId="10" borderId="1" xfId="0" applyNumberFormat="1" applyFont="1" applyFill="1" applyBorder="1" applyAlignment="1">
      <alignment vertical="center" wrapText="1"/>
    </xf>
    <xf numFmtId="0" fontId="7" fillId="10" borderId="1" xfId="0" applyFont="1" applyFill="1" applyBorder="1" applyAlignment="1">
      <alignment vertical="center" wrapText="1"/>
    </xf>
    <xf numFmtId="0" fontId="19" fillId="0" borderId="0" xfId="0" applyFont="1"/>
    <xf numFmtId="0" fontId="20" fillId="0" borderId="0" xfId="0" applyFont="1"/>
    <xf numFmtId="0" fontId="20" fillId="0" borderId="0" xfId="0" applyFont="1" applyAlignment="1">
      <alignment horizontal="center" vertical="center"/>
    </xf>
    <xf numFmtId="165" fontId="20" fillId="0" borderId="0" xfId="1" applyNumberFormat="1" applyFont="1" applyAlignment="1">
      <alignment horizontal="center" vertical="center"/>
    </xf>
    <xf numFmtId="165" fontId="20" fillId="0" borderId="0" xfId="1" applyNumberFormat="1" applyFont="1"/>
    <xf numFmtId="164" fontId="20" fillId="0" borderId="0" xfId="1" applyNumberFormat="1" applyFont="1"/>
    <xf numFmtId="0" fontId="20" fillId="0" borderId="0" xfId="0" applyFont="1" applyAlignment="1">
      <alignment horizontal="center"/>
    </xf>
    <xf numFmtId="165" fontId="20" fillId="0" borderId="0" xfId="1" applyNumberFormat="1" applyFont="1" applyAlignment="1">
      <alignment horizontal="center"/>
    </xf>
    <xf numFmtId="164" fontId="7" fillId="10" borderId="1" xfId="0" applyNumberFormat="1" applyFont="1" applyFill="1" applyBorder="1" applyAlignment="1">
      <alignment horizontal="center" vertical="center" wrapText="1"/>
    </xf>
    <xf numFmtId="0" fontId="7" fillId="10" borderId="1" xfId="0" applyFont="1" applyFill="1" applyBorder="1" applyAlignment="1">
      <alignment horizontal="left" vertical="center" wrapText="1"/>
    </xf>
    <xf numFmtId="164" fontId="18" fillId="10" borderId="1" xfId="0" applyNumberFormat="1" applyFont="1" applyFill="1" applyBorder="1" applyAlignment="1">
      <alignment horizontal="center" vertical="center" wrapText="1"/>
    </xf>
    <xf numFmtId="0" fontId="21" fillId="0" borderId="0" xfId="0" applyFont="1"/>
    <xf numFmtId="0" fontId="22" fillId="0" borderId="0" xfId="0" applyFont="1"/>
    <xf numFmtId="0" fontId="13" fillId="2" borderId="18" xfId="0" applyFont="1" applyFill="1" applyBorder="1" applyAlignment="1">
      <alignment horizontal="center" vertical="center" wrapText="1"/>
    </xf>
    <xf numFmtId="0" fontId="0" fillId="0" borderId="0" xfId="0" applyAlignment="1">
      <alignment horizontal="center" vertical="center"/>
    </xf>
    <xf numFmtId="0" fontId="0" fillId="0" borderId="1" xfId="0" applyBorder="1"/>
    <xf numFmtId="0" fontId="0" fillId="0" borderId="1" xfId="0" applyBorder="1" applyAlignment="1">
      <alignment vertical="center" wrapText="1"/>
    </xf>
    <xf numFmtId="0" fontId="9" fillId="0" borderId="1" xfId="2" applyBorder="1" applyAlignment="1">
      <alignment vertical="center" wrapText="1"/>
    </xf>
    <xf numFmtId="44" fontId="0" fillId="0" borderId="1" xfId="3" applyFont="1" applyBorder="1"/>
    <xf numFmtId="44" fontId="1" fillId="0" borderId="1" xfId="3" applyFont="1" applyBorder="1" applyAlignment="1">
      <alignment horizontal="center" vertical="center" wrapText="1"/>
    </xf>
    <xf numFmtId="0" fontId="0" fillId="11" borderId="1" xfId="0" applyFill="1" applyBorder="1"/>
    <xf numFmtId="0" fontId="2" fillId="11" borderId="1" xfId="0" applyFont="1" applyFill="1" applyBorder="1" applyAlignment="1">
      <alignment horizontal="center" vertical="center" wrapText="1"/>
    </xf>
    <xf numFmtId="44" fontId="0" fillId="0" borderId="1" xfId="3" applyFont="1" applyBorder="1" applyAlignment="1">
      <alignment vertical="center"/>
    </xf>
    <xf numFmtId="0" fontId="9" fillId="12" borderId="1" xfId="2" applyFill="1" applyBorder="1" applyAlignment="1">
      <alignment vertical="center" wrapText="1"/>
    </xf>
    <xf numFmtId="0" fontId="0" fillId="12" borderId="1" xfId="0" applyFill="1" applyBorder="1"/>
    <xf numFmtId="9" fontId="7" fillId="0" borderId="0" xfId="4" applyFont="1"/>
    <xf numFmtId="9" fontId="7" fillId="10" borderId="1" xfId="4" applyFont="1" applyFill="1" applyBorder="1" applyAlignment="1">
      <alignment vertical="center" wrapText="1"/>
    </xf>
    <xf numFmtId="164" fontId="18" fillId="0" borderId="1" xfId="0" applyNumberFormat="1" applyFont="1" applyBorder="1" applyAlignment="1">
      <alignment vertical="center" wrapText="1"/>
    </xf>
    <xf numFmtId="164" fontId="7" fillId="13" borderId="1" xfId="0" applyNumberFormat="1" applyFont="1" applyFill="1" applyBorder="1" applyAlignment="1">
      <alignment vertical="center" wrapText="1"/>
    </xf>
    <xf numFmtId="164" fontId="8" fillId="3" borderId="0" xfId="0" applyNumberFormat="1" applyFont="1" applyFill="1"/>
    <xf numFmtId="44" fontId="8" fillId="3" borderId="0" xfId="3" applyFont="1" applyFill="1"/>
    <xf numFmtId="44" fontId="8" fillId="3" borderId="0" xfId="0" applyNumberFormat="1" applyFont="1" applyFill="1"/>
    <xf numFmtId="44" fontId="0" fillId="0" borderId="1" xfId="0" applyNumberFormat="1" applyBorder="1"/>
    <xf numFmtId="44" fontId="2" fillId="0" borderId="1" xfId="0" applyNumberFormat="1" applyFont="1" applyBorder="1"/>
    <xf numFmtId="43" fontId="4" fillId="0" borderId="1" xfId="1" applyFont="1" applyBorder="1" applyAlignment="1">
      <alignment horizontal="center" vertical="center"/>
    </xf>
    <xf numFmtId="0" fontId="7" fillId="10" borderId="1" xfId="0" applyFont="1" applyFill="1" applyBorder="1" applyAlignment="1">
      <alignment horizontal="center" vertical="center" wrapText="1"/>
    </xf>
    <xf numFmtId="0" fontId="2" fillId="3" borderId="0" xfId="0" applyFont="1" applyFill="1"/>
    <xf numFmtId="0" fontId="7" fillId="0" borderId="0" xfId="0" applyFont="1" applyAlignment="1">
      <alignment wrapText="1"/>
    </xf>
    <xf numFmtId="0" fontId="7" fillId="0" borderId="0" xfId="0" applyFont="1" applyAlignment="1">
      <alignment vertical="center"/>
    </xf>
    <xf numFmtId="0" fontId="7" fillId="14" borderId="0" xfId="0" applyFont="1" applyFill="1"/>
    <xf numFmtId="0" fontId="7" fillId="14" borderId="0" xfId="0" applyFont="1" applyFill="1" applyAlignment="1">
      <alignment vertical="center"/>
    </xf>
    <xf numFmtId="0" fontId="0" fillId="0" borderId="0" xfId="0" applyAlignment="1">
      <alignment vertical="center"/>
    </xf>
    <xf numFmtId="0" fontId="25" fillId="15" borderId="7" xfId="0" applyFont="1" applyFill="1" applyBorder="1" applyAlignment="1">
      <alignment horizontal="center" vertical="center"/>
    </xf>
    <xf numFmtId="0" fontId="25" fillId="15" borderId="4" xfId="0" applyFont="1" applyFill="1" applyBorder="1" applyAlignment="1">
      <alignment horizontal="center" vertical="center" wrapText="1"/>
    </xf>
    <xf numFmtId="0" fontId="25" fillId="15" borderId="36" xfId="0" applyFont="1" applyFill="1" applyBorder="1" applyAlignment="1">
      <alignment horizontal="center" vertical="center" wrapText="1"/>
    </xf>
    <xf numFmtId="0" fontId="25" fillId="15" borderId="37" xfId="0" applyFont="1" applyFill="1" applyBorder="1" applyAlignment="1">
      <alignment horizontal="center" vertical="center" wrapText="1"/>
    </xf>
    <xf numFmtId="0" fontId="25" fillId="15" borderId="38" xfId="0" applyFont="1" applyFill="1" applyBorder="1" applyAlignment="1">
      <alignment horizontal="center" vertical="center" wrapText="1"/>
    </xf>
    <xf numFmtId="0" fontId="25" fillId="15" borderId="7" xfId="0" applyFont="1" applyFill="1" applyBorder="1" applyAlignment="1">
      <alignment horizontal="center" vertical="center" wrapText="1"/>
    </xf>
    <xf numFmtId="0" fontId="25" fillId="15" borderId="17" xfId="0" applyFont="1" applyFill="1" applyBorder="1" applyAlignment="1">
      <alignment horizontal="center" vertical="center" wrapText="1"/>
    </xf>
    <xf numFmtId="0" fontId="7" fillId="14" borderId="0" xfId="0" applyFont="1" applyFill="1" applyAlignment="1">
      <alignment horizontal="center" vertical="center"/>
    </xf>
    <xf numFmtId="0" fontId="7" fillId="14" borderId="16" xfId="0" applyFont="1" applyFill="1" applyBorder="1" applyAlignment="1">
      <alignment horizontal="center" vertical="center"/>
    </xf>
    <xf numFmtId="0" fontId="7" fillId="0" borderId="4" xfId="0" applyFont="1" applyBorder="1" applyAlignment="1">
      <alignment horizontal="center" vertical="center"/>
    </xf>
    <xf numFmtId="0" fontId="7" fillId="0" borderId="36" xfId="0" applyFont="1" applyBorder="1" applyAlignment="1">
      <alignment vertical="center"/>
    </xf>
    <xf numFmtId="0" fontId="7" fillId="0" borderId="36" xfId="0" applyFont="1" applyBorder="1" applyAlignment="1">
      <alignment horizontal="center" vertical="center"/>
    </xf>
    <xf numFmtId="0" fontId="7" fillId="3" borderId="36" xfId="0" applyFont="1" applyFill="1" applyBorder="1"/>
    <xf numFmtId="167" fontId="7" fillId="0" borderId="37" xfId="0" applyNumberFormat="1" applyFont="1" applyBorder="1" applyAlignment="1">
      <alignment vertical="center"/>
    </xf>
    <xf numFmtId="0" fontId="10" fillId="14" borderId="4" xfId="0" applyFont="1" applyFill="1" applyBorder="1" applyAlignment="1">
      <alignment vertical="center"/>
    </xf>
    <xf numFmtId="0" fontId="8" fillId="0" borderId="36" xfId="0" applyFont="1" applyBorder="1" applyAlignment="1">
      <alignment wrapText="1"/>
    </xf>
    <xf numFmtId="0" fontId="8" fillId="0" borderId="36" xfId="0" applyFont="1" applyBorder="1" applyAlignment="1">
      <alignment vertical="center" wrapText="1"/>
    </xf>
    <xf numFmtId="0" fontId="8" fillId="16" borderId="16" xfId="0" applyFont="1" applyFill="1" applyBorder="1" applyAlignment="1">
      <alignment vertical="center"/>
    </xf>
    <xf numFmtId="0" fontId="8" fillId="16" borderId="4" xfId="0" applyFont="1" applyFill="1" applyBorder="1" applyAlignment="1">
      <alignment wrapText="1"/>
    </xf>
    <xf numFmtId="0" fontId="8" fillId="16" borderId="36" xfId="0" applyFont="1" applyFill="1" applyBorder="1" applyAlignment="1">
      <alignment vertical="center"/>
    </xf>
    <xf numFmtId="0" fontId="8" fillId="16" borderId="37" xfId="0" applyFont="1" applyFill="1" applyBorder="1" applyAlignment="1">
      <alignment vertical="center"/>
    </xf>
    <xf numFmtId="164" fontId="8" fillId="0" borderId="1" xfId="0" applyNumberFormat="1" applyFont="1" applyBorder="1" applyAlignment="1">
      <alignment vertical="center" wrapText="1"/>
    </xf>
    <xf numFmtId="0" fontId="8" fillId="3" borderId="1" xfId="0" applyFont="1" applyFill="1" applyBorder="1" applyAlignment="1">
      <alignment vertical="center" wrapText="1"/>
    </xf>
    <xf numFmtId="165" fontId="8" fillId="0" borderId="1" xfId="5" applyNumberFormat="1" applyFont="1" applyBorder="1" applyAlignment="1">
      <alignment horizontal="center" vertical="center"/>
    </xf>
    <xf numFmtId="1" fontId="8" fillId="0" borderId="1" xfId="5" applyNumberFormat="1" applyFont="1" applyBorder="1" applyAlignment="1">
      <alignment horizontal="center" vertical="center"/>
    </xf>
    <xf numFmtId="166" fontId="8" fillId="0" borderId="1" xfId="0" applyNumberFormat="1" applyFont="1" applyBorder="1" applyAlignment="1">
      <alignment horizontal="right" vertical="center"/>
    </xf>
    <xf numFmtId="168" fontId="8" fillId="0" borderId="8" xfId="0" applyNumberFormat="1" applyFont="1" applyBorder="1" applyAlignment="1">
      <alignment horizontal="right" vertical="center"/>
    </xf>
    <xf numFmtId="0" fontId="8" fillId="3" borderId="7" xfId="0" applyFont="1" applyFill="1" applyBorder="1" applyAlignment="1">
      <alignment vertical="center"/>
    </xf>
    <xf numFmtId="169" fontId="8" fillId="3" borderId="1" xfId="0" applyNumberFormat="1" applyFont="1" applyFill="1" applyBorder="1" applyAlignment="1">
      <alignment horizontal="center" vertical="center" wrapText="1"/>
    </xf>
    <xf numFmtId="164" fontId="8" fillId="3" borderId="1" xfId="0" applyNumberFormat="1" applyFont="1" applyFill="1" applyBorder="1" applyAlignment="1">
      <alignment vertical="center"/>
    </xf>
    <xf numFmtId="164" fontId="8" fillId="3" borderId="8" xfId="0" applyNumberFormat="1" applyFont="1" applyFill="1" applyBorder="1" applyAlignment="1">
      <alignment vertical="center"/>
    </xf>
    <xf numFmtId="0" fontId="8" fillId="3" borderId="17" xfId="0" applyFont="1" applyFill="1" applyBorder="1" applyAlignment="1">
      <alignment vertical="center"/>
    </xf>
    <xf numFmtId="170" fontId="8" fillId="3" borderId="1" xfId="3" applyNumberFormat="1" applyFont="1" applyFill="1" applyBorder="1" applyAlignment="1">
      <alignment vertical="center"/>
    </xf>
    <xf numFmtId="170" fontId="8" fillId="3" borderId="8" xfId="3" applyNumberFormat="1" applyFont="1" applyFill="1" applyBorder="1" applyAlignment="1">
      <alignment vertical="center"/>
    </xf>
    <xf numFmtId="164" fontId="8" fillId="0" borderId="17" xfId="0" applyNumberFormat="1" applyFont="1" applyBorder="1" applyAlignment="1">
      <alignment vertical="center"/>
    </xf>
    <xf numFmtId="0" fontId="6" fillId="14" borderId="0" xfId="0" applyFont="1" applyFill="1"/>
    <xf numFmtId="0" fontId="8" fillId="3" borderId="1" xfId="0" applyFont="1" applyFill="1" applyBorder="1" applyAlignment="1">
      <alignment horizontal="left" vertical="center" wrapText="1"/>
    </xf>
    <xf numFmtId="0" fontId="26" fillId="0" borderId="1" xfId="2" applyFont="1" applyBorder="1" applyAlignment="1">
      <alignment vertical="center" wrapText="1"/>
    </xf>
    <xf numFmtId="165" fontId="8" fillId="0" borderId="1" xfId="5" applyNumberFormat="1" applyFont="1" applyBorder="1" applyAlignment="1">
      <alignment horizontal="left" vertical="center" wrapText="1"/>
    </xf>
    <xf numFmtId="164" fontId="8" fillId="0" borderId="8" xfId="0" applyNumberFormat="1" applyFont="1" applyBorder="1" applyAlignment="1">
      <alignment vertical="center"/>
    </xf>
    <xf numFmtId="0" fontId="8" fillId="3" borderId="7" xfId="0" applyFont="1" applyFill="1" applyBorder="1" applyAlignment="1">
      <alignment horizontal="right" vertical="center"/>
    </xf>
    <xf numFmtId="0" fontId="9" fillId="0" borderId="1" xfId="2" applyBorder="1" applyAlignment="1">
      <alignment horizontal="left" vertical="center" wrapText="1"/>
    </xf>
    <xf numFmtId="164" fontId="8" fillId="0" borderId="8" xfId="0" applyNumberFormat="1" applyFont="1" applyBorder="1" applyAlignment="1">
      <alignment horizontal="right" vertical="center"/>
    </xf>
    <xf numFmtId="0" fontId="8" fillId="3" borderId="17" xfId="0" applyFont="1" applyFill="1" applyBorder="1" applyAlignment="1">
      <alignment horizontal="right" vertical="center"/>
    </xf>
    <xf numFmtId="0" fontId="8" fillId="0" borderId="1" xfId="0" applyFont="1" applyBorder="1" applyAlignment="1">
      <alignment vertical="center" wrapText="1"/>
    </xf>
    <xf numFmtId="1" fontId="8" fillId="3" borderId="1" xfId="5" applyNumberFormat="1" applyFont="1" applyFill="1" applyBorder="1" applyAlignment="1">
      <alignment horizontal="center" vertical="center"/>
    </xf>
    <xf numFmtId="0" fontId="9" fillId="3" borderId="1" xfId="2" applyFill="1" applyBorder="1" applyAlignment="1">
      <alignment horizontal="left" vertical="center" wrapText="1"/>
    </xf>
    <xf numFmtId="0" fontId="8" fillId="3" borderId="1" xfId="0" applyFont="1" applyFill="1" applyBorder="1" applyAlignment="1">
      <alignment horizontal="center" vertical="center" wrapText="1"/>
    </xf>
    <xf numFmtId="0" fontId="8" fillId="0" borderId="7" xfId="0" applyFont="1" applyBorder="1" applyAlignment="1">
      <alignment vertical="center"/>
    </xf>
    <xf numFmtId="0" fontId="8" fillId="0" borderId="17" xfId="0" applyFont="1" applyBorder="1" applyAlignment="1">
      <alignment vertical="center"/>
    </xf>
    <xf numFmtId="0" fontId="8" fillId="3" borderId="1" xfId="1" applyNumberFormat="1" applyFont="1" applyFill="1" applyBorder="1" applyAlignment="1">
      <alignment vertical="center" wrapText="1"/>
    </xf>
    <xf numFmtId="0" fontId="7" fillId="0" borderId="4" xfId="0" applyFont="1" applyBorder="1" applyAlignment="1">
      <alignment vertical="center" wrapText="1"/>
    </xf>
    <xf numFmtId="0" fontId="7" fillId="0" borderId="36" xfId="0" applyFont="1" applyBorder="1" applyAlignment="1">
      <alignment vertical="center" wrapText="1"/>
    </xf>
    <xf numFmtId="0" fontId="27" fillId="14" borderId="4" xfId="0" applyFont="1" applyFill="1" applyBorder="1" applyAlignment="1">
      <alignment vertical="center"/>
    </xf>
    <xf numFmtId="0" fontId="9" fillId="14" borderId="36" xfId="6" applyFill="1" applyBorder="1" applyAlignment="1">
      <alignment wrapText="1"/>
    </xf>
    <xf numFmtId="167" fontId="27" fillId="14" borderId="36" xfId="0" applyNumberFormat="1" applyFont="1" applyFill="1" applyBorder="1" applyAlignment="1">
      <alignment horizontal="right" vertical="center"/>
    </xf>
    <xf numFmtId="0" fontId="27" fillId="14" borderId="17" xfId="0" applyFont="1" applyFill="1" applyBorder="1" applyAlignment="1">
      <alignment vertical="center"/>
    </xf>
    <xf numFmtId="0" fontId="27" fillId="14" borderId="36" xfId="0" applyFont="1" applyFill="1" applyBorder="1" applyAlignment="1">
      <alignment wrapText="1"/>
    </xf>
    <xf numFmtId="167" fontId="7" fillId="0" borderId="36" xfId="0" applyNumberFormat="1" applyFont="1" applyBorder="1" applyAlignment="1">
      <alignment horizontal="right" vertical="center"/>
    </xf>
    <xf numFmtId="0" fontId="27" fillId="0" borderId="36" xfId="0" applyFont="1" applyBorder="1" applyAlignment="1">
      <alignment wrapText="1"/>
    </xf>
    <xf numFmtId="167" fontId="25" fillId="15" borderId="39" xfId="0" applyNumberFormat="1" applyFont="1" applyFill="1" applyBorder="1" applyAlignment="1">
      <alignment horizontal="center" vertical="center"/>
    </xf>
    <xf numFmtId="0" fontId="25" fillId="15" borderId="39" xfId="0" applyFont="1" applyFill="1" applyBorder="1" applyAlignment="1">
      <alignment horizontal="center" vertical="center"/>
    </xf>
    <xf numFmtId="167" fontId="25" fillId="15" borderId="40" xfId="0" applyNumberFormat="1" applyFont="1" applyFill="1" applyBorder="1" applyAlignment="1">
      <alignment horizontal="center" vertical="center"/>
    </xf>
    <xf numFmtId="0" fontId="18" fillId="0" borderId="0" xfId="0" applyFont="1" applyAlignment="1">
      <alignment vertical="center"/>
    </xf>
    <xf numFmtId="0" fontId="7" fillId="0" borderId="0" xfId="0" applyFont="1" applyAlignment="1">
      <alignment vertical="center" wrapText="1"/>
    </xf>
    <xf numFmtId="165" fontId="7" fillId="0" borderId="0" xfId="0" applyNumberFormat="1" applyFont="1" applyAlignment="1">
      <alignment wrapText="1"/>
    </xf>
    <xf numFmtId="165" fontId="7" fillId="0" borderId="0" xfId="0" applyNumberFormat="1" applyFont="1" applyAlignment="1">
      <alignment vertical="center"/>
    </xf>
    <xf numFmtId="43" fontId="7" fillId="0" borderId="0" xfId="1" applyFont="1" applyAlignment="1">
      <alignment vertical="center"/>
    </xf>
    <xf numFmtId="0" fontId="25" fillId="15" borderId="0" xfId="0" applyFont="1" applyFill="1" applyAlignment="1">
      <alignment vertical="center"/>
    </xf>
    <xf numFmtId="167" fontId="25" fillId="15" borderId="0" xfId="0" applyNumberFormat="1" applyFont="1" applyFill="1" applyAlignment="1">
      <alignment horizontal="center" vertical="center"/>
    </xf>
    <xf numFmtId="0" fontId="25" fillId="15" borderId="0" xfId="0" applyFont="1" applyFill="1" applyAlignment="1">
      <alignment horizontal="center" vertical="center"/>
    </xf>
    <xf numFmtId="164" fontId="8" fillId="10" borderId="1" xfId="0" applyNumberFormat="1" applyFont="1" applyFill="1" applyBorder="1" applyAlignment="1">
      <alignment vertical="center"/>
    </xf>
    <xf numFmtId="164" fontId="8" fillId="10" borderId="1" xfId="0" applyNumberFormat="1" applyFont="1" applyFill="1" applyBorder="1" applyAlignment="1">
      <alignment horizontal="right" vertical="center"/>
    </xf>
    <xf numFmtId="170" fontId="8" fillId="10" borderId="1" xfId="3" applyNumberFormat="1" applyFont="1" applyFill="1" applyBorder="1" applyAlignment="1">
      <alignment vertical="center"/>
    </xf>
    <xf numFmtId="0" fontId="29" fillId="0" borderId="0" xfId="0" applyFont="1"/>
    <xf numFmtId="0" fontId="30" fillId="0" borderId="0" xfId="0" applyFont="1"/>
    <xf numFmtId="168" fontId="8" fillId="10" borderId="1" xfId="5" applyNumberFormat="1" applyFont="1" applyFill="1" applyBorder="1" applyAlignment="1">
      <alignment horizontal="right" vertical="center"/>
    </xf>
    <xf numFmtId="168" fontId="8" fillId="10" borderId="1" xfId="0" applyNumberFormat="1" applyFont="1" applyFill="1" applyBorder="1" applyAlignment="1">
      <alignment horizontal="right" vertical="center"/>
    </xf>
    <xf numFmtId="167" fontId="7" fillId="10" borderId="36" xfId="0" applyNumberFormat="1" applyFont="1" applyFill="1" applyBorder="1" applyAlignment="1">
      <alignment vertical="center"/>
    </xf>
    <xf numFmtId="0" fontId="13" fillId="2" borderId="19"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6" xfId="0" applyFont="1" applyBorder="1" applyAlignment="1">
      <alignment horizontal="left"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18" fillId="11" borderId="26" xfId="0" applyFont="1" applyFill="1" applyBorder="1" applyAlignment="1">
      <alignment horizontal="center" vertical="center" wrapText="1"/>
    </xf>
    <xf numFmtId="0" fontId="18" fillId="11" borderId="27" xfId="0" applyFont="1" applyFill="1" applyBorder="1" applyAlignment="1">
      <alignment horizontal="center" vertical="center" wrapText="1"/>
    </xf>
    <xf numFmtId="0" fontId="18" fillId="11" borderId="28" xfId="0" applyFont="1" applyFill="1" applyBorder="1" applyAlignment="1">
      <alignment horizontal="center" vertical="center" wrapText="1"/>
    </xf>
    <xf numFmtId="0" fontId="18" fillId="11" borderId="23" xfId="0" applyFont="1" applyFill="1" applyBorder="1" applyAlignment="1">
      <alignment horizontal="center" vertical="center" wrapText="1"/>
    </xf>
    <xf numFmtId="0" fontId="18" fillId="11" borderId="24" xfId="0" applyFont="1" applyFill="1" applyBorder="1" applyAlignment="1">
      <alignment horizontal="center" vertical="center" wrapText="1"/>
    </xf>
    <xf numFmtId="0" fontId="18" fillId="11" borderId="25" xfId="0" applyFont="1" applyFill="1" applyBorder="1" applyAlignment="1">
      <alignment horizontal="center" vertical="center" wrapText="1"/>
    </xf>
    <xf numFmtId="0" fontId="16" fillId="11" borderId="22" xfId="0" applyFont="1" applyFill="1" applyBorder="1" applyAlignment="1">
      <alignment horizontal="center" vertical="center" wrapText="1"/>
    </xf>
    <xf numFmtId="0" fontId="16" fillId="11" borderId="0" xfId="0" applyFont="1" applyFill="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 fillId="0" borderId="1" xfId="0" applyFont="1" applyBorder="1" applyAlignment="1">
      <alignment horizontal="center"/>
    </xf>
    <xf numFmtId="0" fontId="23" fillId="0" borderId="0" xfId="0" applyFont="1" applyAlignment="1">
      <alignment horizontal="center" vertical="center" wrapText="1"/>
    </xf>
    <xf numFmtId="0" fontId="25" fillId="15" borderId="2" xfId="0" applyFont="1" applyFill="1" applyBorder="1" applyAlignment="1">
      <alignment vertical="center" wrapText="1"/>
    </xf>
    <xf numFmtId="0" fontId="25" fillId="15" borderId="4" xfId="0" applyFont="1" applyFill="1" applyBorder="1" applyAlignment="1">
      <alignment vertical="center" wrapText="1"/>
    </xf>
    <xf numFmtId="0" fontId="25" fillId="15" borderId="13" xfId="0" applyFont="1" applyFill="1" applyBorder="1" applyAlignment="1">
      <alignment vertical="center"/>
    </xf>
    <xf numFmtId="0" fontId="25" fillId="15" borderId="14" xfId="0" applyFont="1" applyFill="1" applyBorder="1" applyAlignment="1">
      <alignment vertical="center"/>
    </xf>
    <xf numFmtId="0" fontId="25" fillId="15" borderId="18" xfId="0" applyFont="1" applyFill="1" applyBorder="1" applyAlignment="1">
      <alignment vertical="center"/>
    </xf>
    <xf numFmtId="0" fontId="28" fillId="0" borderId="27" xfId="0" applyFont="1" applyBorder="1" applyAlignment="1">
      <alignment wrapText="1"/>
    </xf>
    <xf numFmtId="0" fontId="25" fillId="15" borderId="29" xfId="0" applyFont="1" applyFill="1" applyBorder="1" applyAlignment="1">
      <alignment vertical="center"/>
    </xf>
    <xf numFmtId="0" fontId="25" fillId="15" borderId="30" xfId="0" applyFont="1" applyFill="1" applyBorder="1" applyAlignment="1">
      <alignment vertical="center"/>
    </xf>
    <xf numFmtId="0" fontId="6" fillId="0" borderId="31" xfId="0" applyFont="1" applyBorder="1" applyAlignment="1">
      <alignment vertical="center" wrapText="1"/>
    </xf>
    <xf numFmtId="0" fontId="6" fillId="0" borderId="32" xfId="0" applyFont="1" applyBorder="1" applyAlignment="1">
      <alignment vertical="center" wrapText="1"/>
    </xf>
    <xf numFmtId="0" fontId="18" fillId="17" borderId="33" xfId="0" applyFont="1" applyFill="1" applyBorder="1" applyAlignment="1">
      <alignment horizontal="center" vertical="center" wrapText="1"/>
    </xf>
    <xf numFmtId="0" fontId="18" fillId="17" borderId="31" xfId="0" applyFont="1" applyFill="1" applyBorder="1" applyAlignment="1">
      <alignment horizontal="center" vertical="center" wrapText="1"/>
    </xf>
    <xf numFmtId="0" fontId="18" fillId="17" borderId="34" xfId="0" applyFont="1" applyFill="1" applyBorder="1" applyAlignment="1">
      <alignment horizontal="center" vertical="center" wrapText="1"/>
    </xf>
    <xf numFmtId="0" fontId="18" fillId="18" borderId="29" xfId="0" applyFont="1" applyFill="1" applyBorder="1" applyAlignment="1">
      <alignment horizontal="center" vertical="center"/>
    </xf>
    <xf numFmtId="0" fontId="18" fillId="18" borderId="31" xfId="0" applyFont="1" applyFill="1" applyBorder="1" applyAlignment="1">
      <alignment horizontal="center" vertical="center"/>
    </xf>
    <xf numFmtId="0" fontId="18" fillId="18" borderId="32" xfId="0" applyFont="1" applyFill="1" applyBorder="1" applyAlignment="1">
      <alignment horizontal="center" vertical="center"/>
    </xf>
    <xf numFmtId="0" fontId="18" fillId="19" borderId="33" xfId="0" applyFont="1" applyFill="1" applyBorder="1" applyAlignment="1">
      <alignment horizontal="center" vertical="center"/>
    </xf>
    <xf numFmtId="0" fontId="18" fillId="19" borderId="31" xfId="0" applyFont="1" applyFill="1" applyBorder="1" applyAlignment="1">
      <alignment horizontal="center" vertical="center"/>
    </xf>
    <xf numFmtId="0" fontId="18" fillId="19" borderId="32" xfId="0" applyFont="1" applyFill="1" applyBorder="1" applyAlignment="1">
      <alignment horizontal="center" vertical="center"/>
    </xf>
    <xf numFmtId="0" fontId="25" fillId="15" borderId="35" xfId="0" applyFont="1" applyFill="1" applyBorder="1" applyAlignment="1">
      <alignment horizontal="center" vertical="center" wrapText="1"/>
    </xf>
    <xf numFmtId="0" fontId="25" fillId="15" borderId="36" xfId="0" applyFont="1" applyFill="1" applyBorder="1" applyAlignment="1">
      <alignment horizontal="center" vertical="center" wrapText="1"/>
    </xf>
    <xf numFmtId="0" fontId="29" fillId="0" borderId="0" xfId="0" applyFont="1" applyAlignment="1">
      <alignment vertical="center"/>
    </xf>
  </cellXfs>
  <cellStyles count="7">
    <cellStyle name="Hipervínculo" xfId="2" builtinId="8"/>
    <cellStyle name="Hyperlink" xfId="6" xr:uid="{00000000-0005-0000-0000-000001000000}"/>
    <cellStyle name="Millares" xfId="1" builtinId="3"/>
    <cellStyle name="Millares 10 2" xfId="5" xr:uid="{00000000-0005-0000-0000-000003000000}"/>
    <cellStyle name="Moneda" xfId="3" builtinId="4"/>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ommunity.secop.gov.co/Public/Tendering/OpportunityDetail/Index?noticeUID=CO1.NTC.924303" TargetMode="External"/><Relationship Id="rId2" Type="http://schemas.openxmlformats.org/officeDocument/2006/relationships/hyperlink" Target="https://excel.officeapps.live.com/x/_layouts/251024_Soportes/17.%20INFORME%20DE%20EJECUCI%C3%93N%20No.%201%20(6).pdf" TargetMode="External"/><Relationship Id="rId1" Type="http://schemas.openxmlformats.org/officeDocument/2006/relationships/hyperlink" Target="https://community.secop.gov.co/Public/Tendering/OpportunityDetail/Index?noticeUID=CO1.NTC.5345560" TargetMode="External"/><Relationship Id="rId4" Type="http://schemas.openxmlformats.org/officeDocument/2006/relationships/hyperlink" Target="https://excel.officeapps.live.com/x/_layouts/251024_Soportes/Acta%203%20Documentos%20(2).pdf"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agrocolombiasas.com/producto/bomba-sumergible-para-pozo-profundo-1-hp-agua-limpia-truper/?srsltid=AfmBOoqjJX89e9lYGKREi4LofFvh4hsk8VrR-bWacOF4wH7qfjWeidiW&amp;utm_source=chatgpt.com" TargetMode="External"/><Relationship Id="rId18" Type="http://schemas.openxmlformats.org/officeDocument/2006/relationships/hyperlink" Target="https://almacenmedico.com/products/bandeja-para-instrumental-30x20?srsltid=AfmBOorY69Mwdzoo4NcjDKzwOfUmILK69jS2Ag70TTOMmzajI-tZoAkG&amp;utm_source=chatgpt.com" TargetMode="External"/><Relationship Id="rId26" Type="http://schemas.openxmlformats.org/officeDocument/2006/relationships/hyperlink" Target="https://www.homecenter.com.co/homecenter-co/product/30042/codo-90-x-2-presion/30042/?utm_source=chatgpt.com" TargetMode="External"/><Relationship Id="rId39" Type="http://schemas.openxmlformats.org/officeDocument/2006/relationships/hyperlink" Target="https://www.homecenter.com.co/homecenter-co/product/241531/valvula-bola-pvc-1-2-lisa-soldable/241531/?utm_source=chatgpt.com" TargetMode="External"/><Relationship Id="rId21" Type="http://schemas.openxmlformats.org/officeDocument/2006/relationships/hyperlink" Target="https://www.pvcdelcaribe.com/products/valvula-bola-pvc-liviana-lisa-1-pcp?srsltid=AfmBOoqxwjr0qOU_SuJopnKb1aP2NO__SddUf2cl4osSKzy7QCQnIxA4&amp;utm_source=chatgpt.com" TargetMode="External"/><Relationship Id="rId34" Type="http://schemas.openxmlformats.org/officeDocument/2006/relationships/hyperlink" Target="https://www.homecenter.com.co/homecenter-co/product/04745/buje-soldado-1x1-2-presion/04745/?utm_source=chatgpt.com" TargetMode="External"/><Relationship Id="rId42" Type="http://schemas.openxmlformats.org/officeDocument/2006/relationships/hyperlink" Target="https://interelectricas.com.co/tuberia-metalica-y-pvc/963-soldadura-pvc-tecno-1-4-galon-ntc576.html?utm_source=chatgpt.com" TargetMode="External"/><Relationship Id="rId47" Type="http://schemas.openxmlformats.org/officeDocument/2006/relationships/hyperlink" Target="https://www.tierragro.com/products/melaza-agrorisaralda-bolsa-x-30-kls?srsltid=AfmBOoq42YRVSJsCSbQvuk0WXxDpsiQrBGhw7KjdEEtOLr3GqtrqLFaN&amp;utm_source=chatgpt.com" TargetMode="External"/><Relationship Id="rId50" Type="http://schemas.openxmlformats.org/officeDocument/2006/relationships/hyperlink" Target="https://www.homecenter.com.co/homecenter-co/product/775526/bomba-sumergible-para-aguas-sucias-07hp-aquastrong/775526/" TargetMode="External"/><Relationship Id="rId55" Type="http://schemas.openxmlformats.org/officeDocument/2006/relationships/hyperlink" Target="https://excel.officeapps.live.com/_layouts/15/guestaccess.aspx?share=EUEln1NGiwxAgHrWzoT5524BtvUnfXHmX26rmlSNqpnuCQ&amp;e=M5dmJh" TargetMode="External"/><Relationship Id="rId7" Type="http://schemas.openxmlformats.org/officeDocument/2006/relationships/hyperlink" Target="https://villavoexpress.com/es/productos/mojarra-38-e-bulto-x-40-kg?utm_source=chatgpt.com" TargetMode="External"/><Relationship Id="rId2" Type="http://schemas.openxmlformats.org/officeDocument/2006/relationships/hyperlink" Target="https://villavoexpress.com/es/productos/mojarra-45-e-bulto-x-40-kg?utm_source=chatgpt.com" TargetMode="External"/><Relationship Id="rId16" Type="http://schemas.openxmlformats.org/officeDocument/2006/relationships/hyperlink" Target="https://listado.mercadolibre.com.co/kit-de-diseccion-9-piezas?utm_source=chatgpt.com" TargetMode="External"/><Relationship Id="rId29" Type="http://schemas.openxmlformats.org/officeDocument/2006/relationships/hyperlink" Target="https://mitiendacoval.com/sanitaria-y-ventilacion-/union-2-sanitaria?srsltid=AfmBOor_H7jh5Ggd-WrOOuPj31bDuFX9kiAnDJ1C1Y9LIJY67cXXw8r0&amp;utm_source=chatgpt.com" TargetMode="External"/><Relationship Id="rId11" Type="http://schemas.openxmlformats.org/officeDocument/2006/relationships/hyperlink" Target="https://villavoexpress.com/es/productos/mojarra-34-e-bulto-x-40-kg?utm_source=chatgpt.com" TargetMode="External"/><Relationship Id="rId24" Type="http://schemas.openxmlformats.org/officeDocument/2006/relationships/hyperlink" Target="https://aldiaferreteria.com/presion/996-tee-pvc-presion-de-2?srsltid=AfmBOop26jkFgJQeWcVhLwcu1G_JegKMilEsSQDYz6mW2G_3rsH6-XDE&amp;utm_source=chatgpt.com" TargetMode="External"/><Relationship Id="rId32" Type="http://schemas.openxmlformats.org/officeDocument/2006/relationships/hyperlink" Target="https://siriuscol.com/products/buje-pre-1-x-1-2-soldado-reductor-de-diametro?srsltid=AfmBOopVk7IfALcTDcbqLB6MMlYVboN2VhiUowYrDxgmYzvcGTogCQ8n&amp;utm_source=chatgpt.com" TargetMode="External"/><Relationship Id="rId37" Type="http://schemas.openxmlformats.org/officeDocument/2006/relationships/hyperlink" Target="https://agrocolombiasas.com/producto/tubo-pvc-de-presion-1-2-rde-9-durman/?srsltid=AfmBOopaB7cxoqYbQKCE0y2IUWUHm7ehGZPPcabTpdnCtm5tAw8A3Rjk&amp;utm_source=chatgpt.com" TargetMode="External"/><Relationship Id="rId40" Type="http://schemas.openxmlformats.org/officeDocument/2006/relationships/hyperlink" Target="https://www.pvcdelcaribe.com/products/valvula-bola-pvc-liviana-lisa-1-pcp?srsltid=AfmBOoqxwjr0qOU_SuJopnKb1aP2NO__SddUf2cl4osSKzy7QCQnIxA4&amp;utm_source=chatgpt.com" TargetMode="External"/><Relationship Id="rId45" Type="http://schemas.openxmlformats.org/officeDocument/2006/relationships/hyperlink" Target="https://listado.mercadolibre.com.co/kit-ph-acuario?utm_source=chatgpt.com" TargetMode="External"/><Relationship Id="rId53" Type="http://schemas.openxmlformats.org/officeDocument/2006/relationships/hyperlink" Target="https://www.construramacolombia.com/DYKAFF/catalogo/materiales-de-construccion/plomeria/tuberia-presion-y-accesorios/tuberia-pvc-presion-1-x-6m-rde-21/p/100001293" TargetMode="External"/><Relationship Id="rId5" Type="http://schemas.openxmlformats.org/officeDocument/2006/relationships/hyperlink" Target="https://www.construmole.com/producto/mojarra-24-extruida-x-40-kg/?utm_source=chatgpt.com" TargetMode="External"/><Relationship Id="rId10" Type="http://schemas.openxmlformats.org/officeDocument/2006/relationships/hyperlink" Target="https://www.construmole.com/producto/mojarra-34-extruida-x-40-kg/?utm_source=chatgpt.com" TargetMode="External"/><Relationship Id="rId19" Type="http://schemas.openxmlformats.org/officeDocument/2006/relationships/hyperlink" Target="https://www.homecenter.com.co/homecenter-co/product/241535/valvula-bola-pvc-2-lisa-soldable/241535/?utm_source=chatgpt.com" TargetMode="External"/><Relationship Id="rId31" Type="http://schemas.openxmlformats.org/officeDocument/2006/relationships/hyperlink" Target="https://agrocolombiasas.com/producto/tubo-pvc-de-presion-1-x-6-metros-rde-26-durman/?srsltid=AfmBOoq-vS8haSXS_JlWXm1dZYiHymmo_PnjRcCERm_2LpcM36Yq57rN&amp;utm_source=chatgpt.com" TargetMode="External"/><Relationship Id="rId44" Type="http://schemas.openxmlformats.org/officeDocument/2006/relationships/hyperlink" Target="https://listado.mercadolibre.com.co/test-kit-api?utm_source=chatgpt.com" TargetMode="External"/><Relationship Id="rId52" Type="http://schemas.openxmlformats.org/officeDocument/2006/relationships/hyperlink" Target="https://www.mercadolibre.com.co/codo-roscado-2-pulgadas--x-1-unidad-sistemas-e-irrigaciones/up/MCOU2437919000" TargetMode="External"/><Relationship Id="rId4" Type="http://schemas.openxmlformats.org/officeDocument/2006/relationships/hyperlink" Target="https://www.plazacampo.com/mojarra-24--ext-40-kg-1-jpg/p?srsltid=AfmBOoocGYHHv7EnA8XmsG38fdpUYqVUFF_JRWhTwSucxffFLtZDjk-_&amp;utm_source=chatgpt.com" TargetMode="External"/><Relationship Id="rId9" Type="http://schemas.openxmlformats.org/officeDocument/2006/relationships/hyperlink" Target="https://www.tierragro.com/products/tilapia-38-extruida-solla-peces?srsltid=AfmBOopME6JIrK-wYiKxAib79OGkExwaO5Iv-kGUuJvYdk9xbXiNP92N&amp;utm_source=chatgpt.com" TargetMode="External"/><Relationship Id="rId14" Type="http://schemas.openxmlformats.org/officeDocument/2006/relationships/hyperlink" Target="https://soelco.co/producto/bomba-sumergible-tipo-bala-agua-limpia-1-hp-truper-12625/?srsltid=AfmBOorNuusjxpXzl-ODBH_S7bDRX3cqgHTCjCqH4IG1ebJkDKbAgcgZ&amp;utm_source=chatgpt.com" TargetMode="External"/><Relationship Id="rId22" Type="http://schemas.openxmlformats.org/officeDocument/2006/relationships/hyperlink" Target="https://www.comaderas.com/tee-de-presion-2-1?utm_source=chatgpt.com" TargetMode="External"/><Relationship Id="rId27" Type="http://schemas.openxmlformats.org/officeDocument/2006/relationships/hyperlink" Target="https://interelectricas.com.co/uniones-pvc/5655-union-pvc-2-gerfor-ref-100773.html?utm_source=chatgpt.com" TargetMode="External"/><Relationship Id="rId30" Type="http://schemas.openxmlformats.org/officeDocument/2006/relationships/hyperlink" Target="https://www.homecenter.com.co/homecenter-co/product/65894/tubo-1x6m-presion-21-200-psi/65894/?utm_source=chatgpt.com" TargetMode="External"/><Relationship Id="rId35" Type="http://schemas.openxmlformats.org/officeDocument/2006/relationships/hyperlink" Target="https://www.construramacolombia.com/DYKAFF/catalogo/materiales-de-construccion/plomeria/tuberia-presion-y-accesorios/tuberia-pvc-presion-12-x-6m-rde-21/p/100001291?utm_source=chatgpt.com" TargetMode="External"/><Relationship Id="rId43" Type="http://schemas.openxmlformats.org/officeDocument/2006/relationships/hyperlink" Target="https://www.acuametro.co/wp-content/uploads/2024/05/5-PRECIOS-SISTEMA-DE-SOLDADURA-Y-LIMPIADOR-PVC-Y-CPVC-4.pdf?utm_source=chatgpt.com" TargetMode="External"/><Relationship Id="rId48" Type="http://schemas.openxmlformats.org/officeDocument/2006/relationships/hyperlink" Target="https://www.construmole.com/producto/melaza-x-30-kilos/?utm_source=chatgpt.com" TargetMode="External"/><Relationship Id="rId8" Type="http://schemas.openxmlformats.org/officeDocument/2006/relationships/hyperlink" Target="https://www.plazacampo.com/mojarra-38--ext-40-kg-3-5-mm-1-jpg/p?srsltid=AfmBOoq9vtEIo1iKRnPa-ahyet_q-fHnkEvm_2h7XycutNwLlJv5e5-9&amp;utm_source=chatgpt.com" TargetMode="External"/><Relationship Id="rId51" Type="http://schemas.openxmlformats.org/officeDocument/2006/relationships/hyperlink" Target="https://www.homecenter.com.co/homecenter-co/product/754058/azafate-tramontina-gn-1-2-de-acero-inoxidable-sin-asas-y-profundidad-de-20-mm/754058/" TargetMode="External"/><Relationship Id="rId3" Type="http://schemas.openxmlformats.org/officeDocument/2006/relationships/hyperlink" Target="https://www.tierrasyganado.com/producto/mojarra-45-harina-x-40-kg-italcol/?utm_source=chatgpt.com" TargetMode="External"/><Relationship Id="rId12" Type="http://schemas.openxmlformats.org/officeDocument/2006/relationships/hyperlink" Target="https://www.tierrasyganado.com/producto/mojarra-34-inicial-e-x-40-kg-italcol-2/?utm_source=chatgpt.com" TargetMode="External"/><Relationship Id="rId17" Type="http://schemas.openxmlformats.org/officeDocument/2006/relationships/hyperlink" Target="https://tecnomedica.com.co/varios/bandeja-de-acero-20x30cms-r393?srsltid=AfmBOoq3oHr8ZddD3Q38VDjKiAredZJU4dsJDR1bccQXVt6q4zfCc9Nq&amp;utm_source=chatgpt.com" TargetMode="External"/><Relationship Id="rId25" Type="http://schemas.openxmlformats.org/officeDocument/2006/relationships/hyperlink" Target="https://mitiendacoval.com/para-cocina-r1366/codo-90-x-2-presion?srsltid=AfmBOop1IrhM6g5QavWCjinoJ4ai74MV8fYZiu5zY1uFuNugH5Esaybz&amp;utm_source=chatgpt.com" TargetMode="External"/><Relationship Id="rId33" Type="http://schemas.openxmlformats.org/officeDocument/2006/relationships/hyperlink" Target="https://www.easy.com.co/buje-roscado-presion-1x12-pvc-gerfor/p?srsltid=AfmBOoq4L08TyXCXDfgWZ1SWJXzH5WfMyo8DzZOYe6JGtyif2Edy7Ygt&amp;utm_source=chatgpt.com" TargetMode="External"/><Relationship Id="rId38" Type="http://schemas.openxmlformats.org/officeDocument/2006/relationships/hyperlink" Target="https://www.easy.com.co/valvula-bola-eco-pvc-lisa-12pg/p?srsltid=AfmBOooOLv-j1dgFvKscX0JLrdPPWE9lYP1K0KvYkqkggtoAn4qCZktE&amp;utm_source=chatgpt.com" TargetMode="External"/><Relationship Id="rId46" Type="http://schemas.openxmlformats.org/officeDocument/2006/relationships/hyperlink" Target="https://colombia.bioweb.co/products/kit-de-prueba-master-api-para-agua-dulce?utm_source=chatgpt.com" TargetMode="External"/><Relationship Id="rId20" Type="http://schemas.openxmlformats.org/officeDocument/2006/relationships/hyperlink" Target="https://www.easy.com.co/valvula-bola-eco-pvc-lisa-2pg/p?srsltid=AfmBOopxOE1vMqSGox6YXfrofXc2UE4bVI4Jxxeg55kcLmTty4qPNBg6&amp;utm_source=chatgpt.com" TargetMode="External"/><Relationship Id="rId41" Type="http://schemas.openxmlformats.org/officeDocument/2006/relationships/hyperlink" Target="https://www.easy.com.co/plomeria/adhesivos-pvc/soldaduras-pvc?srsltid=AfmBOopa46wFXcJxw6pRc3Po0tVgCrhOQD1Kt3GNoPszRGkOBdQCqNtV&amp;utm_source=chatgpt.com" TargetMode="External"/><Relationship Id="rId54" Type="http://schemas.openxmlformats.org/officeDocument/2006/relationships/hyperlink" Target="https://excel.officeapps.live.com/_layouts/15/guestaccess.aspx?share=EcZC2FEsBy5AiYaffyNENngBWYLP5IFVBJY5zP0DAvKv4w&amp;e=9LcJn3" TargetMode="External"/><Relationship Id="rId1" Type="http://schemas.openxmlformats.org/officeDocument/2006/relationships/hyperlink" Target="https://www.plazacampo.com/mojarra-45--hna-40-kg-1-jpg/p?srsltid=AfmBOooY7mjFZ414jm5bJ20RQiRq4-iz2FjyGz7tBRqFZIbP_SdhiJyF&amp;utm_source=chatgpt.com" TargetMode="External"/><Relationship Id="rId6" Type="http://schemas.openxmlformats.org/officeDocument/2006/relationships/hyperlink" Target="https://www.tierrasyganado.com/producto/mojarra-24-5mm-x-40-kg-italcol/?utm_source=chatgpt.com" TargetMode="External"/><Relationship Id="rId15" Type="http://schemas.openxmlformats.org/officeDocument/2006/relationships/hyperlink" Target="https://www.saluti.com.co/sistema-de-diseccion-en-acero-inoxidable-9-piezas-ref-gmd-kd-9pcs-as829pkjor.html?srsltid=AfmBOoqtx1oETq4Yy__IzwXlZ98UqVlTUfIfCT1Mr_dL9_BbxBxBCc3X&amp;utm_source=chatgpt.com" TargetMode="External"/><Relationship Id="rId23" Type="http://schemas.openxmlformats.org/officeDocument/2006/relationships/hyperlink" Target="https://www.homecenter.com.co/homecenter-co/product/30053/tee-2-presion/30053/?utm_source=chatgpt.com" TargetMode="External"/><Relationship Id="rId28" Type="http://schemas.openxmlformats.org/officeDocument/2006/relationships/hyperlink" Target="https://www.homecenter.com.co/homecenter-co/product/30587/union-2-presion/30587/?utm_source=chatgpt.com" TargetMode="External"/><Relationship Id="rId36" Type="http://schemas.openxmlformats.org/officeDocument/2006/relationships/hyperlink" Target="https://www.homecenter.com.co/homecenter-co/product/65891/tubo-presion-1-2x6-mts-9-500-psi/65891/?utm_source=chatgpt.com" TargetMode="External"/><Relationship Id="rId49" Type="http://schemas.openxmlformats.org/officeDocument/2006/relationships/hyperlink" Target="https://listado.mercadolibre.com.co/melaza-por-bultos?utm_source=chatgpt.com"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publicitar.com.co/tienda/articulo-de-escritura/boligrafos-ecologicos/boligrafo-bamboo-clip-eco/" TargetMode="External"/><Relationship Id="rId13" Type="http://schemas.openxmlformats.org/officeDocument/2006/relationships/hyperlink" Target="https://www.panamericana.com.co/lapiz-de-grafito-paper-mate-hb-2-591288/p" TargetMode="External"/><Relationship Id="rId3" Type="http://schemas.openxmlformats.org/officeDocument/2006/relationships/hyperlink" Target="https://compranet.com.co/producto/bolsa-graham-ii-en-poliester-imitacion-de-yute/" TargetMode="External"/><Relationship Id="rId7" Type="http://schemas.openxmlformats.org/officeDocument/2006/relationships/hyperlink" Target="https://www.lostreselefantes.com.co/esfero-borrable-surtido-36149/p" TargetMode="External"/><Relationship Id="rId12" Type="http://schemas.openxmlformats.org/officeDocument/2006/relationships/hyperlink" Target="https://www.scribe.com.co/collections/lapices/products/lapiz-grafito-jumbo-no2-x10-unidades" TargetMode="External"/><Relationship Id="rId2" Type="http://schemas.openxmlformats.org/officeDocument/2006/relationships/hyperlink" Target="https://www.alimentosparaaprender.gov.co/sites/default/files/2025-01/RSN%20009%20DEL%2015012025%20-%20Por%20la%20cual%20se%20reglamentan%20las%20comisiones%20de%20servicio%2C%20vi%C3%A1ticos%20y%20otros%20pagos.pdf" TargetMode="External"/><Relationship Id="rId1" Type="http://schemas.openxmlformats.org/officeDocument/2006/relationships/hyperlink" Target="https://www.adr.gov.co/wp-content/uploads/2024/03/Resolucion-071-de-2024.pdf" TargetMode="External"/><Relationship Id="rId6" Type="http://schemas.openxmlformats.org/officeDocument/2006/relationships/hyperlink" Target="https://www.mercadolibre.com.co/tote-bag-bolsa-ecologica-para-personalizar/up/MCOU3085671397" TargetMode="External"/><Relationship Id="rId11" Type="http://schemas.openxmlformats.org/officeDocument/2006/relationships/hyperlink" Target="https://papelerialagran12.com/productos/block-marca-norma-x-und/?variant=77553815&amp;pf=mc&amp;srsltid=AfmBOopQ3ttDq6f8iAiEgU-k4wtRt8W9xZX2Z2haVEvFoZHyYM4q0Htw1uA" TargetMode="External"/><Relationship Id="rId5" Type="http://schemas.openxmlformats.org/officeDocument/2006/relationships/hyperlink" Target="https://www.papeleriamarin.com/escolares/4347-block-amarillo-argollado-50-hjs-.html?srsltid=AfmBOooE0mR3ktWypxRzfN1XQ5pEFh-VP5zGZyO0r1PXwt8zynSoN0FVJek" TargetMode="External"/><Relationship Id="rId10" Type="http://schemas.openxmlformats.org/officeDocument/2006/relationships/hyperlink" Target="https://lagranpapeleria.com/collections/lapices/products/lapiz-de-dibujo-faber-castell" TargetMode="External"/><Relationship Id="rId4" Type="http://schemas.openxmlformats.org/officeDocument/2006/relationships/hyperlink" Target="https://www.bocetospapeleria.com.co/MCO-584543515-block-amarillo-cuadriculado-media-carta-x-50-hojas-_JM?srsltid=AfmBOor_lOGDytM41SPLs9YKoQHqvQw4DMyrIwLDh5p0FO8Ua8sZJ4ZU" TargetMode="External"/><Relationship Id="rId9" Type="http://schemas.openxmlformats.org/officeDocument/2006/relationships/hyperlink" Target="https://publicitar.com.co/tienda/articulo-de-escritura/boligrafos-ecologicos/boligrafo-montreal-e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2:R63"/>
  <sheetViews>
    <sheetView showGridLines="0" zoomScale="70" zoomScaleNormal="70" workbookViewId="0">
      <selection activeCell="J21" sqref="J21"/>
    </sheetView>
  </sheetViews>
  <sheetFormatPr baseColWidth="10" defaultColWidth="11.42578125" defaultRowHeight="14.25" x14ac:dyDescent="0.2"/>
  <cols>
    <col min="1" max="1" width="4.42578125" style="12" customWidth="1"/>
    <col min="2" max="2" width="25.42578125" style="12" customWidth="1"/>
    <col min="3" max="3" width="57.140625" style="12" customWidth="1"/>
    <col min="4" max="4" width="14.5703125" style="29" customWidth="1"/>
    <col min="5" max="5" width="15.5703125" style="30" bestFit="1" customWidth="1"/>
    <col min="6" max="6" width="19.140625" style="31" customWidth="1"/>
    <col min="7" max="7" width="19" style="15" customWidth="1"/>
    <col min="8" max="8" width="19.140625" style="15" bestFit="1" customWidth="1"/>
    <col min="9" max="9" width="15.5703125" style="12" bestFit="1" customWidth="1"/>
    <col min="10" max="10" width="11.42578125" style="12"/>
    <col min="11" max="11" width="17.42578125" style="12" bestFit="1" customWidth="1"/>
    <col min="12" max="16384" width="11.42578125" style="12"/>
  </cols>
  <sheetData>
    <row r="2" spans="2:18" s="69" customFormat="1" ht="20.25" x14ac:dyDescent="0.3">
      <c r="B2" s="68" t="s">
        <v>30</v>
      </c>
      <c r="D2" s="70"/>
      <c r="E2" s="71"/>
      <c r="F2" s="72"/>
      <c r="G2" s="73"/>
      <c r="H2" s="73"/>
    </row>
    <row r="3" spans="2:18" s="69" customFormat="1" ht="20.25" x14ac:dyDescent="0.3">
      <c r="B3" s="68" t="s">
        <v>58</v>
      </c>
      <c r="D3" s="70"/>
      <c r="E3" s="71"/>
      <c r="F3" s="72" t="s">
        <v>64</v>
      </c>
      <c r="G3" s="73"/>
      <c r="H3" s="73"/>
    </row>
    <row r="4" spans="2:18" ht="15" x14ac:dyDescent="0.25">
      <c r="B4" s="22"/>
    </row>
    <row r="5" spans="2:18" x14ac:dyDescent="0.2">
      <c r="B5" s="32" t="s">
        <v>7</v>
      </c>
      <c r="C5" s="32" t="s">
        <v>8</v>
      </c>
    </row>
    <row r="6" spans="2:18" ht="15" thickBot="1" x14ac:dyDescent="0.25">
      <c r="B6" s="33"/>
      <c r="C6" s="34"/>
      <c r="D6" s="35"/>
      <c r="E6" s="35"/>
      <c r="F6" s="36"/>
      <c r="G6" s="6"/>
      <c r="H6" s="36"/>
    </row>
    <row r="7" spans="2:18" ht="15" x14ac:dyDescent="0.2">
      <c r="B7" s="37" t="s">
        <v>9</v>
      </c>
      <c r="C7" s="38" t="s">
        <v>10</v>
      </c>
      <c r="D7" s="38" t="s">
        <v>0</v>
      </c>
      <c r="E7" s="38" t="s">
        <v>11</v>
      </c>
      <c r="F7" s="38" t="s">
        <v>12</v>
      </c>
      <c r="G7" s="38" t="s">
        <v>141</v>
      </c>
      <c r="H7" s="38" t="s">
        <v>13</v>
      </c>
      <c r="I7" s="39" t="s">
        <v>14</v>
      </c>
    </row>
    <row r="8" spans="2:18" ht="60.75" customHeight="1" x14ac:dyDescent="0.2">
      <c r="B8" s="192" t="s">
        <v>15</v>
      </c>
      <c r="C8" s="67" t="s">
        <v>143</v>
      </c>
      <c r="D8" s="40" t="s">
        <v>60</v>
      </c>
      <c r="E8" s="40">
        <v>30</v>
      </c>
      <c r="F8" s="66">
        <v>5100</v>
      </c>
      <c r="G8" s="94"/>
      <c r="H8" s="28">
        <f>+F8*E8</f>
        <v>153000</v>
      </c>
      <c r="I8" s="41"/>
    </row>
    <row r="9" spans="2:18" ht="69" customHeight="1" x14ac:dyDescent="0.2">
      <c r="B9" s="193"/>
      <c r="C9" s="67" t="s">
        <v>144</v>
      </c>
      <c r="D9" s="40" t="s">
        <v>60</v>
      </c>
      <c r="E9" s="40">
        <v>30</v>
      </c>
      <c r="F9" s="66">
        <v>2900</v>
      </c>
      <c r="G9" s="94"/>
      <c r="H9" s="96">
        <f t="shared" ref="H9:H19" si="0">+F9*E9</f>
        <v>87000</v>
      </c>
      <c r="I9" s="41"/>
      <c r="J9" s="204" t="s">
        <v>152</v>
      </c>
      <c r="K9" s="205"/>
      <c r="L9" s="205"/>
      <c r="M9" s="205"/>
      <c r="N9" s="205"/>
      <c r="O9" s="205"/>
      <c r="P9" s="205"/>
      <c r="Q9" s="205"/>
      <c r="R9" s="205"/>
    </row>
    <row r="10" spans="2:18" ht="28.5" x14ac:dyDescent="0.2">
      <c r="B10" s="193"/>
      <c r="C10" s="67" t="s">
        <v>145</v>
      </c>
      <c r="D10" s="40" t="s">
        <v>61</v>
      </c>
      <c r="E10" s="40">
        <v>16</v>
      </c>
      <c r="F10" s="66">
        <v>36350</v>
      </c>
      <c r="G10" s="94"/>
      <c r="H10" s="96">
        <f t="shared" si="0"/>
        <v>581600</v>
      </c>
      <c r="I10" s="41"/>
      <c r="J10" s="204"/>
      <c r="K10" s="205"/>
      <c r="L10" s="205"/>
      <c r="M10" s="205"/>
      <c r="N10" s="205"/>
      <c r="O10" s="205"/>
      <c r="P10" s="205"/>
      <c r="Q10" s="205"/>
      <c r="R10" s="205"/>
    </row>
    <row r="11" spans="2:18" ht="16.5" x14ac:dyDescent="0.2">
      <c r="B11" s="194"/>
      <c r="C11" s="67" t="s">
        <v>16</v>
      </c>
      <c r="D11" s="40" t="s">
        <v>61</v>
      </c>
      <c r="E11" s="40">
        <v>16</v>
      </c>
      <c r="F11" s="66">
        <v>36000</v>
      </c>
      <c r="G11" s="94"/>
      <c r="H11" s="96">
        <f t="shared" si="0"/>
        <v>576000</v>
      </c>
      <c r="I11" s="41"/>
      <c r="J11" s="204"/>
      <c r="K11" s="205"/>
      <c r="L11" s="205"/>
      <c r="M11" s="205"/>
      <c r="N11" s="205"/>
      <c r="O11" s="205"/>
      <c r="P11" s="205"/>
      <c r="Q11" s="205"/>
      <c r="R11" s="205"/>
    </row>
    <row r="12" spans="2:18" ht="28.5" x14ac:dyDescent="0.2">
      <c r="B12" s="192" t="s">
        <v>17</v>
      </c>
      <c r="C12" s="67" t="s">
        <v>146</v>
      </c>
      <c r="D12" s="40" t="s">
        <v>61</v>
      </c>
      <c r="E12" s="40">
        <v>12</v>
      </c>
      <c r="F12" s="66">
        <v>89379</v>
      </c>
      <c r="G12" s="94"/>
      <c r="H12" s="96">
        <f t="shared" si="0"/>
        <v>1072548</v>
      </c>
      <c r="I12" s="41"/>
      <c r="J12" s="204"/>
      <c r="K12" s="205"/>
      <c r="L12" s="205"/>
      <c r="M12" s="205"/>
      <c r="N12" s="205"/>
      <c r="O12" s="205"/>
      <c r="P12" s="205"/>
      <c r="Q12" s="205"/>
      <c r="R12" s="205"/>
    </row>
    <row r="13" spans="2:18" ht="28.5" x14ac:dyDescent="0.2">
      <c r="B13" s="194"/>
      <c r="C13" s="67" t="s">
        <v>56</v>
      </c>
      <c r="D13" s="40" t="s">
        <v>60</v>
      </c>
      <c r="E13" s="40">
        <v>40</v>
      </c>
      <c r="F13" s="66">
        <v>37000</v>
      </c>
      <c r="G13" s="94"/>
      <c r="H13" s="96">
        <f t="shared" si="0"/>
        <v>1480000</v>
      </c>
      <c r="I13" s="41"/>
    </row>
    <row r="14" spans="2:18" ht="28.5" x14ac:dyDescent="0.2">
      <c r="B14" s="42" t="s">
        <v>18</v>
      </c>
      <c r="C14" s="67" t="s">
        <v>19</v>
      </c>
      <c r="D14" s="40" t="s">
        <v>20</v>
      </c>
      <c r="E14" s="40">
        <v>50</v>
      </c>
      <c r="F14" s="66">
        <v>59960</v>
      </c>
      <c r="G14" s="94"/>
      <c r="H14" s="28">
        <f t="shared" si="0"/>
        <v>2998000</v>
      </c>
      <c r="I14" s="41"/>
    </row>
    <row r="15" spans="2:18" ht="21.75" customHeight="1" x14ac:dyDescent="0.2">
      <c r="B15" s="192" t="s">
        <v>21</v>
      </c>
      <c r="C15" s="67" t="s">
        <v>22</v>
      </c>
      <c r="D15" s="40" t="s">
        <v>20</v>
      </c>
      <c r="E15" s="40">
        <v>5</v>
      </c>
      <c r="F15" s="66">
        <v>131190</v>
      </c>
      <c r="G15" s="94"/>
      <c r="H15" s="28">
        <f t="shared" si="0"/>
        <v>655950</v>
      </c>
      <c r="I15" s="41"/>
    </row>
    <row r="16" spans="2:18" ht="21.75" customHeight="1" x14ac:dyDescent="0.2">
      <c r="B16" s="193"/>
      <c r="C16" s="67" t="s">
        <v>23</v>
      </c>
      <c r="D16" s="40" t="s">
        <v>0</v>
      </c>
      <c r="E16" s="40">
        <v>1</v>
      </c>
      <c r="F16" s="66">
        <v>1130552</v>
      </c>
      <c r="G16" s="94"/>
      <c r="H16" s="28">
        <f t="shared" si="0"/>
        <v>1130552</v>
      </c>
      <c r="I16" s="41"/>
      <c r="J16" s="204" t="s">
        <v>151</v>
      </c>
      <c r="K16" s="205"/>
      <c r="L16" s="205"/>
      <c r="M16" s="205"/>
      <c r="N16" s="205"/>
    </row>
    <row r="17" spans="2:12" ht="21.75" customHeight="1" x14ac:dyDescent="0.2">
      <c r="B17" s="193"/>
      <c r="C17" s="67" t="s">
        <v>24</v>
      </c>
      <c r="D17" s="40" t="s">
        <v>20</v>
      </c>
      <c r="E17" s="40">
        <v>15</v>
      </c>
      <c r="F17" s="66">
        <v>72476</v>
      </c>
      <c r="G17" s="94"/>
      <c r="H17" s="28">
        <f t="shared" si="0"/>
        <v>1087140</v>
      </c>
      <c r="I17" s="41"/>
    </row>
    <row r="18" spans="2:12" ht="21.75" customHeight="1" x14ac:dyDescent="0.2">
      <c r="B18" s="193"/>
      <c r="C18" s="67" t="s">
        <v>25</v>
      </c>
      <c r="D18" s="40" t="s">
        <v>0</v>
      </c>
      <c r="E18" s="40">
        <v>1</v>
      </c>
      <c r="F18" s="66">
        <v>400859</v>
      </c>
      <c r="G18" s="94"/>
      <c r="H18" s="28">
        <f t="shared" si="0"/>
        <v>400859</v>
      </c>
      <c r="I18" s="41"/>
    </row>
    <row r="19" spans="2:12" ht="21.75" customHeight="1" x14ac:dyDescent="0.2">
      <c r="B19" s="194"/>
      <c r="C19" s="67" t="s">
        <v>26</v>
      </c>
      <c r="D19" s="40" t="s">
        <v>27</v>
      </c>
      <c r="E19" s="40">
        <v>1</v>
      </c>
      <c r="F19" s="66">
        <v>772945</v>
      </c>
      <c r="G19" s="94"/>
      <c r="H19" s="28">
        <f t="shared" si="0"/>
        <v>772945</v>
      </c>
      <c r="I19" s="41"/>
    </row>
    <row r="20" spans="2:12" ht="41.25" customHeight="1" x14ac:dyDescent="0.2">
      <c r="B20" s="42" t="s">
        <v>28</v>
      </c>
      <c r="C20" s="67" t="s">
        <v>142</v>
      </c>
      <c r="D20" s="40" t="s">
        <v>0</v>
      </c>
      <c r="E20" s="40">
        <v>1</v>
      </c>
      <c r="F20" s="66">
        <v>4810960</v>
      </c>
      <c r="G20" s="94">
        <v>0.19</v>
      </c>
      <c r="H20" s="95">
        <f>+(G20*F20)+F20</f>
        <v>5725042.4000000004</v>
      </c>
      <c r="I20" s="41"/>
      <c r="J20" s="14"/>
    </row>
    <row r="21" spans="2:12" ht="27" thickBot="1" x14ac:dyDescent="0.45">
      <c r="B21" s="195" t="s">
        <v>29</v>
      </c>
      <c r="C21" s="196"/>
      <c r="D21" s="196"/>
      <c r="E21" s="196"/>
      <c r="F21" s="197"/>
      <c r="G21" s="81"/>
      <c r="H21" s="65">
        <f>SUM(H8:H20)</f>
        <v>16720636.4</v>
      </c>
      <c r="I21" s="43"/>
      <c r="J21" s="184" t="s">
        <v>229</v>
      </c>
    </row>
    <row r="23" spans="2:12" s="26" customFormat="1" ht="15" x14ac:dyDescent="0.2">
      <c r="B23" s="1" t="s">
        <v>1</v>
      </c>
      <c r="C23" s="1">
        <v>2018</v>
      </c>
      <c r="D23" s="1">
        <v>2019</v>
      </c>
      <c r="E23" s="1">
        <v>2020</v>
      </c>
      <c r="F23" s="1">
        <v>2021</v>
      </c>
      <c r="G23" s="1">
        <v>2022</v>
      </c>
      <c r="H23" s="1">
        <v>2023</v>
      </c>
      <c r="I23" s="1">
        <v>2024</v>
      </c>
    </row>
    <row r="24" spans="2:12" s="26" customFormat="1" ht="15" x14ac:dyDescent="0.2">
      <c r="B24" s="2" t="s">
        <v>2</v>
      </c>
      <c r="C24" s="3">
        <v>3.1800000000000002E-2</v>
      </c>
      <c r="D24" s="3">
        <v>3.7999999999999999E-2</v>
      </c>
      <c r="E24" s="3">
        <v>1.61E-2</v>
      </c>
      <c r="F24" s="3">
        <v>5.62E-2</v>
      </c>
      <c r="G24" s="3">
        <v>0.13120000000000001</v>
      </c>
      <c r="H24" s="3">
        <v>9.2799999999999994E-2</v>
      </c>
      <c r="I24" s="3">
        <v>5.1999999999999998E-2</v>
      </c>
      <c r="K24" s="97"/>
    </row>
    <row r="25" spans="2:12" s="26" customFormat="1" ht="15" x14ac:dyDescent="0.2">
      <c r="B25" s="4"/>
      <c r="C25" s="5"/>
      <c r="D25" s="5"/>
      <c r="E25" s="5"/>
      <c r="F25" s="5"/>
      <c r="G25" s="5"/>
      <c r="H25" s="5"/>
      <c r="I25" s="5"/>
    </row>
    <row r="26" spans="2:12" s="26" customFormat="1" ht="30" x14ac:dyDescent="0.2">
      <c r="B26" s="16" t="s">
        <v>1</v>
      </c>
      <c r="C26" s="16" t="s">
        <v>3</v>
      </c>
      <c r="D26" s="16" t="s">
        <v>4</v>
      </c>
      <c r="E26" s="16" t="s">
        <v>5</v>
      </c>
      <c r="F26" s="6"/>
      <c r="G26" s="6"/>
      <c r="H26" s="93"/>
      <c r="I26" s="58"/>
      <c r="K26" s="98"/>
      <c r="L26" s="99"/>
    </row>
    <row r="27" spans="2:12" s="26" customFormat="1" ht="15" x14ac:dyDescent="0.2">
      <c r="B27" s="7">
        <v>2018</v>
      </c>
      <c r="C27" s="8" t="s">
        <v>6</v>
      </c>
      <c r="D27" s="1">
        <v>2019</v>
      </c>
      <c r="E27" s="9" t="s">
        <v>6</v>
      </c>
      <c r="F27" s="6"/>
      <c r="G27" s="6"/>
      <c r="H27" s="6"/>
      <c r="I27" s="6"/>
    </row>
    <row r="28" spans="2:12" s="26" customFormat="1" ht="15.75" thickBot="1" x14ac:dyDescent="0.25">
      <c r="B28" s="7">
        <v>2019</v>
      </c>
      <c r="C28" s="8" t="s">
        <v>6</v>
      </c>
      <c r="D28" s="1">
        <v>2020</v>
      </c>
      <c r="E28" s="9" t="s">
        <v>6</v>
      </c>
      <c r="F28" s="6"/>
      <c r="G28" s="6"/>
      <c r="H28" s="6"/>
      <c r="I28" s="6"/>
      <c r="K28" s="99"/>
    </row>
    <row r="29" spans="2:12" s="26" customFormat="1" ht="15" x14ac:dyDescent="0.2">
      <c r="B29" s="7">
        <v>2020</v>
      </c>
      <c r="C29" s="8" t="s">
        <v>6</v>
      </c>
      <c r="D29" s="1">
        <v>2021</v>
      </c>
      <c r="E29" s="9" t="s">
        <v>6</v>
      </c>
      <c r="F29" s="6"/>
      <c r="G29" s="6"/>
      <c r="H29" s="6"/>
      <c r="I29" s="6"/>
    </row>
    <row r="30" spans="2:12" s="26" customFormat="1" ht="15" x14ac:dyDescent="0.2">
      <c r="B30" s="7">
        <v>2021</v>
      </c>
      <c r="C30" s="8" t="s">
        <v>6</v>
      </c>
      <c r="D30" s="1">
        <v>2022</v>
      </c>
      <c r="E30" s="9" t="s">
        <v>6</v>
      </c>
      <c r="F30" s="6"/>
      <c r="G30" s="6"/>
      <c r="H30" s="6"/>
      <c r="I30" s="6"/>
    </row>
    <row r="31" spans="2:12" s="26" customFormat="1" ht="15" x14ac:dyDescent="0.2">
      <c r="B31" s="7">
        <v>2022</v>
      </c>
      <c r="C31" s="8" t="s">
        <v>6</v>
      </c>
      <c r="D31" s="1">
        <v>2023</v>
      </c>
      <c r="E31" s="9" t="s">
        <v>6</v>
      </c>
      <c r="F31" s="6"/>
      <c r="G31" s="6"/>
      <c r="H31" s="6"/>
      <c r="I31" s="6"/>
    </row>
    <row r="32" spans="2:12" s="26" customFormat="1" ht="15" x14ac:dyDescent="0.2">
      <c r="B32" s="7">
        <v>2023</v>
      </c>
      <c r="C32" s="10">
        <f>+H21</f>
        <v>16720636.4</v>
      </c>
      <c r="D32" s="1">
        <v>2024</v>
      </c>
      <c r="E32" s="11">
        <f>+C32*(1+H24)</f>
        <v>18272311.45792</v>
      </c>
      <c r="F32" s="6"/>
      <c r="G32" s="6"/>
      <c r="H32" s="6"/>
      <c r="I32" s="6"/>
    </row>
    <row r="33" spans="2:11" s="26" customFormat="1" ht="15" x14ac:dyDescent="0.2">
      <c r="B33" s="7">
        <v>2024</v>
      </c>
      <c r="C33" s="10">
        <f>+E32</f>
        <v>18272311.45792</v>
      </c>
      <c r="D33" s="1">
        <v>2025</v>
      </c>
      <c r="E33" s="11">
        <f>+C33*(1+I24)</f>
        <v>19222471.653731842</v>
      </c>
      <c r="F33" s="4"/>
      <c r="G33" s="6"/>
      <c r="H33" s="6"/>
      <c r="I33" s="6"/>
    </row>
    <row r="34" spans="2:11" x14ac:dyDescent="0.2">
      <c r="D34" s="13"/>
      <c r="E34" s="44"/>
    </row>
    <row r="35" spans="2:11" s="27" customFormat="1" x14ac:dyDescent="0.2">
      <c r="D35" s="45"/>
      <c r="E35" s="46"/>
      <c r="F35" s="47"/>
      <c r="G35" s="48"/>
      <c r="H35" s="48"/>
    </row>
    <row r="36" spans="2:11" s="26" customFormat="1" x14ac:dyDescent="0.2">
      <c r="D36" s="49"/>
      <c r="E36" s="50"/>
      <c r="F36" s="51"/>
      <c r="G36" s="52"/>
      <c r="H36" s="52"/>
    </row>
    <row r="37" spans="2:11" s="69" customFormat="1" ht="20.25" x14ac:dyDescent="0.3">
      <c r="B37" s="68" t="s">
        <v>46</v>
      </c>
      <c r="D37" s="74"/>
      <c r="E37" s="75"/>
      <c r="F37" s="72"/>
      <c r="G37" s="73"/>
      <c r="H37" s="73"/>
    </row>
    <row r="38" spans="2:11" s="69" customFormat="1" ht="20.25" x14ac:dyDescent="0.3">
      <c r="B38" s="68" t="s">
        <v>59</v>
      </c>
      <c r="D38" s="74"/>
      <c r="E38" s="75"/>
      <c r="F38" s="72"/>
      <c r="G38" s="73"/>
      <c r="H38" s="73"/>
    </row>
    <row r="39" spans="2:11" x14ac:dyDescent="0.2">
      <c r="D39" s="13"/>
      <c r="E39" s="44"/>
    </row>
    <row r="40" spans="2:11" x14ac:dyDescent="0.2">
      <c r="B40" s="36"/>
      <c r="C40" s="53" t="s">
        <v>31</v>
      </c>
      <c r="D40" s="5"/>
      <c r="E40" s="35"/>
      <c r="F40" s="53" t="s">
        <v>32</v>
      </c>
      <c r="G40" s="35"/>
      <c r="H40" s="35"/>
    </row>
    <row r="41" spans="2:11" ht="15" thickBot="1" x14ac:dyDescent="0.25"/>
    <row r="42" spans="2:11" ht="15" x14ac:dyDescent="0.2">
      <c r="B42" s="54" t="s">
        <v>33</v>
      </c>
      <c r="C42" s="54" t="s">
        <v>10</v>
      </c>
      <c r="D42" s="54" t="s">
        <v>0</v>
      </c>
      <c r="E42" s="54" t="s">
        <v>11</v>
      </c>
      <c r="F42" s="54" t="s">
        <v>34</v>
      </c>
      <c r="G42" s="54" t="s">
        <v>35</v>
      </c>
      <c r="H42" s="55" t="s">
        <v>14</v>
      </c>
      <c r="I42" s="6"/>
    </row>
    <row r="43" spans="2:11" ht="18" customHeight="1" x14ac:dyDescent="0.2">
      <c r="B43" s="206" t="s">
        <v>36</v>
      </c>
      <c r="C43" s="77" t="s">
        <v>37</v>
      </c>
      <c r="D43" s="40" t="s">
        <v>61</v>
      </c>
      <c r="E43" s="40">
        <v>12</v>
      </c>
      <c r="F43" s="76">
        <v>39330</v>
      </c>
      <c r="G43" s="56">
        <f>+F43*E43</f>
        <v>471960</v>
      </c>
      <c r="H43" s="57"/>
      <c r="I43" s="6"/>
    </row>
    <row r="44" spans="2:11" ht="18" customHeight="1" x14ac:dyDescent="0.2">
      <c r="B44" s="207"/>
      <c r="C44" s="60" t="s">
        <v>38</v>
      </c>
      <c r="D44" s="40" t="s">
        <v>20</v>
      </c>
      <c r="E44" s="40">
        <v>50</v>
      </c>
      <c r="F44" s="76">
        <v>103681.06</v>
      </c>
      <c r="G44" s="56">
        <f t="shared" ref="G44:G49" si="1">+F44*E44</f>
        <v>5184053</v>
      </c>
      <c r="H44" s="57"/>
      <c r="I44" s="6"/>
    </row>
    <row r="45" spans="2:11" ht="18" customHeight="1" x14ac:dyDescent="0.2">
      <c r="B45" s="207"/>
      <c r="C45" s="60" t="s">
        <v>39</v>
      </c>
      <c r="D45" s="40" t="s">
        <v>20</v>
      </c>
      <c r="E45" s="40">
        <v>50</v>
      </c>
      <c r="F45" s="76">
        <v>24863</v>
      </c>
      <c r="G45" s="56">
        <f t="shared" si="1"/>
        <v>1243150</v>
      </c>
      <c r="H45" s="57"/>
      <c r="I45" s="6"/>
    </row>
    <row r="46" spans="2:11" ht="18" customHeight="1" x14ac:dyDescent="0.2">
      <c r="B46" s="207"/>
      <c r="C46" s="60" t="s">
        <v>40</v>
      </c>
      <c r="D46" s="40" t="s">
        <v>0</v>
      </c>
      <c r="E46" s="40">
        <v>1</v>
      </c>
      <c r="F46" s="76">
        <v>600825.4</v>
      </c>
      <c r="G46" s="56">
        <f t="shared" si="1"/>
        <v>600825.4</v>
      </c>
      <c r="H46" s="57"/>
      <c r="I46" s="6"/>
    </row>
    <row r="47" spans="2:11" ht="17.25" thickBot="1" x14ac:dyDescent="0.25">
      <c r="B47" s="208"/>
      <c r="C47" s="60" t="s">
        <v>41</v>
      </c>
      <c r="D47" s="40" t="s">
        <v>61</v>
      </c>
      <c r="E47" s="40">
        <v>7</v>
      </c>
      <c r="F47" s="76">
        <v>36858.6</v>
      </c>
      <c r="G47" s="56">
        <f t="shared" si="1"/>
        <v>258010.19999999998</v>
      </c>
      <c r="H47" s="57"/>
      <c r="I47" s="6"/>
    </row>
    <row r="48" spans="2:11" ht="30" customHeight="1" thickBot="1" x14ac:dyDescent="0.25">
      <c r="B48" s="60" t="s">
        <v>42</v>
      </c>
      <c r="C48" s="60" t="s">
        <v>43</v>
      </c>
      <c r="D48" s="40" t="s">
        <v>61</v>
      </c>
      <c r="E48" s="40">
        <v>22</v>
      </c>
      <c r="F48" s="76">
        <v>29550</v>
      </c>
      <c r="G48" s="56">
        <f t="shared" si="1"/>
        <v>650100</v>
      </c>
      <c r="H48" s="57"/>
      <c r="I48" s="198" t="s">
        <v>157</v>
      </c>
      <c r="J48" s="199"/>
      <c r="K48" s="200"/>
    </row>
    <row r="49" spans="1:12" ht="42.75" customHeight="1" thickBot="1" x14ac:dyDescent="0.25">
      <c r="B49" s="59" t="s">
        <v>44</v>
      </c>
      <c r="C49" s="77" t="s">
        <v>153</v>
      </c>
      <c r="D49" s="103" t="s">
        <v>0</v>
      </c>
      <c r="E49" s="103">
        <v>8</v>
      </c>
      <c r="F49" s="76">
        <v>1816166</v>
      </c>
      <c r="G49" s="56">
        <f t="shared" si="1"/>
        <v>14529328</v>
      </c>
      <c r="H49" s="57"/>
      <c r="I49" s="201" t="s">
        <v>158</v>
      </c>
      <c r="J49" s="202"/>
      <c r="K49" s="202"/>
      <c r="L49" s="203"/>
    </row>
    <row r="50" spans="1:12" ht="15" x14ac:dyDescent="0.2">
      <c r="B50" s="189" t="s">
        <v>45</v>
      </c>
      <c r="C50" s="190"/>
      <c r="D50" s="190"/>
      <c r="E50" s="190"/>
      <c r="F50" s="191"/>
      <c r="G50" s="78">
        <f>SUM(G43:G49)</f>
        <v>22937426.600000001</v>
      </c>
      <c r="H50" s="57"/>
      <c r="I50" s="6"/>
    </row>
    <row r="52" spans="1:12" ht="15" x14ac:dyDescent="0.2">
      <c r="A52" s="26"/>
      <c r="B52" s="1" t="s">
        <v>1</v>
      </c>
      <c r="C52" s="1">
        <v>2018</v>
      </c>
      <c r="D52" s="1">
        <v>2019</v>
      </c>
      <c r="E52" s="1">
        <v>2020</v>
      </c>
      <c r="F52" s="1">
        <v>2021</v>
      </c>
      <c r="G52" s="1">
        <v>2022</v>
      </c>
      <c r="H52" s="1">
        <v>2023</v>
      </c>
      <c r="I52" s="1">
        <v>2024</v>
      </c>
      <c r="J52" s="26"/>
    </row>
    <row r="53" spans="1:12" ht="15" x14ac:dyDescent="0.2">
      <c r="A53" s="26"/>
      <c r="B53" s="2" t="s">
        <v>2</v>
      </c>
      <c r="C53" s="3">
        <v>3.1800000000000002E-2</v>
      </c>
      <c r="D53" s="3">
        <v>3.7999999999999999E-2</v>
      </c>
      <c r="E53" s="3">
        <v>1.61E-2</v>
      </c>
      <c r="F53" s="3">
        <v>5.62E-2</v>
      </c>
      <c r="G53" s="3">
        <v>0.13120000000000001</v>
      </c>
      <c r="H53" s="3">
        <v>9.2799999999999994E-2</v>
      </c>
      <c r="I53" s="3">
        <v>5.1999999999999998E-2</v>
      </c>
      <c r="J53" s="26"/>
    </row>
    <row r="54" spans="1:12" ht="15" x14ac:dyDescent="0.2">
      <c r="A54" s="26"/>
      <c r="B54" s="4"/>
      <c r="C54" s="5"/>
      <c r="D54" s="5"/>
      <c r="E54" s="5"/>
      <c r="F54" s="5"/>
      <c r="G54" s="5"/>
      <c r="H54" s="5"/>
      <c r="I54" s="5"/>
      <c r="J54" s="26"/>
    </row>
    <row r="55" spans="1:12" ht="30" x14ac:dyDescent="0.2">
      <c r="A55" s="26"/>
      <c r="B55" s="16" t="s">
        <v>1</v>
      </c>
      <c r="C55" s="16" t="s">
        <v>3</v>
      </c>
      <c r="D55" s="16" t="s">
        <v>4</v>
      </c>
      <c r="E55" s="16" t="s">
        <v>5</v>
      </c>
      <c r="F55" s="6"/>
      <c r="G55" s="6"/>
      <c r="H55" s="6"/>
      <c r="I55" s="6"/>
      <c r="J55" s="26"/>
    </row>
    <row r="56" spans="1:12" ht="15" x14ac:dyDescent="0.2">
      <c r="A56" s="26"/>
      <c r="B56" s="7">
        <v>2018</v>
      </c>
      <c r="C56" s="8" t="s">
        <v>6</v>
      </c>
      <c r="D56" s="1">
        <v>2019</v>
      </c>
      <c r="E56" s="18">
        <f>+G50</f>
        <v>22937426.600000001</v>
      </c>
      <c r="F56" s="6"/>
      <c r="G56" s="6"/>
      <c r="H56" s="6"/>
      <c r="I56" s="6"/>
      <c r="J56" s="26"/>
    </row>
    <row r="57" spans="1:12" ht="15" x14ac:dyDescent="0.2">
      <c r="A57" s="26"/>
      <c r="B57" s="7">
        <v>2019</v>
      </c>
      <c r="C57" s="19">
        <f>+E56</f>
        <v>22937426.600000001</v>
      </c>
      <c r="D57" s="1">
        <v>2020</v>
      </c>
      <c r="E57" s="18">
        <f>+C57*(1+D53)</f>
        <v>23809048.810800001</v>
      </c>
      <c r="F57" s="6"/>
      <c r="G57" s="6"/>
      <c r="H57" s="6"/>
      <c r="I57" s="6"/>
      <c r="J57" s="26"/>
    </row>
    <row r="58" spans="1:12" ht="15" x14ac:dyDescent="0.2">
      <c r="A58" s="26"/>
      <c r="B58" s="7">
        <v>2020</v>
      </c>
      <c r="C58" s="19">
        <f>+E57</f>
        <v>23809048.810800001</v>
      </c>
      <c r="D58" s="1">
        <v>2021</v>
      </c>
      <c r="E58" s="18">
        <f>+C58*(1+E53)</f>
        <v>24192374.496653881</v>
      </c>
      <c r="F58" s="6"/>
      <c r="G58" s="6"/>
      <c r="H58" s="6"/>
      <c r="I58" s="6"/>
      <c r="J58" s="26"/>
    </row>
    <row r="59" spans="1:12" ht="15" x14ac:dyDescent="0.2">
      <c r="A59" s="26"/>
      <c r="B59" s="7">
        <v>2021</v>
      </c>
      <c r="C59" s="19">
        <f t="shared" ref="C59:C62" si="2">+E58</f>
        <v>24192374.496653881</v>
      </c>
      <c r="D59" s="1">
        <v>2022</v>
      </c>
      <c r="E59" s="18">
        <f>+C59*(1+F53)</f>
        <v>25551985.943365831</v>
      </c>
      <c r="F59" s="6"/>
      <c r="G59" s="6"/>
      <c r="H59" s="6"/>
      <c r="I59" s="6"/>
      <c r="J59" s="26"/>
    </row>
    <row r="60" spans="1:12" ht="15" x14ac:dyDescent="0.2">
      <c r="A60" s="26"/>
      <c r="B60" s="7">
        <v>2022</v>
      </c>
      <c r="C60" s="19">
        <f t="shared" si="2"/>
        <v>25551985.943365831</v>
      </c>
      <c r="D60" s="1">
        <v>2023</v>
      </c>
      <c r="E60" s="18">
        <f>+C60*(1+G53)</f>
        <v>28904406.499135427</v>
      </c>
      <c r="F60" s="6"/>
      <c r="G60" s="6"/>
      <c r="H60" s="6"/>
      <c r="I60" s="6"/>
      <c r="J60" s="26"/>
    </row>
    <row r="61" spans="1:12" ht="15" x14ac:dyDescent="0.2">
      <c r="A61" s="26"/>
      <c r="B61" s="7">
        <v>2023</v>
      </c>
      <c r="C61" s="19">
        <f t="shared" si="2"/>
        <v>28904406.499135427</v>
      </c>
      <c r="D61" s="1">
        <v>2024</v>
      </c>
      <c r="E61" s="18">
        <f>+C61*(1+H53)</f>
        <v>31586735.422255196</v>
      </c>
      <c r="F61" s="6"/>
      <c r="G61" s="6"/>
      <c r="H61" s="6"/>
      <c r="I61" s="6"/>
      <c r="J61" s="26"/>
    </row>
    <row r="62" spans="1:12" ht="15" x14ac:dyDescent="0.2">
      <c r="A62" s="26"/>
      <c r="B62" s="7">
        <v>2024</v>
      </c>
      <c r="C62" s="19">
        <f t="shared" si="2"/>
        <v>31586735.422255196</v>
      </c>
      <c r="D62" s="1">
        <v>2025</v>
      </c>
      <c r="E62" s="18">
        <f>+C62*(1+I53)</f>
        <v>33229245.664212469</v>
      </c>
      <c r="F62" s="4"/>
      <c r="G62" s="6"/>
      <c r="H62" s="6"/>
      <c r="I62" s="6"/>
      <c r="J62" s="26"/>
    </row>
    <row r="63" spans="1:12" x14ac:dyDescent="0.2">
      <c r="D63" s="13"/>
      <c r="E63" s="44"/>
    </row>
  </sheetData>
  <mergeCells count="10">
    <mergeCell ref="I48:K48"/>
    <mergeCell ref="I49:L49"/>
    <mergeCell ref="J16:N16"/>
    <mergeCell ref="J9:R12"/>
    <mergeCell ref="B43:B47"/>
    <mergeCell ref="B50:F50"/>
    <mergeCell ref="B8:B11"/>
    <mergeCell ref="B12:B13"/>
    <mergeCell ref="B15:B19"/>
    <mergeCell ref="B21:F21"/>
  </mergeCells>
  <hyperlinks>
    <hyperlink ref="B5" r:id="rId1" display="https://community.secop.gov.co/Public/Tendering/OpportunityDetail/Index?noticeUID=CO1.NTC.5345560" xr:uid="{00000000-0004-0000-0000-000000000000}"/>
    <hyperlink ref="C5" r:id="rId2" display="https://excel.officeapps.live.com/x/_layouts/251024_Soportes/17. INFORME DE EJECUCI%C3%93N No. 1 (6).pdf" xr:uid="{00000000-0004-0000-0000-000001000000}"/>
    <hyperlink ref="C40" r:id="rId3" display="https://community.secop.gov.co/Public/Tendering/OpportunityDetail/Index?noticeUID=CO1.NTC.924303" xr:uid="{00000000-0004-0000-0000-000002000000}"/>
    <hyperlink ref="F40" r:id="rId4" display="https://excel.officeapps.live.com/x/_layouts/251024_Soportes/Acta 3 Documentos (2).pdf" xr:uid="{00000000-0004-0000-0000-00000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2:M26"/>
  <sheetViews>
    <sheetView showGridLines="0" topLeftCell="J13" zoomScale="93" workbookViewId="0">
      <selection activeCell="L32" sqref="L32"/>
    </sheetView>
  </sheetViews>
  <sheetFormatPr baseColWidth="10" defaultRowHeight="15" x14ac:dyDescent="0.25"/>
  <cols>
    <col min="1" max="1" width="4" customWidth="1"/>
    <col min="2" max="2" width="3" bestFit="1" customWidth="1"/>
    <col min="3" max="3" width="31.28515625" customWidth="1"/>
    <col min="4" max="4" width="39" customWidth="1"/>
    <col min="5" max="5" width="14.85546875" bestFit="1" customWidth="1"/>
    <col min="6" max="6" width="52.28515625" customWidth="1"/>
    <col min="7" max="7" width="14.85546875" bestFit="1" customWidth="1"/>
    <col min="8" max="8" width="73.7109375" customWidth="1"/>
    <col min="9" max="9" width="19.7109375" customWidth="1"/>
    <col min="10" max="10" width="32" customWidth="1"/>
    <col min="11" max="11" width="12.42578125" bestFit="1" customWidth="1"/>
    <col min="12" max="12" width="23.140625" bestFit="1" customWidth="1"/>
  </cols>
  <sheetData>
    <row r="2" spans="2:12" x14ac:dyDescent="0.25">
      <c r="B2" s="104" t="s">
        <v>159</v>
      </c>
    </row>
    <row r="4" spans="2:12" x14ac:dyDescent="0.25">
      <c r="B4" s="88" t="s">
        <v>131</v>
      </c>
      <c r="C4" s="89" t="s">
        <v>65</v>
      </c>
      <c r="D4" s="89" t="s">
        <v>66</v>
      </c>
      <c r="E4" s="89" t="s">
        <v>132</v>
      </c>
      <c r="F4" s="89" t="s">
        <v>67</v>
      </c>
      <c r="G4" s="89" t="s">
        <v>133</v>
      </c>
      <c r="H4" s="89" t="s">
        <v>68</v>
      </c>
      <c r="I4" s="89" t="s">
        <v>134</v>
      </c>
      <c r="J4" s="89" t="s">
        <v>136</v>
      </c>
      <c r="K4" s="89" t="s">
        <v>147</v>
      </c>
      <c r="L4" s="89" t="s">
        <v>13</v>
      </c>
    </row>
    <row r="5" spans="2:12" ht="30" x14ac:dyDescent="0.25">
      <c r="B5" s="83">
        <v>1</v>
      </c>
      <c r="C5" s="84" t="s">
        <v>48</v>
      </c>
      <c r="D5" s="23" t="s">
        <v>47</v>
      </c>
      <c r="E5" s="87">
        <v>157</v>
      </c>
      <c r="F5" s="23" t="s">
        <v>57</v>
      </c>
      <c r="G5" s="87">
        <v>243</v>
      </c>
      <c r="H5" s="91"/>
      <c r="I5" s="92"/>
      <c r="J5" s="87">
        <f>+AVERAGE(I5,G5,E5)</f>
        <v>200</v>
      </c>
      <c r="K5" s="83">
        <v>2000</v>
      </c>
      <c r="L5" s="100">
        <f>+K5*J5</f>
        <v>400000</v>
      </c>
    </row>
    <row r="6" spans="2:12" ht="45" x14ac:dyDescent="0.25">
      <c r="B6" s="83">
        <v>2</v>
      </c>
      <c r="C6" s="84" t="s">
        <v>69</v>
      </c>
      <c r="D6" s="23" t="s">
        <v>47</v>
      </c>
      <c r="E6" s="87">
        <v>154</v>
      </c>
      <c r="F6" s="23" t="s">
        <v>57</v>
      </c>
      <c r="G6" s="87">
        <v>243</v>
      </c>
      <c r="H6" s="91"/>
      <c r="I6" s="92"/>
      <c r="J6" s="87">
        <f t="shared" ref="J6:J25" si="0">+AVERAGE(I6,G6,E6)</f>
        <v>198.5</v>
      </c>
      <c r="K6" s="83">
        <v>2000</v>
      </c>
      <c r="L6" s="100">
        <f t="shared" ref="L6:L25" si="1">+K6*J6</f>
        <v>397000</v>
      </c>
    </row>
    <row r="7" spans="2:12" ht="52.5" customHeight="1" x14ac:dyDescent="0.25">
      <c r="B7" s="83">
        <v>3</v>
      </c>
      <c r="C7" s="84" t="s">
        <v>49</v>
      </c>
      <c r="D7" s="23" t="s">
        <v>47</v>
      </c>
      <c r="E7" s="87">
        <v>150</v>
      </c>
      <c r="F7" s="23" t="s">
        <v>57</v>
      </c>
      <c r="G7" s="87">
        <v>243</v>
      </c>
      <c r="H7" s="91"/>
      <c r="I7" s="92"/>
      <c r="J7" s="87">
        <f t="shared" si="0"/>
        <v>196.5</v>
      </c>
      <c r="K7" s="83">
        <v>2000</v>
      </c>
      <c r="L7" s="100">
        <f t="shared" si="1"/>
        <v>393000</v>
      </c>
    </row>
    <row r="8" spans="2:12" ht="30" x14ac:dyDescent="0.25">
      <c r="B8" s="83">
        <v>4</v>
      </c>
      <c r="C8" s="84" t="s">
        <v>70</v>
      </c>
      <c r="D8" s="85" t="s">
        <v>71</v>
      </c>
      <c r="E8" s="87">
        <v>188000</v>
      </c>
      <c r="F8" s="85" t="s">
        <v>72</v>
      </c>
      <c r="G8" s="87">
        <v>220150</v>
      </c>
      <c r="H8" s="85" t="s">
        <v>73</v>
      </c>
      <c r="I8" s="86">
        <v>201500</v>
      </c>
      <c r="J8" s="87">
        <f t="shared" si="0"/>
        <v>203216.66666666666</v>
      </c>
      <c r="K8" s="25">
        <v>27</v>
      </c>
      <c r="L8" s="100">
        <f t="shared" si="1"/>
        <v>5486850</v>
      </c>
    </row>
    <row r="9" spans="2:12" ht="30" x14ac:dyDescent="0.25">
      <c r="B9" s="83">
        <v>5</v>
      </c>
      <c r="C9" s="84" t="s">
        <v>74</v>
      </c>
      <c r="D9" s="85" t="s">
        <v>75</v>
      </c>
      <c r="E9" s="87">
        <v>115700</v>
      </c>
      <c r="F9" s="85" t="s">
        <v>76</v>
      </c>
      <c r="G9" s="87">
        <v>129267</v>
      </c>
      <c r="H9" s="85" t="s">
        <v>77</v>
      </c>
      <c r="I9" s="86">
        <v>121000</v>
      </c>
      <c r="J9" s="87">
        <f t="shared" si="0"/>
        <v>121989</v>
      </c>
      <c r="K9" s="25">
        <v>27</v>
      </c>
      <c r="L9" s="100">
        <f t="shared" si="1"/>
        <v>3293703</v>
      </c>
    </row>
    <row r="10" spans="2:12" ht="30" x14ac:dyDescent="0.25">
      <c r="B10" s="83">
        <v>6</v>
      </c>
      <c r="C10" s="84" t="s">
        <v>78</v>
      </c>
      <c r="D10" s="85" t="s">
        <v>79</v>
      </c>
      <c r="E10" s="87">
        <v>183400</v>
      </c>
      <c r="F10" s="85" t="s">
        <v>80</v>
      </c>
      <c r="G10" s="87">
        <v>157500</v>
      </c>
      <c r="H10" s="85" t="s">
        <v>81</v>
      </c>
      <c r="I10" s="86">
        <v>166800</v>
      </c>
      <c r="J10" s="87">
        <f t="shared" si="0"/>
        <v>169233.33333333334</v>
      </c>
      <c r="K10" s="25">
        <v>27</v>
      </c>
      <c r="L10" s="100">
        <f t="shared" si="1"/>
        <v>4569300</v>
      </c>
    </row>
    <row r="11" spans="2:12" ht="30" x14ac:dyDescent="0.25">
      <c r="B11" s="83">
        <v>7</v>
      </c>
      <c r="C11" s="84" t="s">
        <v>82</v>
      </c>
      <c r="D11" s="85" t="s">
        <v>83</v>
      </c>
      <c r="E11" s="87">
        <v>147679</v>
      </c>
      <c r="F11" s="85" t="s">
        <v>84</v>
      </c>
      <c r="G11" s="87">
        <v>172200</v>
      </c>
      <c r="H11" s="85" t="s">
        <v>85</v>
      </c>
      <c r="I11" s="86">
        <v>139000</v>
      </c>
      <c r="J11" s="87">
        <f t="shared" si="0"/>
        <v>152959.66666666666</v>
      </c>
      <c r="K11" s="25">
        <v>30</v>
      </c>
      <c r="L11" s="100">
        <f t="shared" si="1"/>
        <v>4588790</v>
      </c>
    </row>
    <row r="12" spans="2:12" ht="30" x14ac:dyDescent="0.25">
      <c r="B12" s="83">
        <v>8</v>
      </c>
      <c r="C12" s="84" t="s">
        <v>86</v>
      </c>
      <c r="D12" s="20" t="s">
        <v>135</v>
      </c>
      <c r="E12" s="87">
        <v>443900</v>
      </c>
      <c r="F12" s="85" t="s">
        <v>87</v>
      </c>
      <c r="G12" s="87">
        <v>697035</v>
      </c>
      <c r="H12" s="85" t="s">
        <v>88</v>
      </c>
      <c r="I12" s="86">
        <v>750400</v>
      </c>
      <c r="J12" s="87">
        <f t="shared" si="0"/>
        <v>630445</v>
      </c>
      <c r="K12" s="25">
        <v>10</v>
      </c>
      <c r="L12" s="100">
        <f t="shared" si="1"/>
        <v>6304450</v>
      </c>
    </row>
    <row r="13" spans="2:12" ht="45" x14ac:dyDescent="0.25">
      <c r="B13" s="83">
        <v>9</v>
      </c>
      <c r="C13" s="84" t="s">
        <v>89</v>
      </c>
      <c r="D13" s="85" t="s">
        <v>90</v>
      </c>
      <c r="E13" s="87">
        <v>66366</v>
      </c>
      <c r="F13" s="85" t="s">
        <v>91</v>
      </c>
      <c r="G13" s="87">
        <v>62400</v>
      </c>
      <c r="H13" s="85" t="s">
        <v>137</v>
      </c>
      <c r="I13" s="86">
        <v>79000</v>
      </c>
      <c r="J13" s="87">
        <f t="shared" si="0"/>
        <v>69255.333333333328</v>
      </c>
      <c r="K13" s="25">
        <v>10</v>
      </c>
      <c r="L13" s="100">
        <f t="shared" si="1"/>
        <v>692553.33333333326</v>
      </c>
    </row>
    <row r="14" spans="2:12" ht="30" x14ac:dyDescent="0.25">
      <c r="B14" s="83">
        <v>10</v>
      </c>
      <c r="C14" s="84" t="s">
        <v>50</v>
      </c>
      <c r="D14" s="20" t="s">
        <v>138</v>
      </c>
      <c r="E14" s="87">
        <v>64900</v>
      </c>
      <c r="F14" s="85" t="s">
        <v>92</v>
      </c>
      <c r="G14" s="87">
        <v>47900</v>
      </c>
      <c r="H14" s="85" t="s">
        <v>93</v>
      </c>
      <c r="I14" s="86">
        <v>55000</v>
      </c>
      <c r="J14" s="87">
        <f t="shared" si="0"/>
        <v>55933.333333333336</v>
      </c>
      <c r="K14" s="25">
        <v>10</v>
      </c>
      <c r="L14" s="100">
        <f t="shared" si="1"/>
        <v>559333.33333333337</v>
      </c>
    </row>
    <row r="15" spans="2:12" ht="30" x14ac:dyDescent="0.25">
      <c r="B15" s="83">
        <v>11</v>
      </c>
      <c r="C15" s="84" t="s">
        <v>51</v>
      </c>
      <c r="D15" s="85" t="s">
        <v>94</v>
      </c>
      <c r="E15" s="87">
        <v>40900</v>
      </c>
      <c r="F15" s="85" t="s">
        <v>95</v>
      </c>
      <c r="G15" s="87">
        <v>59490</v>
      </c>
      <c r="H15" s="85" t="s">
        <v>96</v>
      </c>
      <c r="I15" s="86">
        <v>39045</v>
      </c>
      <c r="J15" s="87">
        <f t="shared" si="0"/>
        <v>46478.333333333336</v>
      </c>
      <c r="K15" s="25">
        <v>10</v>
      </c>
      <c r="L15" s="100">
        <f t="shared" si="1"/>
        <v>464783.33333333337</v>
      </c>
    </row>
    <row r="16" spans="2:12" ht="30" x14ac:dyDescent="0.25">
      <c r="B16" s="83">
        <v>12</v>
      </c>
      <c r="C16" s="84" t="s">
        <v>52</v>
      </c>
      <c r="D16" s="85" t="s">
        <v>97</v>
      </c>
      <c r="E16" s="87">
        <v>12900</v>
      </c>
      <c r="F16" s="85" t="s">
        <v>98</v>
      </c>
      <c r="G16" s="87">
        <v>18450</v>
      </c>
      <c r="H16" s="85" t="s">
        <v>99</v>
      </c>
      <c r="I16" s="86">
        <v>8900</v>
      </c>
      <c r="J16" s="87">
        <f t="shared" si="0"/>
        <v>13416.666666666666</v>
      </c>
      <c r="K16" s="25">
        <v>10</v>
      </c>
      <c r="L16" s="100">
        <f t="shared" si="1"/>
        <v>134166.66666666666</v>
      </c>
    </row>
    <row r="17" spans="2:13" ht="60" x14ac:dyDescent="0.25">
      <c r="B17" s="83">
        <v>13</v>
      </c>
      <c r="C17" s="84" t="s">
        <v>53</v>
      </c>
      <c r="D17" s="85" t="s">
        <v>100</v>
      </c>
      <c r="E17" s="87">
        <v>12203</v>
      </c>
      <c r="F17" s="85" t="s">
        <v>101</v>
      </c>
      <c r="G17" s="87">
        <v>7300</v>
      </c>
      <c r="H17" s="85" t="s">
        <v>139</v>
      </c>
      <c r="I17" s="87">
        <v>14900</v>
      </c>
      <c r="J17" s="87">
        <f t="shared" si="0"/>
        <v>11467.666666666666</v>
      </c>
      <c r="K17" s="25">
        <v>8</v>
      </c>
      <c r="L17" s="100">
        <f t="shared" si="1"/>
        <v>91741.333333333328</v>
      </c>
    </row>
    <row r="18" spans="2:13" ht="30" x14ac:dyDescent="0.25">
      <c r="B18" s="83">
        <v>14</v>
      </c>
      <c r="C18" s="84" t="s">
        <v>54</v>
      </c>
      <c r="D18" s="85" t="s">
        <v>102</v>
      </c>
      <c r="E18" s="87">
        <v>3600</v>
      </c>
      <c r="F18" s="85" t="s">
        <v>103</v>
      </c>
      <c r="G18" s="87">
        <v>5550</v>
      </c>
      <c r="H18" s="85" t="s">
        <v>104</v>
      </c>
      <c r="I18" s="87">
        <v>2733</v>
      </c>
      <c r="J18" s="87">
        <f t="shared" si="0"/>
        <v>3961</v>
      </c>
      <c r="K18" s="25">
        <v>8</v>
      </c>
      <c r="L18" s="100">
        <f t="shared" si="1"/>
        <v>31688</v>
      </c>
    </row>
    <row r="19" spans="2:13" ht="75" x14ac:dyDescent="0.25">
      <c r="B19" s="83">
        <v>15</v>
      </c>
      <c r="C19" s="84" t="s">
        <v>105</v>
      </c>
      <c r="D19" s="85" t="s">
        <v>140</v>
      </c>
      <c r="E19" s="87">
        <v>30000</v>
      </c>
      <c r="F19" s="85" t="s">
        <v>106</v>
      </c>
      <c r="G19" s="87">
        <v>17700</v>
      </c>
      <c r="H19" s="85" t="s">
        <v>107</v>
      </c>
      <c r="I19" s="87">
        <v>20200</v>
      </c>
      <c r="J19" s="87">
        <f t="shared" si="0"/>
        <v>22633.333333333332</v>
      </c>
      <c r="K19" s="25">
        <v>8</v>
      </c>
      <c r="L19" s="100">
        <f t="shared" si="1"/>
        <v>181066.66666666666</v>
      </c>
    </row>
    <row r="20" spans="2:13" ht="30" x14ac:dyDescent="0.25">
      <c r="B20" s="83">
        <v>16</v>
      </c>
      <c r="C20" s="84" t="s">
        <v>108</v>
      </c>
      <c r="D20" s="85" t="s">
        <v>109</v>
      </c>
      <c r="E20" s="87">
        <v>1700</v>
      </c>
      <c r="F20" s="85" t="s">
        <v>110</v>
      </c>
      <c r="G20" s="87">
        <v>2490</v>
      </c>
      <c r="H20" s="85" t="s">
        <v>111</v>
      </c>
      <c r="I20" s="87">
        <v>2050</v>
      </c>
      <c r="J20" s="87">
        <f t="shared" si="0"/>
        <v>2080</v>
      </c>
      <c r="K20" s="25">
        <v>8</v>
      </c>
      <c r="L20" s="100">
        <f t="shared" si="1"/>
        <v>16640</v>
      </c>
    </row>
    <row r="21" spans="2:13" ht="30" x14ac:dyDescent="0.25">
      <c r="B21" s="83">
        <v>17</v>
      </c>
      <c r="C21" s="84" t="s">
        <v>112</v>
      </c>
      <c r="D21" s="85" t="s">
        <v>113</v>
      </c>
      <c r="E21" s="87">
        <v>12000</v>
      </c>
      <c r="F21" s="85" t="s">
        <v>114</v>
      </c>
      <c r="G21" s="87">
        <v>15300</v>
      </c>
      <c r="H21" s="85" t="s">
        <v>115</v>
      </c>
      <c r="I21" s="86">
        <v>18100</v>
      </c>
      <c r="J21" s="87">
        <f t="shared" si="0"/>
        <v>15133.333333333334</v>
      </c>
      <c r="K21" s="25">
        <v>8</v>
      </c>
      <c r="L21" s="100">
        <f t="shared" si="1"/>
        <v>121066.66666666667</v>
      </c>
    </row>
    <row r="22" spans="2:13" x14ac:dyDescent="0.25">
      <c r="B22" s="83">
        <v>18</v>
      </c>
      <c r="C22" s="84" t="s">
        <v>55</v>
      </c>
      <c r="D22" s="85" t="s">
        <v>116</v>
      </c>
      <c r="E22" s="87">
        <v>8000</v>
      </c>
      <c r="F22" s="85" t="s">
        <v>117</v>
      </c>
      <c r="G22" s="87">
        <v>8000</v>
      </c>
      <c r="H22" s="85" t="s">
        <v>118</v>
      </c>
      <c r="I22" s="86">
        <v>6553</v>
      </c>
      <c r="J22" s="87">
        <f t="shared" si="0"/>
        <v>7517.666666666667</v>
      </c>
      <c r="K22" s="25">
        <v>8</v>
      </c>
      <c r="L22" s="100">
        <f t="shared" si="1"/>
        <v>60141.333333333336</v>
      </c>
    </row>
    <row r="23" spans="2:13" ht="30" x14ac:dyDescent="0.25">
      <c r="B23" s="83">
        <v>19</v>
      </c>
      <c r="C23" s="84" t="s">
        <v>119</v>
      </c>
      <c r="D23" s="85" t="s">
        <v>120</v>
      </c>
      <c r="E23" s="87">
        <v>40990</v>
      </c>
      <c r="F23" s="85" t="s">
        <v>121</v>
      </c>
      <c r="G23" s="87">
        <v>31150</v>
      </c>
      <c r="H23" s="85" t="s">
        <v>122</v>
      </c>
      <c r="I23" s="86">
        <v>42563</v>
      </c>
      <c r="J23" s="87">
        <f t="shared" si="0"/>
        <v>38234.333333333336</v>
      </c>
      <c r="K23" s="25">
        <v>8</v>
      </c>
      <c r="L23" s="100">
        <f t="shared" si="1"/>
        <v>305874.66666666669</v>
      </c>
    </row>
    <row r="24" spans="2:13" ht="30" x14ac:dyDescent="0.25">
      <c r="B24" s="83">
        <v>20</v>
      </c>
      <c r="C24" s="84" t="s">
        <v>123</v>
      </c>
      <c r="D24" s="85" t="s">
        <v>124</v>
      </c>
      <c r="E24" s="87">
        <v>264953</v>
      </c>
      <c r="F24" s="85" t="s">
        <v>125</v>
      </c>
      <c r="G24" s="87">
        <v>316000</v>
      </c>
      <c r="H24" s="85" t="s">
        <v>126</v>
      </c>
      <c r="I24" s="86">
        <v>250000</v>
      </c>
      <c r="J24" s="87">
        <f t="shared" si="0"/>
        <v>276984.33333333331</v>
      </c>
      <c r="K24" s="25">
        <v>8</v>
      </c>
      <c r="L24" s="100">
        <f t="shared" si="1"/>
        <v>2215874.6666666665</v>
      </c>
    </row>
    <row r="25" spans="2:13" ht="30" x14ac:dyDescent="0.25">
      <c r="B25" s="83">
        <v>21</v>
      </c>
      <c r="C25" s="84" t="s">
        <v>127</v>
      </c>
      <c r="D25" s="85" t="s">
        <v>128</v>
      </c>
      <c r="E25" s="87">
        <v>55600</v>
      </c>
      <c r="F25" s="85" t="s">
        <v>129</v>
      </c>
      <c r="G25" s="87">
        <v>44200</v>
      </c>
      <c r="H25" s="85" t="s">
        <v>130</v>
      </c>
      <c r="I25" s="90">
        <v>89500</v>
      </c>
      <c r="J25" s="87">
        <f t="shared" si="0"/>
        <v>63100</v>
      </c>
      <c r="K25" s="83">
        <v>10</v>
      </c>
      <c r="L25" s="100">
        <f t="shared" si="1"/>
        <v>631000</v>
      </c>
    </row>
    <row r="26" spans="2:13" ht="26.25" x14ac:dyDescent="0.4">
      <c r="B26" s="209" t="s">
        <v>13</v>
      </c>
      <c r="C26" s="209"/>
      <c r="D26" s="209"/>
      <c r="E26" s="209"/>
      <c r="F26" s="209"/>
      <c r="G26" s="209"/>
      <c r="H26" s="209"/>
      <c r="I26" s="209"/>
      <c r="J26" s="209"/>
      <c r="K26" s="209"/>
      <c r="L26" s="101">
        <f>+SUM(L5:L25)</f>
        <v>30939023</v>
      </c>
      <c r="M26" s="185" t="s">
        <v>229</v>
      </c>
    </row>
  </sheetData>
  <mergeCells count="1">
    <mergeCell ref="B26:K26"/>
  </mergeCells>
  <hyperlinks>
    <hyperlink ref="D8" r:id="rId1" tooltip="Mojarra 45% Hna 40 kg" display="https://www.plazacampo.com/mojarra-45--hna-40-kg-1-jpg/p?srsltid=AfmBOooY7mjFZ414jm5bJ20RQiRq4-iz2FjyGz7tBRqFZIbP_SdhiJyF&amp;utm_source=chatgpt.com" xr:uid="{00000000-0004-0000-0100-000000000000}"/>
    <hyperlink ref="F8" r:id="rId2" tooltip="Mojarra 45 E Bulto X 40 Kg" display="https://villavoexpress.com/es/productos/mojarra-45-e-bulto-x-40-kg?utm_source=chatgpt.com" xr:uid="{00000000-0004-0000-0100-000001000000}"/>
    <hyperlink ref="H8" r:id="rId3" tooltip="MOJARRA 45 HARINA X 40 KG ITALCOL" display="https://www.tierrasyganado.com/producto/mojarra-45-harina-x-40-kg-italcol/?utm_source=chatgpt.com" xr:uid="{00000000-0004-0000-0100-000002000000}"/>
    <hyperlink ref="D9" r:id="rId4" tooltip="Mojarra 24% Ext 40 kg" display="https://www.plazacampo.com/mojarra-24--ext-40-kg-1-jpg/p?srsltid=AfmBOoocGYHHv7EnA8XmsG38fdpUYqVUFF_JRWhTwSucxffFLtZDjk-_&amp;utm_source=chatgpt.com" xr:uid="{00000000-0004-0000-0100-000003000000}"/>
    <hyperlink ref="F9" r:id="rId5" tooltip="MOJARRA 24 EXTRUIDA X 40 KG" display="https://www.construmole.com/producto/mojarra-24-extruida-x-40-kg/?utm_source=chatgpt.com" xr:uid="{00000000-0004-0000-0100-000004000000}"/>
    <hyperlink ref="H9" r:id="rId6" tooltip="MOJARRA 24 5MM X 40 KG ITALCOL" display="https://www.tierrasyganado.com/producto/mojarra-24-5mm-x-40-kg-italcol/?utm_source=chatgpt.com" xr:uid="{00000000-0004-0000-0100-000005000000}"/>
    <hyperlink ref="D10" r:id="rId7" tooltip="Mojarra 38 E Bulto x 40 Kg" display="https://villavoexpress.com/es/productos/mojarra-38-e-bulto-x-40-kg?utm_source=chatgpt.com" xr:uid="{00000000-0004-0000-0100-000006000000}"/>
    <hyperlink ref="F10" r:id="rId8" tooltip="Mojarra 38% Ext 40 kg 3.5 mm" display="https://www.plazacampo.com/mojarra-38--ext-40-kg-3-5-mm-1-jpg/p?srsltid=AfmBOoq9vtEIo1iKRnPa-ahyet_q-fHnkEvm_2h7XycutNwLlJv5e5-9&amp;utm_source=chatgpt.com" xr:uid="{00000000-0004-0000-0100-000007000000}"/>
    <hyperlink ref="H10" r:id="rId9" tooltip="Tilapia 38 extruida | Peces | Compra Online en ..." display="https://www.tierragro.com/products/tilapia-38-extruida-solla-peces?srsltid=AfmBOopME6JIrK-wYiKxAib79OGkExwaO5Iv-kGUuJvYdk9xbXiNP92N&amp;utm_source=chatgpt.com" xr:uid="{00000000-0004-0000-0100-000008000000}"/>
    <hyperlink ref="D11" r:id="rId10" tooltip="MOJARRA 34 EXTRUIDA X 40 KG COD 6006" display="https://www.construmole.com/producto/mojarra-34-extruida-x-40-kg/?utm_source=chatgpt.com" xr:uid="{00000000-0004-0000-0100-000009000000}"/>
    <hyperlink ref="F11" r:id="rId11" tooltip="Mojarra 34 E Bulto x 40 Kg" display="https://villavoexpress.com/es/productos/mojarra-34-e-bulto-x-40-kg?utm_source=chatgpt.com" xr:uid="{00000000-0004-0000-0100-00000A000000}"/>
    <hyperlink ref="H11" r:id="rId12" tooltip="MOJARRA 34 INICIAL E X 40 KG ITALCOL" display="https://www.tierrasyganado.com/producto/mojarra-34-inicial-e-x-40-kg-italcol-2/?utm_source=chatgpt.com" xr:uid="{00000000-0004-0000-0100-00000B000000}"/>
    <hyperlink ref="F12" r:id="rId13" tooltip="Bomba sumergible para pozo profundo, 1 hp, agua limpia, ..." display="https://agrocolombiasas.com/producto/bomba-sumergible-para-pozo-profundo-1-hp-agua-limpia-truper/?srsltid=AfmBOoqjJX89e9lYGKREi4LofFvh4hsk8VrR-bWacOF4wH7qfjWeidiW&amp;utm_source=chatgpt.com" xr:uid="{00000000-0004-0000-0100-00000C000000}"/>
    <hyperlink ref="H12" r:id="rId14" tooltip="Bomba Sumergible Tipo Bala Agua Limpia 1 Hp Truper ..." display="https://soelco.co/producto/bomba-sumergible-tipo-bala-agua-limpia-1-hp-truper-12625/?srsltid=AfmBOorNuusjxpXzl-ODBH_S7bDRX3cqgHTCjCqH4IG1ebJkDKbAgcgZ&amp;utm_source=chatgpt.com" xr:uid="{00000000-0004-0000-0100-00000D000000}"/>
    <hyperlink ref="D13" r:id="rId15" tooltip="Sistema De Disección En Acero Inoxidable ( ..." display="https://www.saluti.com.co/sistema-de-diseccion-en-acero-inoxidable-9-piezas-ref-gmd-kd-9pcs-as829pkjor.html?srsltid=AfmBOoqtx1oETq4Yy__IzwXlZ98UqVlTUfIfCT1Mr_dL9_BbxBxBCc3X&amp;utm_source=chatgpt.com" xr:uid="{00000000-0004-0000-0100-00000E000000}"/>
    <hyperlink ref="F13" r:id="rId16" tooltip="Kit De Diseccion 9 Piezas" display="https://listado.mercadolibre.com.co/kit-de-diseccion-9-piezas?utm_source=chatgpt.com" xr:uid="{00000000-0004-0000-0100-00000F000000}"/>
    <hyperlink ref="F14" r:id="rId17" tooltip="Bandeja De Acero - 20X30 Cm" display="https://tecnomedica.com.co/varios/bandeja-de-acero-20x30cms-r393?srsltid=AfmBOoq3oHr8ZddD3Q38VDjKiAredZJU4dsJDR1bccQXVt6q4zfCc9Nq&amp;utm_source=chatgpt.com" xr:uid="{00000000-0004-0000-0100-000010000000}"/>
    <hyperlink ref="H14" r:id="rId18" tooltip="BANDEJA PARA INSTRUMENTAL 30X20 - Almacén Médico" display="https://almacenmedico.com/products/bandeja-para-instrumental-30x20?srsltid=AfmBOorY69Mwdzoo4NcjDKzwOfUmILK69jS2Ag70TTOMmzajI-tZoAkG&amp;utm_source=chatgpt.com" xr:uid="{00000000-0004-0000-0100-000011000000}"/>
    <hyperlink ref="D15" r:id="rId19" tooltip="Válvula Bola PVC 2 Lisa Soldable - Homecenter" display="https://www.homecenter.com.co/homecenter-co/product/241535/valvula-bola-pvc-2-lisa-soldable/241535/?utm_source=chatgpt.com" xr:uid="{00000000-0004-0000-0100-000012000000}"/>
    <hyperlink ref="F15" r:id="rId20" tooltip="Válvula Bola 2&quot; Soldar Eco Pvc" display="https://www.easy.com.co/valvula-bola-eco-pvc-lisa-2pg/p?srsltid=AfmBOopxOE1vMqSGox6YXfrofXc2UE4bVI4Jxxeg55kcLmTty4qPNBg6&amp;utm_source=chatgpt.com" xr:uid="{00000000-0004-0000-0100-000013000000}"/>
    <hyperlink ref="H15" r:id="rId21" tooltip="VALVULA BOLA PVC LIVIANA LISA PCP" display="https://www.pvcdelcaribe.com/products/valvula-bola-pvc-liviana-lisa-1-pcp?srsltid=AfmBOoqxwjr0qOU_SuJopnKb1aP2NO__SddUf2cl4osSKzy7QCQnIxA4&amp;utm_source=chatgpt.com" xr:uid="{00000000-0004-0000-0100-000014000000}"/>
    <hyperlink ref="D16" r:id="rId22" tooltip="Tee de Presión 2" display="https://www.comaderas.com/tee-de-presion-2-1?utm_source=chatgpt.com" xr:uid="{00000000-0004-0000-0100-000015000000}"/>
    <hyperlink ref="F16" r:id="rId23" tooltip="Tee 2 Presión - Homecenter.com.co" display="https://www.homecenter.com.co/homecenter-co/product/30053/tee-2-presion/30053/?utm_source=chatgpt.com" xr:uid="{00000000-0004-0000-0100-000016000000}"/>
    <hyperlink ref="H16" r:id="rId24" tooltip="Tee PVC Presión De 2&quot;" display="https://aldiaferreteria.com/presion/996-tee-pvc-presion-de-2?srsltid=AfmBOop26jkFgJQeWcVhLwcu1G_JegKMilEsSQDYz6mW2G_3rsH6-XDE&amp;utm_source=chatgpt.com" xr:uid="{00000000-0004-0000-0100-000017000000}"/>
    <hyperlink ref="D17" r:id="rId25" tooltip="Codo 90 Pvc Presión de 2 Gerfor" display="https://mitiendacoval.com/para-cocina-r1366/codo-90-x-2-presion?srsltid=AfmBOop1IrhM6g5QavWCjinoJ4ai74MV8fYZiu5zY1uFuNugH5Esaybz&amp;utm_source=chatgpt.com" xr:uid="{00000000-0004-0000-0100-000018000000}"/>
    <hyperlink ref="F17" r:id="rId26" tooltip="Codo 90 X 2 Presión - Homecenter.com.co" display="https://www.homecenter.com.co/homecenter-co/product/30042/codo-90-x-2-presion/30042/?utm_source=chatgpt.com" xr:uid="{00000000-0004-0000-0100-000019000000}"/>
    <hyperlink ref="D18" r:id="rId27" tooltip="Union PVC 2 GERFOR 100773" display="https://interelectricas.com.co/uniones-pvc/5655-union-pvc-2-gerfor-ref-100773.html?utm_source=chatgpt.com" xr:uid="{00000000-0004-0000-0100-00001A000000}"/>
    <hyperlink ref="F18" r:id="rId28" tooltip="Unión 2 Presión - Homecenter.com.co" display="https://www.homecenter.com.co/homecenter-co/product/30587/union-2-presion/30587/?utm_source=chatgpt.com" xr:uid="{00000000-0004-0000-0100-00001B000000}"/>
    <hyperlink ref="H18" r:id="rId29" tooltip="Unión Pvc Sanitaria de 2&quot; Gerfor" display="https://mitiendacoval.com/sanitaria-y-ventilacion-/union-2-sanitaria?srsltid=AfmBOor_H7jh5Ggd-WrOOuPj31bDuFX9kiAnDJ1C1Y9LIJY67cXXw8r0&amp;utm_source=chatgpt.com" xr:uid="{00000000-0004-0000-0100-00001C000000}"/>
    <hyperlink ref="F19" r:id="rId30" tooltip="Tubo 1X6M Presión 21-200 Psi" display="https://www.homecenter.com.co/homecenter-co/product/65894/tubo-1x6m-presion-21-200-psi/65894/?utm_source=chatgpt.com" xr:uid="{00000000-0004-0000-0100-00001D000000}"/>
    <hyperlink ref="H19" r:id="rId31" tooltip="Tubo pvc de presion 1″ x 6 metros RDE 26, durman" display="https://agrocolombiasas.com/producto/tubo-pvc-de-presion-1-x-6-metros-rde-26-durman/?srsltid=AfmBOoq-vS8haSXS_JlWXm1dZYiHymmo_PnjRcCERm_2LpcM36Yq57rN&amp;utm_source=chatgpt.com" xr:uid="{00000000-0004-0000-0100-00001E000000}"/>
    <hyperlink ref="D20" r:id="rId32" tooltip="Buje Pre 1” x 1/2” Soldado | Reductor de Diámetro - Sirius" display="https://siriuscol.com/products/buje-pre-1-x-1-2-soldado-reductor-de-diametro?srsltid=AfmBOopVk7IfALcTDcbqLB6MMlYVboN2VhiUowYrDxgmYzvcGTogCQ8n&amp;utm_source=chatgpt.com" xr:uid="{00000000-0004-0000-0100-00001F000000}"/>
    <hyperlink ref="F20" r:id="rId33" tooltip="Buje De Reducción Roscable Pvc Presion 1&quot;x1/2&quot; Gerfor" display="https://www.easy.com.co/buje-roscado-presion-1x12-pvc-gerfor/p?srsltid=AfmBOoq4L08TyXCXDfgWZ1SWJXzH5WfMyo8DzZOYe6JGtyif2Edy7Ygt&amp;utm_source=chatgpt.com" xr:uid="{00000000-0004-0000-0100-000020000000}"/>
    <hyperlink ref="H20" r:id="rId34" tooltip="Buje Soldado 1X1/2 Presión" display="https://www.homecenter.com.co/homecenter-co/product/04745/buje-soldado-1x1-2-presion/04745/?utm_source=chatgpt.com" xr:uid="{00000000-0004-0000-0100-000021000000}"/>
    <hyperlink ref="D21" r:id="rId35" tooltip="TUBERÍA PVC PRESIÓN 1/2&quot; X 6M RDE 21" display="https://www.construramacolombia.com/DYKAFF/catalogo/materiales-de-construccion/plomeria/tuberia-presion-y-accesorios/tuberia-pvc-presion-12-x-6m-rde-21/p/100001291?utm_source=chatgpt.com" xr:uid="{00000000-0004-0000-0100-000022000000}"/>
    <hyperlink ref="F21" r:id="rId36" tooltip="Tubo Presión 1/2X6 Mts. 9-500 Psi" display="https://www.homecenter.com.co/homecenter-co/product/65891/tubo-presion-1-2x6-mts-9-500-psi/65891/?utm_source=chatgpt.com" xr:uid="{00000000-0004-0000-0100-000023000000}"/>
    <hyperlink ref="H21" r:id="rId37" tooltip="Tubo pvc de presion 1/2″ x 6 metros RDE 9, durman" display="https://agrocolombiasas.com/producto/tubo-pvc-de-presion-1-2-rde-9-durman/?srsltid=AfmBOopaB7cxoqYbQKCE0y2IUWUHm7ehGZPPcabTpdnCtm5tAw8A3Rjk&amp;utm_source=chatgpt.com" xr:uid="{00000000-0004-0000-0100-000024000000}"/>
    <hyperlink ref="D22" r:id="rId38" tooltip="Válvula Bola 1/2&quot; Soldar Eco Pvc" display="https://www.easy.com.co/valvula-bola-eco-pvc-lisa-12pg/p?srsltid=AfmBOooOLv-j1dgFvKscX0JLrdPPWE9lYP1K0KvYkqkggtoAn4qCZktE&amp;utm_source=chatgpt.com" xr:uid="{00000000-0004-0000-0100-000025000000}"/>
    <hyperlink ref="F22" r:id="rId39" tooltip="Válvula Bola PVC 1/2 Lisa Soldable - Homecenter" display="https://www.homecenter.com.co/homecenter-co/product/241531/valvula-bola-pvc-1-2-lisa-soldable/241531/?utm_source=chatgpt.com" xr:uid="{00000000-0004-0000-0100-000026000000}"/>
    <hyperlink ref="H22" r:id="rId40" tooltip="VALVULA BOLA PVC LIVIANA LISA PCP" display="https://www.pvcdelcaribe.com/products/valvula-bola-pvc-liviana-lisa-1-pcp?srsltid=AfmBOoqxwjr0qOU_SuJopnKb1aP2NO__SddUf2cl4osSKzy7QCQnIxA4&amp;utm_source=chatgpt.com" xr:uid="{00000000-0004-0000-0100-000027000000}"/>
    <hyperlink ref="D23" r:id="rId41" tooltip="Soldaduras Pvc - Easy Colombia" display="https://www.easy.com.co/plomeria/adhesivos-pvc/soldaduras-pvc?srsltid=AfmBOopa46wFXcJxw6pRc3Po0tVgCrhOQD1Kt3GNoPszRGkOBdQCqNtV&amp;utm_source=chatgpt.com" xr:uid="{00000000-0004-0000-0100-000028000000}"/>
    <hyperlink ref="F23" r:id="rId42" tooltip="Soldadura PVC Tecno 1-4 Galon NTC576" display="https://interelectricas.com.co/tuberia-metalica-y-pvc/963-soldadura-pvc-tecno-1-4-galon-ntc576.html?utm_source=chatgpt.com" xr:uid="{00000000-0004-0000-0100-000029000000}"/>
    <hyperlink ref="H23" r:id="rId43" tooltip="Construcción" display="https://www.acuametro.co/wp-content/uploads/2024/05/5-PRECIOS-SISTEMA-DE-SOLDADURA-Y-LIMPIADOR-PVC-Y-CPVC-4.pdf?utm_source=chatgpt.com" xr:uid="{00000000-0004-0000-0100-00002A000000}"/>
    <hyperlink ref="D24" r:id="rId44" tooltip="Test Kit Api | MercadoLibre 📦" display="https://listado.mercadolibre.com.co/test-kit-api?utm_source=chatgpt.com" xr:uid="{00000000-0004-0000-0100-00002B000000}"/>
    <hyperlink ref="F24" r:id="rId45" tooltip="Kit Ph Acuario" display="https://listado.mercadolibre.com.co/kit-ph-acuario?utm_source=chatgpt.com" xr:uid="{00000000-0004-0000-0100-00002C000000}"/>
    <hyperlink ref="H24" r:id="rId46" tooltip="Kit de Prueba Master API para Agua Dulce ²⁵" display="https://colombia.bioweb.co/products/kit-de-prueba-master-api-para-agua-dulce?utm_source=chatgpt.com" xr:uid="{00000000-0004-0000-0100-00002D000000}"/>
    <hyperlink ref="D25" r:id="rId47" tooltip="Melaza Agrorisaralda Bolsa x 30 Kg" display="https://www.tierragro.com/products/melaza-agrorisaralda-bolsa-x-30-kls?srsltid=AfmBOoq42YRVSJsCSbQvuk0WXxDpsiQrBGhw7KjdEEtOLr3GqtrqLFaN&amp;utm_source=chatgpt.com" xr:uid="{00000000-0004-0000-0100-00002E000000}"/>
    <hyperlink ref="F25" r:id="rId48" tooltip="MELAZA X 30 KILOS" display="https://www.construmole.com/producto/melaza-x-30-kilos/?utm_source=chatgpt.com" xr:uid="{00000000-0004-0000-0100-00002F000000}"/>
    <hyperlink ref="H25" r:id="rId49" tooltip="Melaza Por Bultos | MercadoLibre 📦" display="https://listado.mercadolibre.com.co/melaza-por-bultos?utm_source=chatgpt.com" xr:uid="{00000000-0004-0000-0100-000030000000}"/>
    <hyperlink ref="D12" r:id="rId50" display="https://www.homecenter.com.co/homecenter-co/product/775526/bomba-sumergible-para-aguas-sucias-07hp-aquastrong/775526/" xr:uid="{00000000-0004-0000-0100-000031000000}"/>
    <hyperlink ref="D14" r:id="rId51" xr:uid="{00000000-0004-0000-0100-000032000000}"/>
    <hyperlink ref="H17" r:id="rId52" location="polycard_client=search-nordic&amp;search_layout=stack&amp;position=23&amp;type=product&amp;tracking_id=0c65e51a-105b-471d-b08a-60322b395316&amp;wid=MCO938913807&amp;sid=search" display="https://www.mercadolibre.com.co/codo-roscado-2-pulgadas--x-1-unidad-sistemas-e-irrigaciones/up/MCOU2437919000#polycard_client=search-nordic&amp;search_layout=stack&amp;position=23&amp;type=product&amp;tracking_id=0c65e51a-105b-471d-b08a-60322b395316&amp;wid=MCO938913807&amp;sid=search" xr:uid="{00000000-0004-0000-0100-000033000000}"/>
    <hyperlink ref="D19" r:id="rId53" xr:uid="{00000000-0004-0000-0100-000034000000}"/>
    <hyperlink ref="D5:D7" r:id="rId54" display="https://excel.officeapps.live.com/_layouts/15/guestaccess.aspx?share=EcZC2FEsBy5AiYaffyNENngBWYLP5IFVBJY5zP0DAvKv4w&amp;e=9LcJn3" xr:uid="{00000000-0004-0000-0100-000035000000}"/>
    <hyperlink ref="F5:F7" r:id="rId55" display="https://excel.officeapps.live.com/_layouts/15/guestaccess.aspx?share=EUEln1NGiwxAgHrWzoT5524BtvUnfXHmX26rmlSNqpnuCQ&amp;e=M5dmJh" xr:uid="{00000000-0004-0000-0100-000036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2:N7"/>
  <sheetViews>
    <sheetView showGridLines="0" topLeftCell="C1" zoomScale="123" zoomScaleNormal="80" workbookViewId="0">
      <selection activeCell="C8" sqref="C8"/>
    </sheetView>
  </sheetViews>
  <sheetFormatPr baseColWidth="10" defaultRowHeight="15.75" customHeight="1" x14ac:dyDescent="0.25"/>
  <cols>
    <col min="1" max="1" width="5" customWidth="1"/>
    <col min="2" max="2" width="58.5703125" customWidth="1"/>
    <col min="3" max="3" width="21.28515625" customWidth="1"/>
    <col min="4" max="4" width="16.140625" bestFit="1" customWidth="1"/>
    <col min="5" max="5" width="20.42578125" bestFit="1" customWidth="1"/>
    <col min="6" max="6" width="21.85546875" customWidth="1"/>
    <col min="7" max="7" width="18.140625" bestFit="1" customWidth="1"/>
  </cols>
  <sheetData>
    <row r="2" spans="2:14" s="80" customFormat="1" ht="15.75" customHeight="1" x14ac:dyDescent="0.35">
      <c r="B2" s="79" t="s">
        <v>154</v>
      </c>
    </row>
    <row r="3" spans="2:14" ht="15.75" customHeight="1" x14ac:dyDescent="0.25">
      <c r="B3" s="61"/>
      <c r="C3" s="21"/>
    </row>
    <row r="4" spans="2:14" ht="15.75" customHeight="1" x14ac:dyDescent="0.25">
      <c r="B4" s="24" t="s">
        <v>62</v>
      </c>
      <c r="C4" s="24" t="s">
        <v>63</v>
      </c>
      <c r="D4" s="24" t="s">
        <v>156</v>
      </c>
      <c r="E4" s="24" t="s">
        <v>150</v>
      </c>
      <c r="F4" s="24" t="s">
        <v>148</v>
      </c>
      <c r="G4" s="24" t="s">
        <v>149</v>
      </c>
    </row>
    <row r="5" spans="2:14" ht="114.75" customHeight="1" x14ac:dyDescent="0.25">
      <c r="B5" s="17" t="s">
        <v>155</v>
      </c>
      <c r="C5" s="62">
        <v>32628960</v>
      </c>
      <c r="D5" s="62">
        <v>3</v>
      </c>
      <c r="E5" s="62">
        <v>10876320</v>
      </c>
      <c r="F5" s="62">
        <v>1423500</v>
      </c>
      <c r="G5" s="102">
        <v>7.6</v>
      </c>
      <c r="I5" s="210"/>
      <c r="J5" s="210"/>
      <c r="K5" s="210"/>
      <c r="L5" s="210"/>
      <c r="M5" s="210"/>
      <c r="N5" s="210"/>
    </row>
    <row r="6" spans="2:14" ht="14.25" customHeight="1" x14ac:dyDescent="0.25">
      <c r="B6" s="63" t="s">
        <v>29</v>
      </c>
      <c r="C6" s="64">
        <f>+C5</f>
        <v>32628960</v>
      </c>
      <c r="D6" s="64"/>
      <c r="E6" s="64"/>
      <c r="F6" s="64"/>
    </row>
    <row r="7" spans="2:14" ht="27.75" customHeight="1" x14ac:dyDescent="0.4">
      <c r="C7" s="185" t="s">
        <v>229</v>
      </c>
    </row>
  </sheetData>
  <mergeCells count="1">
    <mergeCell ref="I5:N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Y26"/>
  <sheetViews>
    <sheetView showGridLines="0" tabSelected="1" topLeftCell="A4" zoomScaleNormal="100" workbookViewId="0">
      <selection activeCell="K15" sqref="K15"/>
    </sheetView>
  </sheetViews>
  <sheetFormatPr baseColWidth="10" defaultColWidth="9.140625" defaultRowHeight="36" customHeight="1" x14ac:dyDescent="0.25"/>
  <cols>
    <col min="1" max="1" width="4.5703125" customWidth="1"/>
    <col min="3" max="3" width="13.5703125" bestFit="1" customWidth="1"/>
    <col min="4" max="4" width="16.42578125" bestFit="1" customWidth="1"/>
    <col min="6" max="6" width="15.140625" bestFit="1" customWidth="1"/>
    <col min="7" max="7" width="16.28515625" bestFit="1" customWidth="1"/>
    <col min="8" max="8" width="13.42578125" bestFit="1" customWidth="1"/>
    <col min="9" max="9" width="20.7109375" customWidth="1"/>
    <col min="11" max="11" width="36.5703125" bestFit="1" customWidth="1"/>
    <col min="12" max="12" width="15.85546875" style="109" bestFit="1" customWidth="1"/>
    <col min="13" max="13" width="16.140625" style="109" bestFit="1" customWidth="1"/>
    <col min="14" max="14" width="9.140625" style="109"/>
    <col min="15" max="15" width="36.5703125" bestFit="1" customWidth="1"/>
    <col min="16" max="17" width="14.140625" style="109" bestFit="1" customWidth="1"/>
    <col min="18" max="18" width="9.140625" style="109"/>
    <col min="19" max="19" width="36.5703125" bestFit="1" customWidth="1"/>
    <col min="20" max="20" width="14.140625" style="109" bestFit="1" customWidth="1"/>
    <col min="21" max="21" width="16.5703125" style="109" bestFit="1" customWidth="1"/>
    <col min="22" max="22" width="11.7109375" style="109" bestFit="1" customWidth="1"/>
    <col min="23" max="23" width="39.42578125" customWidth="1"/>
  </cols>
  <sheetData>
    <row r="1" spans="1:25" ht="36" customHeight="1" thickBot="1" x14ac:dyDescent="0.3">
      <c r="A1" s="6"/>
      <c r="B1" s="6"/>
      <c r="C1" s="6"/>
      <c r="D1" s="6"/>
      <c r="E1" s="6"/>
      <c r="F1" s="6"/>
      <c r="G1" s="6"/>
      <c r="H1" s="6"/>
      <c r="I1" s="6"/>
      <c r="J1" s="6"/>
      <c r="K1" s="105"/>
      <c r="L1" s="106"/>
      <c r="M1" s="106"/>
      <c r="N1" s="106"/>
      <c r="O1" s="105"/>
      <c r="P1" s="106"/>
      <c r="Q1" s="106"/>
      <c r="R1" s="106"/>
      <c r="S1" s="105"/>
      <c r="T1" s="106"/>
      <c r="U1" s="106"/>
      <c r="V1" s="106"/>
      <c r="W1" s="6"/>
      <c r="X1" s="107" t="s">
        <v>160</v>
      </c>
      <c r="Y1" s="107" t="s">
        <v>160</v>
      </c>
    </row>
    <row r="2" spans="1:25" s="109" customFormat="1" ht="36" customHeight="1" x14ac:dyDescent="0.25">
      <c r="A2" s="106"/>
      <c r="B2" s="217" t="s">
        <v>161</v>
      </c>
      <c r="C2" s="218"/>
      <c r="D2" s="219" t="s">
        <v>227</v>
      </c>
      <c r="E2" s="219"/>
      <c r="F2" s="219"/>
      <c r="G2" s="219"/>
      <c r="H2" s="219"/>
      <c r="I2" s="220"/>
      <c r="J2" s="221" t="s">
        <v>162</v>
      </c>
      <c r="K2" s="222"/>
      <c r="L2" s="222"/>
      <c r="M2" s="223"/>
      <c r="N2" s="224" t="s">
        <v>163</v>
      </c>
      <c r="O2" s="225"/>
      <c r="P2" s="225"/>
      <c r="Q2" s="226"/>
      <c r="R2" s="227" t="s">
        <v>164</v>
      </c>
      <c r="S2" s="228"/>
      <c r="T2" s="228"/>
      <c r="U2" s="229"/>
      <c r="V2" s="230" t="s">
        <v>165</v>
      </c>
      <c r="W2" s="211" t="s">
        <v>166</v>
      </c>
      <c r="X2" s="108" t="s">
        <v>160</v>
      </c>
      <c r="Y2" s="108" t="s">
        <v>160</v>
      </c>
    </row>
    <row r="3" spans="1:25" s="82" customFormat="1" ht="36" customHeight="1" x14ac:dyDescent="0.25">
      <c r="A3" s="5"/>
      <c r="B3" s="110" t="s">
        <v>167</v>
      </c>
      <c r="C3" s="111" t="s">
        <v>168</v>
      </c>
      <c r="D3" s="112" t="s">
        <v>169</v>
      </c>
      <c r="E3" s="112" t="s">
        <v>170</v>
      </c>
      <c r="F3" s="112" t="s">
        <v>171</v>
      </c>
      <c r="G3" s="112" t="s">
        <v>172</v>
      </c>
      <c r="H3" s="112" t="s">
        <v>173</v>
      </c>
      <c r="I3" s="113" t="s">
        <v>174</v>
      </c>
      <c r="J3" s="111" t="s">
        <v>1</v>
      </c>
      <c r="K3" s="112" t="s">
        <v>175</v>
      </c>
      <c r="L3" s="112" t="s">
        <v>176</v>
      </c>
      <c r="M3" s="114" t="s">
        <v>177</v>
      </c>
      <c r="N3" s="115" t="s">
        <v>1</v>
      </c>
      <c r="O3" s="111" t="s">
        <v>175</v>
      </c>
      <c r="P3" s="112" t="s">
        <v>176</v>
      </c>
      <c r="Q3" s="113" t="s">
        <v>177</v>
      </c>
      <c r="R3" s="116" t="s">
        <v>1</v>
      </c>
      <c r="S3" s="111" t="s">
        <v>175</v>
      </c>
      <c r="T3" s="112" t="s">
        <v>176</v>
      </c>
      <c r="U3" s="113" t="s">
        <v>177</v>
      </c>
      <c r="V3" s="231"/>
      <c r="W3" s="212"/>
      <c r="X3" s="117" t="s">
        <v>160</v>
      </c>
      <c r="Y3" s="117" t="s">
        <v>160</v>
      </c>
    </row>
    <row r="4" spans="1:25" ht="80.25" customHeight="1" x14ac:dyDescent="0.25">
      <c r="A4" s="6"/>
      <c r="B4" s="118">
        <v>1</v>
      </c>
      <c r="C4" s="119" t="s">
        <v>178</v>
      </c>
      <c r="D4" s="120" t="s">
        <v>179</v>
      </c>
      <c r="E4" s="121">
        <v>8</v>
      </c>
      <c r="F4" s="188">
        <v>39318.959999999999</v>
      </c>
      <c r="G4" s="188">
        <f>+F4*E4</f>
        <v>314551.67999999999</v>
      </c>
      <c r="H4" s="122"/>
      <c r="I4" s="123">
        <f>+G4+H4</f>
        <v>314551.67999999999</v>
      </c>
      <c r="J4" s="124"/>
      <c r="K4" s="125" t="s">
        <v>180</v>
      </c>
      <c r="L4" s="126" t="s">
        <v>181</v>
      </c>
      <c r="M4" s="126"/>
      <c r="N4" s="127" t="s">
        <v>160</v>
      </c>
      <c r="O4" s="128" t="s">
        <v>160</v>
      </c>
      <c r="P4" s="129" t="s">
        <v>160</v>
      </c>
      <c r="Q4" s="130" t="s">
        <v>160</v>
      </c>
      <c r="R4" s="129" t="s">
        <v>160</v>
      </c>
      <c r="S4" s="128" t="s">
        <v>160</v>
      </c>
      <c r="T4" s="129" t="s">
        <v>160</v>
      </c>
      <c r="U4" s="130" t="s">
        <v>160</v>
      </c>
      <c r="V4" s="129" t="s">
        <v>160</v>
      </c>
      <c r="W4" s="154" t="s">
        <v>182</v>
      </c>
      <c r="X4" s="107" t="s">
        <v>160</v>
      </c>
      <c r="Y4" s="107" t="s">
        <v>160</v>
      </c>
    </row>
    <row r="5" spans="1:25" ht="36" customHeight="1" x14ac:dyDescent="0.25">
      <c r="A5" s="6"/>
      <c r="B5" s="118">
        <v>2</v>
      </c>
      <c r="C5" s="132" t="s">
        <v>183</v>
      </c>
      <c r="D5" s="133" t="s">
        <v>184</v>
      </c>
      <c r="E5" s="134">
        <v>2</v>
      </c>
      <c r="F5" s="186">
        <f>+V5</f>
        <v>14350</v>
      </c>
      <c r="G5" s="187">
        <f>+E5*F5</f>
        <v>28700</v>
      </c>
      <c r="H5" s="135">
        <v>0</v>
      </c>
      <c r="I5" s="136">
        <f t="shared" ref="I5" si="0">+G5+H5</f>
        <v>28700</v>
      </c>
      <c r="J5" s="137">
        <v>2025</v>
      </c>
      <c r="K5" s="138" t="s">
        <v>185</v>
      </c>
      <c r="L5" s="181">
        <v>14200</v>
      </c>
      <c r="M5" s="140">
        <v>14200</v>
      </c>
      <c r="N5" s="141">
        <v>2025</v>
      </c>
      <c r="O5" s="138" t="s">
        <v>186</v>
      </c>
      <c r="P5" s="183">
        <v>14300</v>
      </c>
      <c r="Q5" s="142">
        <v>14300</v>
      </c>
      <c r="R5" s="137">
        <v>2025</v>
      </c>
      <c r="S5" s="132" t="s">
        <v>187</v>
      </c>
      <c r="T5" s="183">
        <v>14550</v>
      </c>
      <c r="U5" s="143">
        <v>14550</v>
      </c>
      <c r="V5" s="144">
        <f t="shared" ref="V5:V10" si="1">AVERAGE(M5,Q5,U5)</f>
        <v>14350</v>
      </c>
      <c r="W5" s="131" t="s">
        <v>188</v>
      </c>
      <c r="X5" s="145" t="s">
        <v>160</v>
      </c>
      <c r="Y5" s="107" t="s">
        <v>160</v>
      </c>
    </row>
    <row r="6" spans="1:25" ht="36" customHeight="1" x14ac:dyDescent="0.25">
      <c r="A6" s="6"/>
      <c r="B6" s="118">
        <v>3</v>
      </c>
      <c r="C6" s="146" t="s">
        <v>189</v>
      </c>
      <c r="D6" s="133" t="s">
        <v>169</v>
      </c>
      <c r="E6" s="134">
        <v>1</v>
      </c>
      <c r="F6" s="186">
        <f t="shared" ref="F6:F10" si="2">+V6</f>
        <v>17153.333333333332</v>
      </c>
      <c r="G6" s="187">
        <f t="shared" ref="G6:G10" si="3">+E6*F6</f>
        <v>17153.333333333332</v>
      </c>
      <c r="H6" s="135">
        <v>0</v>
      </c>
      <c r="I6" s="136">
        <f>+G6</f>
        <v>17153.333333333332</v>
      </c>
      <c r="J6" s="137">
        <v>2025</v>
      </c>
      <c r="K6" s="85" t="s">
        <v>190</v>
      </c>
      <c r="L6" s="181">
        <v>19530</v>
      </c>
      <c r="M6" s="140">
        <v>19530</v>
      </c>
      <c r="N6" s="141">
        <v>2025</v>
      </c>
      <c r="O6" s="147" t="s">
        <v>191</v>
      </c>
      <c r="P6" s="181">
        <v>16900</v>
      </c>
      <c r="Q6" s="139">
        <v>16900</v>
      </c>
      <c r="R6" s="137">
        <v>2025</v>
      </c>
      <c r="S6" s="147" t="s">
        <v>192</v>
      </c>
      <c r="T6" s="181">
        <v>15030</v>
      </c>
      <c r="U6" s="140">
        <f>+T6</f>
        <v>15030</v>
      </c>
      <c r="V6" s="144">
        <f t="shared" si="1"/>
        <v>17153.333333333332</v>
      </c>
      <c r="W6" s="131" t="s">
        <v>193</v>
      </c>
      <c r="X6" s="145" t="s">
        <v>160</v>
      </c>
      <c r="Y6" s="107" t="s">
        <v>160</v>
      </c>
    </row>
    <row r="7" spans="1:25" ht="36" customHeight="1" x14ac:dyDescent="0.25">
      <c r="A7" s="6"/>
      <c r="B7" s="118">
        <v>4</v>
      </c>
      <c r="C7" s="148" t="s">
        <v>194</v>
      </c>
      <c r="D7" s="133" t="s">
        <v>195</v>
      </c>
      <c r="E7" s="134">
        <v>1</v>
      </c>
      <c r="F7" s="186">
        <f t="shared" si="2"/>
        <v>2829.5466666666666</v>
      </c>
      <c r="G7" s="187">
        <f t="shared" si="3"/>
        <v>2829.5466666666666</v>
      </c>
      <c r="H7" s="135">
        <v>0</v>
      </c>
      <c r="I7" s="136">
        <f t="shared" ref="I7:I11" si="4">+G7+H7</f>
        <v>2829.5466666666666</v>
      </c>
      <c r="J7" s="137">
        <v>2025</v>
      </c>
      <c r="K7" s="85" t="s">
        <v>196</v>
      </c>
      <c r="L7" s="181">
        <v>3900</v>
      </c>
      <c r="M7" s="149">
        <f>+L7</f>
        <v>3900</v>
      </c>
      <c r="N7" s="141">
        <v>2025</v>
      </c>
      <c r="O7" s="85" t="s">
        <v>197</v>
      </c>
      <c r="P7" s="181">
        <f>2496*1.19</f>
        <v>2970.24</v>
      </c>
      <c r="Q7" s="149">
        <f>+P7</f>
        <v>2970.24</v>
      </c>
      <c r="R7" s="137">
        <v>2025</v>
      </c>
      <c r="S7" s="85" t="s">
        <v>198</v>
      </c>
      <c r="T7" s="181">
        <f>1360*1.19</f>
        <v>1618.3999999999999</v>
      </c>
      <c r="U7" s="140">
        <f>+T7</f>
        <v>1618.3999999999999</v>
      </c>
      <c r="V7" s="144">
        <f t="shared" si="1"/>
        <v>2829.5466666666666</v>
      </c>
      <c r="W7" s="131" t="s">
        <v>199</v>
      </c>
      <c r="X7" s="145" t="s">
        <v>160</v>
      </c>
      <c r="Y7" s="107" t="s">
        <v>160</v>
      </c>
    </row>
    <row r="8" spans="1:25" ht="36" customHeight="1" x14ac:dyDescent="0.25">
      <c r="A8" s="6"/>
      <c r="B8" s="118">
        <v>5</v>
      </c>
      <c r="C8" s="148" t="s">
        <v>200</v>
      </c>
      <c r="D8" s="133" t="s">
        <v>200</v>
      </c>
      <c r="E8" s="134">
        <v>1</v>
      </c>
      <c r="F8" s="186">
        <f t="shared" si="2"/>
        <v>1705.5555555555557</v>
      </c>
      <c r="G8" s="187">
        <f t="shared" si="3"/>
        <v>1705.5555555555557</v>
      </c>
      <c r="H8" s="135">
        <v>0</v>
      </c>
      <c r="I8" s="136">
        <f t="shared" si="4"/>
        <v>1705.5555555555557</v>
      </c>
      <c r="J8" s="150">
        <v>2025</v>
      </c>
      <c r="K8" s="151" t="s">
        <v>201</v>
      </c>
      <c r="L8" s="182">
        <v>2000</v>
      </c>
      <c r="M8" s="152">
        <f>+L8</f>
        <v>2000</v>
      </c>
      <c r="N8" s="153">
        <v>2025</v>
      </c>
      <c r="O8" s="151" t="s">
        <v>202</v>
      </c>
      <c r="P8" s="181">
        <v>1950</v>
      </c>
      <c r="Q8" s="149">
        <v>1950</v>
      </c>
      <c r="R8" s="150">
        <v>2025</v>
      </c>
      <c r="S8" s="151" t="s">
        <v>203</v>
      </c>
      <c r="T8" s="181">
        <v>1166.6666666666667</v>
      </c>
      <c r="U8" s="140">
        <v>1166.6666666666667</v>
      </c>
      <c r="V8" s="144">
        <f t="shared" si="1"/>
        <v>1705.5555555555557</v>
      </c>
      <c r="W8" s="154" t="s">
        <v>204</v>
      </c>
      <c r="X8" s="145" t="s">
        <v>160</v>
      </c>
      <c r="Y8" s="107" t="s">
        <v>160</v>
      </c>
    </row>
    <row r="9" spans="1:25" ht="36" customHeight="1" x14ac:dyDescent="0.25">
      <c r="A9" s="6"/>
      <c r="B9" s="118">
        <v>6</v>
      </c>
      <c r="C9" s="148" t="s">
        <v>205</v>
      </c>
      <c r="D9" s="133" t="s">
        <v>206</v>
      </c>
      <c r="E9" s="155">
        <v>1</v>
      </c>
      <c r="F9" s="186">
        <f t="shared" si="2"/>
        <v>6313.333333333333</v>
      </c>
      <c r="G9" s="187">
        <f t="shared" si="3"/>
        <v>6313.333333333333</v>
      </c>
      <c r="H9" s="135">
        <v>0</v>
      </c>
      <c r="I9" s="136">
        <f t="shared" si="4"/>
        <v>6313.333333333333</v>
      </c>
      <c r="J9" s="150">
        <v>2025</v>
      </c>
      <c r="K9" s="151" t="s">
        <v>207</v>
      </c>
      <c r="L9" s="182">
        <v>6100</v>
      </c>
      <c r="M9" s="152">
        <v>6100</v>
      </c>
      <c r="N9" s="153">
        <v>2025</v>
      </c>
      <c r="O9" s="156" t="s">
        <v>208</v>
      </c>
      <c r="P9" s="181">
        <v>6440</v>
      </c>
      <c r="Q9" s="140">
        <v>6440</v>
      </c>
      <c r="R9" s="150">
        <v>2025</v>
      </c>
      <c r="S9" s="151" t="s">
        <v>209</v>
      </c>
      <c r="T9" s="181">
        <v>6400</v>
      </c>
      <c r="U9" s="149">
        <v>6400</v>
      </c>
      <c r="V9" s="144">
        <f t="shared" si="1"/>
        <v>6313.333333333333</v>
      </c>
      <c r="W9" s="131" t="s">
        <v>193</v>
      </c>
      <c r="X9" s="145" t="s">
        <v>160</v>
      </c>
      <c r="Y9" s="107" t="s">
        <v>160</v>
      </c>
    </row>
    <row r="10" spans="1:25" ht="36" customHeight="1" x14ac:dyDescent="0.25">
      <c r="A10" s="6"/>
      <c r="B10" s="118">
        <v>7</v>
      </c>
      <c r="C10" s="148" t="s">
        <v>210</v>
      </c>
      <c r="D10" s="133" t="s">
        <v>211</v>
      </c>
      <c r="E10" s="134">
        <v>1</v>
      </c>
      <c r="F10" s="186">
        <f t="shared" si="2"/>
        <v>55167</v>
      </c>
      <c r="G10" s="187">
        <f t="shared" si="3"/>
        <v>55167</v>
      </c>
      <c r="H10" s="135">
        <v>0</v>
      </c>
      <c r="I10" s="136">
        <f t="shared" si="4"/>
        <v>55167</v>
      </c>
      <c r="J10" s="137">
        <v>2025</v>
      </c>
      <c r="K10" s="138" t="s">
        <v>185</v>
      </c>
      <c r="L10" s="181">
        <v>54760</v>
      </c>
      <c r="M10" s="139">
        <v>54760</v>
      </c>
      <c r="N10" s="153">
        <v>2025</v>
      </c>
      <c r="O10" s="138" t="s">
        <v>186</v>
      </c>
      <c r="P10" s="181">
        <v>54771</v>
      </c>
      <c r="Q10" s="139">
        <v>54771</v>
      </c>
      <c r="R10" s="150">
        <v>2025</v>
      </c>
      <c r="S10" s="132" t="s">
        <v>187</v>
      </c>
      <c r="T10" s="183">
        <v>55970</v>
      </c>
      <c r="U10" s="143">
        <v>55970</v>
      </c>
      <c r="V10" s="144">
        <f t="shared" si="1"/>
        <v>55167</v>
      </c>
      <c r="W10" s="132" t="s">
        <v>212</v>
      </c>
      <c r="X10" s="145" t="s">
        <v>160</v>
      </c>
      <c r="Y10" s="107" t="s">
        <v>160</v>
      </c>
    </row>
    <row r="11" spans="1:25" ht="36" customHeight="1" x14ac:dyDescent="0.25">
      <c r="A11" s="6"/>
      <c r="B11" s="118">
        <v>8</v>
      </c>
      <c r="C11" s="132" t="s">
        <v>213</v>
      </c>
      <c r="D11" s="157" t="s">
        <v>214</v>
      </c>
      <c r="E11" s="157">
        <v>2</v>
      </c>
      <c r="F11" s="186">
        <f>+V11</f>
        <v>17166</v>
      </c>
      <c r="G11" s="187">
        <f>+E11*F11</f>
        <v>34332</v>
      </c>
      <c r="H11" s="135">
        <v>0</v>
      </c>
      <c r="I11" s="136">
        <f t="shared" si="4"/>
        <v>34332</v>
      </c>
      <c r="J11" s="158">
        <v>2025</v>
      </c>
      <c r="K11" s="138" t="s">
        <v>185</v>
      </c>
      <c r="L11" s="181">
        <v>694640</v>
      </c>
      <c r="M11" s="149">
        <v>694640</v>
      </c>
      <c r="N11" s="159">
        <v>2025</v>
      </c>
      <c r="O11" s="138" t="s">
        <v>186</v>
      </c>
      <c r="P11" s="181">
        <v>688640</v>
      </c>
      <c r="Q11" s="139">
        <v>688640</v>
      </c>
      <c r="R11" s="158">
        <v>2025</v>
      </c>
      <c r="S11" s="132" t="s">
        <v>187</v>
      </c>
      <c r="T11" s="181">
        <v>676640</v>
      </c>
      <c r="U11" s="140">
        <v>676640</v>
      </c>
      <c r="V11" s="144">
        <f>AVERAGE(M11,Q11,U11)/40</f>
        <v>17166</v>
      </c>
      <c r="W11" s="160" t="s">
        <v>215</v>
      </c>
      <c r="X11" s="145" t="s">
        <v>160</v>
      </c>
      <c r="Y11" s="107" t="s">
        <v>160</v>
      </c>
    </row>
    <row r="12" spans="1:25" ht="36" customHeight="1" x14ac:dyDescent="0.25">
      <c r="A12" s="6"/>
      <c r="B12" s="118">
        <v>9</v>
      </c>
      <c r="C12" s="161" t="s">
        <v>216</v>
      </c>
      <c r="D12" s="162" t="s">
        <v>217</v>
      </c>
      <c r="E12" s="121">
        <v>1</v>
      </c>
      <c r="F12" s="188">
        <f t="shared" ref="F12" si="5">+V12</f>
        <v>85744.428</v>
      </c>
      <c r="G12" s="188">
        <f t="shared" ref="G12" si="6">+F12*E12</f>
        <v>85744.428</v>
      </c>
      <c r="H12" s="135">
        <v>0</v>
      </c>
      <c r="I12" s="123">
        <f>+G12+H12</f>
        <v>85744.428</v>
      </c>
      <c r="J12" s="163">
        <v>2024</v>
      </c>
      <c r="K12" s="164" t="s">
        <v>218</v>
      </c>
      <c r="L12" s="165">
        <v>83028</v>
      </c>
      <c r="M12" s="165">
        <f>+L12*1.052</f>
        <v>87345.456000000006</v>
      </c>
      <c r="N12" s="166">
        <v>2024</v>
      </c>
      <c r="O12" s="167" t="s">
        <v>219</v>
      </c>
      <c r="P12" s="165">
        <v>75939</v>
      </c>
      <c r="Q12" s="165">
        <f>+P12*1.052</f>
        <v>79887.828000000009</v>
      </c>
      <c r="R12" s="166">
        <v>2025</v>
      </c>
      <c r="S12" s="164" t="s">
        <v>220</v>
      </c>
      <c r="T12" s="165">
        <v>90000</v>
      </c>
      <c r="U12" s="165">
        <v>90000</v>
      </c>
      <c r="V12" s="168">
        <f>+AVERAGE(U12,Q12,M12)</f>
        <v>85744.428</v>
      </c>
      <c r="W12" s="169" t="s">
        <v>221</v>
      </c>
      <c r="X12" s="6"/>
      <c r="Y12" s="6"/>
    </row>
    <row r="13" spans="1:25" s="109" customFormat="1" ht="36" customHeight="1" thickBot="1" x14ac:dyDescent="0.3">
      <c r="A13" s="106"/>
      <c r="B13" s="213" t="s">
        <v>222</v>
      </c>
      <c r="C13" s="214"/>
      <c r="D13" s="214"/>
      <c r="E13" s="214"/>
      <c r="F13" s="215"/>
      <c r="G13" s="170">
        <f>SUM(G4:G12)</f>
        <v>546496.87688888889</v>
      </c>
      <c r="H13" s="171" t="s">
        <v>223</v>
      </c>
      <c r="I13" s="172">
        <f>SUM(I4:I12)</f>
        <v>546496.87688888889</v>
      </c>
      <c r="J13" s="173" t="s">
        <v>228</v>
      </c>
      <c r="K13" s="174"/>
      <c r="L13" s="106"/>
      <c r="M13" s="106"/>
      <c r="N13" s="106"/>
      <c r="O13" s="174"/>
      <c r="P13" s="106"/>
      <c r="Q13" s="106"/>
      <c r="R13" s="106"/>
      <c r="S13" s="174"/>
      <c r="T13" s="106"/>
      <c r="U13" s="106"/>
      <c r="V13" s="106"/>
      <c r="W13" s="106"/>
      <c r="X13" s="106"/>
      <c r="Y13" s="106"/>
    </row>
    <row r="14" spans="1:25" s="109" customFormat="1" ht="36" customHeight="1" thickBot="1" x14ac:dyDescent="0.3">
      <c r="A14" s="106"/>
      <c r="B14" s="178"/>
      <c r="C14" s="178"/>
      <c r="D14" s="178"/>
      <c r="E14" s="178"/>
      <c r="F14" s="178"/>
      <c r="G14" s="179"/>
      <c r="H14" s="180"/>
      <c r="I14" s="179"/>
      <c r="J14" s="232" t="s">
        <v>229</v>
      </c>
      <c r="K14" s="174"/>
      <c r="L14" s="106"/>
      <c r="M14" s="106"/>
      <c r="N14" s="106"/>
      <c r="O14" s="174"/>
      <c r="P14" s="106"/>
      <c r="Q14" s="106"/>
      <c r="R14" s="106"/>
      <c r="S14" s="174"/>
      <c r="T14" s="106"/>
      <c r="U14" s="106"/>
      <c r="V14" s="106"/>
      <c r="W14" s="106"/>
      <c r="X14" s="106"/>
      <c r="Y14" s="106"/>
    </row>
    <row r="15" spans="1:25" ht="84" customHeight="1" x14ac:dyDescent="0.25">
      <c r="A15" s="6"/>
      <c r="B15" s="216" t="s">
        <v>224</v>
      </c>
      <c r="C15" s="216"/>
      <c r="D15" s="216"/>
      <c r="E15" s="216"/>
      <c r="F15" s="216"/>
      <c r="G15" s="216"/>
      <c r="H15" s="216"/>
      <c r="I15" s="216"/>
      <c r="J15" s="6"/>
      <c r="K15" s="175"/>
      <c r="L15" s="106"/>
      <c r="M15" s="106"/>
      <c r="N15" s="106"/>
      <c r="O15" s="105"/>
      <c r="P15" s="106"/>
      <c r="Q15" s="106"/>
      <c r="R15" s="106"/>
      <c r="S15" s="105"/>
      <c r="T15" s="106"/>
      <c r="U15" s="106"/>
      <c r="V15" s="106"/>
      <c r="W15" s="6"/>
      <c r="X15" s="6"/>
      <c r="Y15" s="6"/>
    </row>
    <row r="16" spans="1:25" ht="36" customHeight="1" x14ac:dyDescent="0.25">
      <c r="A16" s="6"/>
      <c r="B16" s="6"/>
      <c r="C16" s="6"/>
      <c r="D16" s="6"/>
      <c r="E16" s="6"/>
      <c r="F16" s="6"/>
      <c r="G16" s="6"/>
      <c r="H16" s="6"/>
      <c r="I16" s="176"/>
      <c r="J16" s="6"/>
      <c r="K16" s="105"/>
      <c r="L16" s="177"/>
      <c r="M16" s="106"/>
      <c r="N16" s="106"/>
      <c r="O16" s="105"/>
      <c r="P16" s="106"/>
      <c r="Q16" s="106"/>
      <c r="R16" s="106"/>
      <c r="S16" s="105"/>
      <c r="T16" s="106"/>
      <c r="U16" s="106"/>
      <c r="V16" s="106"/>
      <c r="W16" s="6"/>
      <c r="X16" s="6"/>
      <c r="Y16" s="6"/>
    </row>
    <row r="17" spans="1:25" ht="36" customHeight="1" x14ac:dyDescent="0.25">
      <c r="A17" s="6"/>
      <c r="B17" s="6"/>
      <c r="C17" s="6"/>
      <c r="D17" s="6"/>
      <c r="E17" s="6"/>
      <c r="F17" s="6"/>
      <c r="G17" s="6"/>
      <c r="H17" s="6"/>
      <c r="I17" s="176"/>
      <c r="J17" s="6"/>
      <c r="K17" s="105"/>
      <c r="L17" s="106"/>
      <c r="M17" s="106"/>
      <c r="N17" s="106"/>
      <c r="O17" s="105"/>
      <c r="P17" s="106"/>
      <c r="Q17" s="106"/>
      <c r="R17" s="106"/>
      <c r="S17" s="105"/>
      <c r="T17" s="106"/>
      <c r="U17" s="106"/>
      <c r="V17" s="106"/>
      <c r="W17" s="6"/>
      <c r="X17" s="6"/>
      <c r="Y17" s="6"/>
    </row>
    <row r="18" spans="1:25" ht="36" customHeight="1" x14ac:dyDescent="0.25">
      <c r="A18" s="6"/>
      <c r="B18" s="6"/>
      <c r="C18" s="6"/>
      <c r="D18" s="6"/>
      <c r="E18" s="6"/>
      <c r="F18" s="6"/>
      <c r="G18" s="6"/>
      <c r="H18" s="6"/>
      <c r="I18" s="6"/>
      <c r="J18" s="6"/>
      <c r="K18" s="105"/>
      <c r="L18" s="106"/>
      <c r="M18" s="106"/>
      <c r="N18" s="106"/>
      <c r="O18" s="105"/>
      <c r="P18" s="106"/>
      <c r="Q18" s="106"/>
      <c r="R18" s="106"/>
      <c r="S18" s="105"/>
      <c r="T18" s="106"/>
      <c r="U18" s="106"/>
      <c r="V18" s="106"/>
      <c r="W18" s="6"/>
      <c r="X18" s="6"/>
      <c r="Y18" s="6"/>
    </row>
    <row r="19" spans="1:25" ht="36" customHeight="1" x14ac:dyDescent="0.25">
      <c r="A19" s="6"/>
      <c r="B19" s="6"/>
      <c r="C19" s="6"/>
      <c r="D19" s="6"/>
      <c r="E19" s="6"/>
      <c r="F19" s="6"/>
      <c r="G19" s="6"/>
      <c r="H19" s="6"/>
      <c r="I19" s="6"/>
      <c r="J19" s="6"/>
      <c r="K19" s="105"/>
      <c r="L19" s="106"/>
      <c r="M19" s="106"/>
      <c r="N19" s="106"/>
      <c r="O19" s="105"/>
      <c r="P19" s="106"/>
      <c r="Q19" s="106"/>
      <c r="R19" s="106"/>
      <c r="S19" s="105"/>
      <c r="T19" s="106"/>
      <c r="U19" s="106"/>
      <c r="V19" s="106"/>
      <c r="W19" s="6"/>
      <c r="X19" s="6"/>
      <c r="Y19" s="6"/>
    </row>
    <row r="20" spans="1:25" ht="36" customHeight="1" x14ac:dyDescent="0.25">
      <c r="A20" s="6"/>
      <c r="B20" s="6"/>
      <c r="C20" s="6"/>
      <c r="D20" s="6"/>
      <c r="E20" s="6"/>
      <c r="F20" s="6"/>
      <c r="G20" s="6"/>
      <c r="H20" s="6"/>
      <c r="I20" s="6"/>
      <c r="J20" s="6"/>
      <c r="K20" s="105"/>
      <c r="L20" s="106"/>
      <c r="M20" s="106"/>
      <c r="N20" s="106"/>
      <c r="O20" s="105"/>
      <c r="P20" s="106"/>
      <c r="Q20" s="106"/>
      <c r="R20" s="106"/>
      <c r="S20" s="105"/>
      <c r="T20" s="106"/>
      <c r="U20" s="106"/>
      <c r="V20" s="106"/>
      <c r="W20" s="6"/>
      <c r="X20" s="6"/>
      <c r="Y20" s="6"/>
    </row>
    <row r="21" spans="1:25" ht="36" customHeight="1" x14ac:dyDescent="0.25">
      <c r="A21" s="6"/>
      <c r="B21" s="6"/>
      <c r="C21" s="6"/>
      <c r="D21" s="6"/>
      <c r="E21" s="6"/>
      <c r="F21" s="6"/>
      <c r="G21" s="6"/>
      <c r="H21" s="6"/>
      <c r="I21" s="6"/>
      <c r="J21" s="6"/>
      <c r="K21" s="105"/>
      <c r="L21" s="106"/>
      <c r="M21" s="106"/>
      <c r="N21" s="106"/>
      <c r="O21" s="105"/>
      <c r="P21" s="106"/>
      <c r="Q21" s="106"/>
      <c r="R21" s="106"/>
      <c r="S21" s="105"/>
      <c r="T21" s="106"/>
      <c r="U21" s="106"/>
      <c r="V21" s="106"/>
      <c r="W21" s="6"/>
      <c r="X21" s="6"/>
      <c r="Y21" s="6"/>
    </row>
    <row r="22" spans="1:25" ht="36" customHeight="1" x14ac:dyDescent="0.25">
      <c r="A22" s="6"/>
      <c r="B22" s="6"/>
      <c r="C22" s="6"/>
      <c r="D22" s="6"/>
      <c r="E22" s="6"/>
      <c r="F22" s="6"/>
      <c r="G22" s="6"/>
      <c r="H22" s="6"/>
      <c r="I22" s="6"/>
      <c r="J22" s="6"/>
      <c r="K22" s="105"/>
      <c r="L22" s="106"/>
      <c r="M22" s="106"/>
      <c r="N22" s="106"/>
      <c r="O22" s="105"/>
      <c r="P22" s="106"/>
      <c r="Q22" s="106"/>
      <c r="R22" s="106"/>
      <c r="S22" s="105"/>
      <c r="T22" s="106"/>
      <c r="U22" s="106"/>
      <c r="V22" s="106"/>
      <c r="W22" s="6"/>
      <c r="X22" s="6"/>
      <c r="Y22" s="6"/>
    </row>
    <row r="23" spans="1:25" ht="36" customHeight="1" x14ac:dyDescent="0.25">
      <c r="A23" s="6"/>
      <c r="B23" s="6"/>
      <c r="C23" s="6"/>
      <c r="D23" s="6"/>
      <c r="E23" s="6"/>
      <c r="F23" s="6"/>
      <c r="G23" s="6"/>
      <c r="H23" s="6"/>
      <c r="I23" s="6"/>
      <c r="J23" s="6"/>
      <c r="K23" s="105"/>
      <c r="L23" s="106"/>
      <c r="M23" s="106"/>
      <c r="N23" s="106"/>
      <c r="O23" s="105"/>
      <c r="P23" s="106"/>
      <c r="Q23" s="106"/>
      <c r="R23" s="106"/>
      <c r="S23" s="105"/>
      <c r="T23" s="106"/>
      <c r="U23" s="106"/>
      <c r="V23" s="106"/>
      <c r="W23" s="6"/>
      <c r="X23" s="6"/>
      <c r="Y23" s="6"/>
    </row>
    <row r="24" spans="1:25" ht="36" customHeight="1" x14ac:dyDescent="0.25">
      <c r="A24" s="6"/>
      <c r="B24" s="6"/>
      <c r="C24" s="6"/>
      <c r="D24" s="6"/>
      <c r="E24" s="6"/>
      <c r="F24" s="6"/>
      <c r="G24" s="6"/>
      <c r="H24" s="6"/>
      <c r="I24" s="6"/>
      <c r="J24" s="6"/>
      <c r="K24" s="105"/>
      <c r="L24" s="106"/>
      <c r="M24" s="106"/>
      <c r="N24" s="106"/>
      <c r="O24" s="105"/>
      <c r="P24" s="106"/>
      <c r="Q24" s="106"/>
      <c r="R24" s="106"/>
      <c r="S24" s="105"/>
      <c r="T24" s="106"/>
      <c r="U24" s="106"/>
      <c r="V24" s="106"/>
      <c r="W24" s="6"/>
      <c r="X24" s="6"/>
      <c r="Y24" s="6"/>
    </row>
    <row r="25" spans="1:25" ht="36" customHeight="1" x14ac:dyDescent="0.25">
      <c r="A25" s="6"/>
      <c r="B25" s="6"/>
      <c r="C25" s="6"/>
      <c r="D25" s="6"/>
      <c r="E25" s="6"/>
      <c r="F25" s="6"/>
      <c r="G25" s="6"/>
      <c r="H25" s="6"/>
      <c r="I25" s="6" t="s">
        <v>225</v>
      </c>
      <c r="J25" s="6"/>
      <c r="K25" s="105"/>
      <c r="L25" s="106"/>
      <c r="M25" s="106"/>
      <c r="N25" s="106"/>
      <c r="O25" s="105"/>
      <c r="P25" s="106"/>
      <c r="Q25" s="106"/>
      <c r="R25" s="106"/>
      <c r="S25" s="105"/>
      <c r="T25" s="106"/>
      <c r="U25" s="106"/>
      <c r="V25" s="106"/>
      <c r="W25" s="6"/>
      <c r="X25" s="6"/>
      <c r="Y25" s="6"/>
    </row>
    <row r="26" spans="1:25" ht="36" customHeight="1" x14ac:dyDescent="0.25">
      <c r="A26" s="6"/>
      <c r="B26" s="6"/>
      <c r="C26" s="6"/>
      <c r="D26" s="6"/>
      <c r="E26" s="6"/>
      <c r="F26" s="6"/>
      <c r="G26" s="6"/>
      <c r="H26" s="6"/>
      <c r="I26" s="6" t="s">
        <v>226</v>
      </c>
      <c r="J26" s="6"/>
      <c r="K26" s="105"/>
      <c r="L26" s="106"/>
      <c r="M26" s="106"/>
      <c r="N26" s="106"/>
      <c r="O26" s="105"/>
      <c r="P26" s="106"/>
      <c r="Q26" s="106"/>
      <c r="R26" s="106"/>
      <c r="S26" s="105"/>
      <c r="T26" s="106"/>
      <c r="U26" s="106"/>
      <c r="V26" s="106"/>
      <c r="W26" s="6"/>
      <c r="X26" s="6"/>
      <c r="Y26" s="6"/>
    </row>
  </sheetData>
  <mergeCells count="9">
    <mergeCell ref="W2:W3"/>
    <mergeCell ref="B13:F13"/>
    <mergeCell ref="B15:I15"/>
    <mergeCell ref="B2:C2"/>
    <mergeCell ref="D2:I2"/>
    <mergeCell ref="J2:M2"/>
    <mergeCell ref="N2:Q2"/>
    <mergeCell ref="R2:U2"/>
    <mergeCell ref="V2:V3"/>
  </mergeCells>
  <hyperlinks>
    <hyperlink ref="K12" r:id="rId1" xr:uid="{00000000-0004-0000-0300-000000000000}"/>
    <hyperlink ref="S12" r:id="rId2" xr:uid="{00000000-0004-0000-0300-000001000000}"/>
    <hyperlink ref="K6" r:id="rId3" xr:uid="{00000000-0004-0000-0300-000002000000}"/>
    <hyperlink ref="K9" r:id="rId4" xr:uid="{00000000-0004-0000-0300-000003000000}"/>
    <hyperlink ref="S9" r:id="rId5" xr:uid="{00000000-0004-0000-0300-000004000000}"/>
    <hyperlink ref="S6" r:id="rId6" location="polycard_client=search-nordic&amp;search_layout=grid&amp;position=5&amp;type=product&amp;tracking_id=7de028e5-a11c-4ff5-a639-7d787380f928&amp;wid=MCO2838174498&amp;sid=search" xr:uid="{00000000-0004-0000-0300-000005000000}"/>
    <hyperlink ref="K7" r:id="rId7" xr:uid="{00000000-0004-0000-0300-000006000000}"/>
    <hyperlink ref="O7" r:id="rId8" xr:uid="{00000000-0004-0000-0300-000007000000}"/>
    <hyperlink ref="S7" r:id="rId9" xr:uid="{00000000-0004-0000-0300-000008000000}"/>
    <hyperlink ref="K8" r:id="rId10" xr:uid="{00000000-0004-0000-0300-000009000000}"/>
    <hyperlink ref="O9" r:id="rId11" xr:uid="{00000000-0004-0000-0300-00000A000000}"/>
    <hyperlink ref="O8" r:id="rId12" xr:uid="{00000000-0004-0000-0300-00000B000000}"/>
    <hyperlink ref="S8" r:id="rId13" xr:uid="{00000000-0004-0000-0300-00000C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Adecuación estanques</vt:lpstr>
      <vt:lpstr>Adquisicion de materiales</vt:lpstr>
      <vt:lpstr>Otros costos</vt:lpstr>
      <vt:lpstr>Comercialización_Talleres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Patricia Jimenez Rojas</dc:creator>
  <cp:keywords/>
  <dc:description/>
  <cp:lastModifiedBy>Jorge Andres Rodriguez Vargas</cp:lastModifiedBy>
  <cp:revision/>
  <dcterms:created xsi:type="dcterms:W3CDTF">2025-10-27T14:16:29Z</dcterms:created>
  <dcterms:modified xsi:type="dcterms:W3CDTF">2025-11-07T14:15:06Z</dcterms:modified>
  <cp:category/>
  <cp:contentStatus/>
</cp:coreProperties>
</file>