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56 MANT CARPINTERIA METALICA BIENESTAR\ADICION\"/>
    </mc:Choice>
  </mc:AlternateContent>
  <xr:revisionPtr revIDLastSave="0" documentId="13_ncr:1_{F6298BD2-7DC5-4D00-9CE1-78D242D855E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9- Acta de Mayores y Menores" sheetId="1" r:id="rId1"/>
    <sheet name="NP 1" sheetId="4" r:id="rId2"/>
    <sheet name="Instrucciones" sheetId="2" state="hidden" r:id="rId3"/>
  </sheets>
  <definedNames>
    <definedName name="_xlnm.Print_Area" localSheetId="0">'9- Acta de Mayores y Menores'!$A$1:$R$73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3" i="1" l="1"/>
  <c r="B90" i="4"/>
  <c r="T87" i="4"/>
  <c r="T86" i="4"/>
  <c r="T88" i="4" s="1"/>
  <c r="N86" i="4"/>
  <c r="T81" i="4"/>
  <c r="T71" i="4"/>
  <c r="T70" i="4"/>
  <c r="B40" i="4"/>
  <c r="T37" i="4"/>
  <c r="N36" i="4"/>
  <c r="T36" i="4" s="1"/>
  <c r="T38" i="4" s="1"/>
  <c r="T31" i="4"/>
  <c r="T21" i="4"/>
  <c r="T20" i="4"/>
  <c r="Q73" i="4" l="1"/>
  <c r="T73" i="4" s="1"/>
  <c r="T74" i="4" s="1"/>
  <c r="T62" i="4"/>
  <c r="T66" i="4" s="1"/>
  <c r="T12" i="4"/>
  <c r="T16" i="4" s="1"/>
  <c r="Q23" i="4"/>
  <c r="T23" i="4" s="1"/>
  <c r="T24" i="4" s="1"/>
  <c r="T39" i="4" s="1"/>
  <c r="T40" i="4" l="1"/>
  <c r="T41" i="4" s="1"/>
  <c r="T42" i="4" s="1"/>
  <c r="J43" i="1"/>
  <c r="N43" i="1" s="1"/>
  <c r="T89" i="4"/>
  <c r="T90" i="4" l="1"/>
  <c r="T91" i="4" s="1"/>
  <c r="T92" i="4" s="1"/>
  <c r="J44" i="1"/>
  <c r="P22" i="1" l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K22" i="1"/>
  <c r="K23" i="1"/>
  <c r="K24" i="1"/>
  <c r="K25" i="1"/>
  <c r="K26" i="1"/>
  <c r="K27" i="1"/>
  <c r="K28" i="1"/>
  <c r="K29" i="1"/>
  <c r="K21" i="1"/>
  <c r="Y28" i="1"/>
  <c r="Z28" i="1" s="1"/>
  <c r="U6" i="1" l="1"/>
  <c r="V6" i="1" s="1"/>
  <c r="K43" i="1"/>
  <c r="X22" i="1"/>
  <c r="X30" i="1"/>
  <c r="X31" i="1" s="1"/>
  <c r="R43" i="1" l="1"/>
  <c r="Q32" i="1" l="1"/>
  <c r="Q39" i="1"/>
  <c r="Q41" i="1"/>
  <c r="T61" i="1" l="1"/>
  <c r="I60" i="1"/>
  <c r="I59" i="1"/>
  <c r="I58" i="1"/>
  <c r="I57" i="1"/>
  <c r="I51" i="1"/>
  <c r="I50" i="1"/>
  <c r="I49" i="1"/>
  <c r="I48" i="1"/>
  <c r="P45" i="1"/>
  <c r="R45" i="1" s="1"/>
  <c r="O45" i="1"/>
  <c r="N45" i="1"/>
  <c r="K45" i="1"/>
  <c r="P44" i="1"/>
  <c r="R44" i="1" s="1"/>
  <c r="R46" i="1" s="1"/>
  <c r="O44" i="1"/>
  <c r="N44" i="1"/>
  <c r="K44" i="1"/>
  <c r="O43" i="1"/>
  <c r="P31" i="1"/>
  <c r="Q31" i="1" s="1"/>
  <c r="O31" i="1"/>
  <c r="N31" i="1"/>
  <c r="K31" i="1"/>
  <c r="P30" i="1"/>
  <c r="Q30" i="1" s="1"/>
  <c r="O30" i="1"/>
  <c r="N30" i="1"/>
  <c r="K30" i="1"/>
  <c r="O29" i="1"/>
  <c r="N29" i="1"/>
  <c r="O25" i="1"/>
  <c r="N25" i="1"/>
  <c r="O22" i="1"/>
  <c r="N22" i="1"/>
  <c r="P21" i="1"/>
  <c r="Q21" i="1" s="1"/>
  <c r="O21" i="1"/>
  <c r="N21" i="1"/>
  <c r="R49" i="1" l="1"/>
  <c r="R50" i="1"/>
  <c r="R51" i="1" s="1"/>
  <c r="R48" i="1"/>
  <c r="Q33" i="1"/>
  <c r="N33" i="1"/>
  <c r="N36" i="1" s="1"/>
  <c r="N46" i="1"/>
  <c r="O33" i="1"/>
  <c r="O36" i="1" s="1"/>
  <c r="K33" i="1"/>
  <c r="T45" i="1"/>
  <c r="U45" i="1" s="1"/>
  <c r="V45" i="1" s="1"/>
  <c r="O46" i="1"/>
  <c r="O50" i="1" s="1"/>
  <c r="O51" i="1" s="1"/>
  <c r="T25" i="1"/>
  <c r="U25" i="1" s="1"/>
  <c r="V25" i="1" s="1"/>
  <c r="T29" i="1"/>
  <c r="U29" i="1" s="1"/>
  <c r="V29" i="1" s="1"/>
  <c r="T30" i="1"/>
  <c r="U30" i="1" s="1"/>
  <c r="V30" i="1" s="1"/>
  <c r="T31" i="1"/>
  <c r="U31" i="1" s="1"/>
  <c r="V31" i="1" s="1"/>
  <c r="T44" i="1"/>
  <c r="U44" i="1" s="1"/>
  <c r="V44" i="1" s="1"/>
  <c r="T22" i="1"/>
  <c r="U22" i="1" s="1"/>
  <c r="V22" i="1" s="1"/>
  <c r="T43" i="1"/>
  <c r="U43" i="1" s="1"/>
  <c r="V43" i="1" s="1"/>
  <c r="O37" i="1"/>
  <c r="O38" i="1" s="1"/>
  <c r="T21" i="1"/>
  <c r="U21" i="1" s="1"/>
  <c r="V21" i="1" s="1"/>
  <c r="K46" i="1"/>
  <c r="R47" i="1" l="1"/>
  <c r="R53" i="1" s="1"/>
  <c r="R55" i="1"/>
  <c r="R57" i="1" s="1"/>
  <c r="O35" i="1"/>
  <c r="O34" i="1" s="1"/>
  <c r="O40" i="1" s="1"/>
  <c r="Q36" i="1"/>
  <c r="N55" i="1"/>
  <c r="N57" i="1" s="1"/>
  <c r="Q35" i="1"/>
  <c r="Q37" i="1"/>
  <c r="Q38" i="1" s="1"/>
  <c r="N35" i="1"/>
  <c r="N37" i="1"/>
  <c r="N38" i="1" s="1"/>
  <c r="N49" i="1"/>
  <c r="N50" i="1"/>
  <c r="N51" i="1" s="1"/>
  <c r="N48" i="1"/>
  <c r="K37" i="1"/>
  <c r="K38" i="1" s="1"/>
  <c r="K35" i="1"/>
  <c r="O55" i="1"/>
  <c r="O57" i="1" s="1"/>
  <c r="K36" i="1"/>
  <c r="T36" i="1" s="1"/>
  <c r="U36" i="1" s="1"/>
  <c r="V36" i="1" s="1"/>
  <c r="T33" i="1"/>
  <c r="U33" i="1" s="1"/>
  <c r="V33" i="1" s="1"/>
  <c r="O49" i="1"/>
  <c r="O48" i="1"/>
  <c r="K50" i="1"/>
  <c r="K49" i="1"/>
  <c r="K48" i="1"/>
  <c r="K55" i="1"/>
  <c r="T46" i="1"/>
  <c r="U46" i="1" s="1"/>
  <c r="V46" i="1" s="1"/>
  <c r="N59" i="1" l="1"/>
  <c r="N60" i="1" s="1"/>
  <c r="N58" i="1"/>
  <c r="Q34" i="1"/>
  <c r="Q40" i="1" s="1"/>
  <c r="N34" i="1"/>
  <c r="N40" i="1" s="1"/>
  <c r="T37" i="1"/>
  <c r="U37" i="1" s="1"/>
  <c r="V37" i="1" s="1"/>
  <c r="N47" i="1"/>
  <c r="N53" i="1" s="1"/>
  <c r="O58" i="1"/>
  <c r="O59" i="1"/>
  <c r="O60" i="1" s="1"/>
  <c r="K34" i="1"/>
  <c r="K40" i="1" s="1"/>
  <c r="T35" i="1"/>
  <c r="U35" i="1" s="1"/>
  <c r="V35" i="1" s="1"/>
  <c r="T38" i="1"/>
  <c r="U38" i="1" s="1"/>
  <c r="V38" i="1" s="1"/>
  <c r="O47" i="1"/>
  <c r="O53" i="1" s="1"/>
  <c r="T49" i="1"/>
  <c r="U49" i="1" s="1"/>
  <c r="V49" i="1" s="1"/>
  <c r="R58" i="1"/>
  <c r="R59" i="1"/>
  <c r="R60" i="1" s="1"/>
  <c r="K51" i="1"/>
  <c r="T51" i="1" s="1"/>
  <c r="U51" i="1" s="1"/>
  <c r="V51" i="1" s="1"/>
  <c r="T50" i="1"/>
  <c r="U50" i="1" s="1"/>
  <c r="V50" i="1" s="1"/>
  <c r="T55" i="1"/>
  <c r="U55" i="1" s="1"/>
  <c r="V55" i="1" s="1"/>
  <c r="K59" i="1"/>
  <c r="K58" i="1"/>
  <c r="K57" i="1"/>
  <c r="T48" i="1"/>
  <c r="U48" i="1" s="1"/>
  <c r="V48" i="1" s="1"/>
  <c r="N56" i="1" l="1"/>
  <c r="N62" i="1" s="1"/>
  <c r="T58" i="1"/>
  <c r="U58" i="1" s="1"/>
  <c r="V58" i="1" s="1"/>
  <c r="O56" i="1"/>
  <c r="O62" i="1" s="1"/>
  <c r="K47" i="1"/>
  <c r="K53" i="1" s="1"/>
  <c r="T53" i="1" s="1"/>
  <c r="U53" i="1" s="1"/>
  <c r="V53" i="1" s="1"/>
  <c r="K60" i="1"/>
  <c r="T60" i="1" s="1"/>
  <c r="U60" i="1" s="1"/>
  <c r="V60" i="1" s="1"/>
  <c r="T59" i="1"/>
  <c r="U59" i="1" s="1"/>
  <c r="V59" i="1" s="1"/>
  <c r="R56" i="1"/>
  <c r="T57" i="1"/>
  <c r="U57" i="1" s="1"/>
  <c r="V57" i="1" s="1"/>
  <c r="T34" i="1" l="1"/>
  <c r="U34" i="1" s="1"/>
  <c r="V34" i="1" s="1"/>
  <c r="T40" i="1"/>
  <c r="U40" i="1" s="1"/>
  <c r="V40" i="1" s="1"/>
  <c r="T47" i="1"/>
  <c r="U47" i="1" s="1"/>
  <c r="V47" i="1" s="1"/>
  <c r="K56" i="1"/>
  <c r="R62" i="1"/>
  <c r="U64" i="1" s="1"/>
  <c r="R64" i="1" l="1"/>
  <c r="K62" i="1"/>
  <c r="T62" i="1" s="1"/>
  <c r="U62" i="1" s="1"/>
  <c r="V62" i="1" s="1"/>
  <c r="T56" i="1"/>
  <c r="U56" i="1" s="1"/>
  <c r="V56" i="1" s="1"/>
  <c r="X33" i="1" l="1"/>
  <c r="C14" i="1"/>
  <c r="C15" i="1" s="1"/>
  <c r="O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anarvaez</author>
    <author>Alvaro Narvaez</author>
    <author>solicitud conceptos 2015</author>
  </authors>
  <commentList>
    <comment ref="A21" authorId="0" shapeId="0" xr:uid="{00000000-0006-0000-0000-000001000000}">
      <text>
        <r>
          <rPr>
            <sz val="8"/>
            <color indexed="81"/>
            <rFont val="Tahoma"/>
            <family val="2"/>
          </rPr>
          <t>Escriba los ítems establecidos en los términos del contrato</t>
        </r>
      </text>
    </comment>
    <comment ref="K33" authorId="1" shapeId="0" xr:uid="{00000000-0006-0000-0000-000002000000}">
      <text>
        <r>
          <rPr>
            <sz val="8"/>
            <color indexed="81"/>
            <rFont val="Tahoma"/>
            <family val="2"/>
          </rPr>
          <t xml:space="preserve">COSTO DIRECTO CONTRATO INICIAL
</t>
        </r>
      </text>
    </comment>
    <comment ref="N33" authorId="1" shapeId="0" xr:uid="{00000000-0006-0000-0000-000003000000}">
      <text>
        <r>
          <rPr>
            <sz val="8"/>
            <color indexed="81"/>
            <rFont val="Tahoma"/>
            <family val="2"/>
          </rPr>
          <t xml:space="preserve">COSTO DIRECTO MAYORES CANTIDADES
</t>
        </r>
      </text>
    </comment>
    <comment ref="O33" authorId="1" shapeId="0" xr:uid="{00000000-0006-0000-0000-000004000000}">
      <text>
        <r>
          <rPr>
            <sz val="8"/>
            <color indexed="81"/>
            <rFont val="Tahoma"/>
            <family val="2"/>
          </rPr>
          <t xml:space="preserve">COSTO DIRECTO MENORES CANTIDADES
</t>
        </r>
      </text>
    </comment>
    <comment ref="I35" authorId="1" shapeId="0" xr:uid="{00000000-0006-0000-0000-000006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I36" authorId="1" shapeId="0" xr:uid="{00000000-0006-0000-0000-000007000000}">
      <text>
        <r>
          <rPr>
            <sz val="8"/>
            <color indexed="81"/>
            <rFont val="Tahoma"/>
            <family val="2"/>
          </rPr>
          <t>SEGÚN CONTRATO</t>
        </r>
      </text>
    </comment>
    <comment ref="I37" authorId="1" shapeId="0" xr:uid="{00000000-0006-0000-0000-000008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D38" authorId="2" shapeId="0" xr:uid="{00000000-0006-0000-0000-000009000000}">
      <text>
        <r>
          <rPr>
            <b/>
            <sz val="9"/>
            <color indexed="81"/>
            <rFont val="Tahoma"/>
            <family val="2"/>
          </rPr>
          <t>REVISION DE IVA APLICABLE DE ACUERDO AL MOMENTO DE LA FORMALIZACION DEL CONTRATO</t>
        </r>
      </text>
    </comment>
    <comment ref="K40" authorId="1" shapeId="0" xr:uid="{00000000-0006-0000-0000-00000A000000}">
      <text>
        <r>
          <rPr>
            <sz val="8"/>
            <color indexed="81"/>
            <rFont val="Tahoma"/>
            <family val="2"/>
          </rPr>
          <t>VALOR RECURSOS DEL CONTRATO FGPPE26</t>
        </r>
      </text>
    </comment>
    <comment ref="N40" authorId="1" shapeId="0" xr:uid="{00000000-0006-0000-0000-00000B000000}">
      <text>
        <r>
          <rPr>
            <sz val="8"/>
            <color indexed="81"/>
            <rFont val="Tahoma"/>
            <family val="2"/>
          </rPr>
          <t xml:space="preserve">VALOR RECURSOS ADICIONALES FGPPE26
</t>
        </r>
      </text>
    </comment>
    <comment ref="O40" authorId="1" shapeId="0" xr:uid="{00000000-0006-0000-0000-00000C000000}">
      <text>
        <r>
          <rPr>
            <sz val="8"/>
            <color indexed="81"/>
            <rFont val="Tahoma"/>
            <family val="2"/>
          </rPr>
          <t xml:space="preserve">VALOR RECURSOS SUPRIMIDOS FGPPE26
</t>
        </r>
      </text>
    </comment>
    <comment ref="R46" authorId="1" shapeId="0" xr:uid="{00000000-0006-0000-0000-00000E000000}">
      <text>
        <r>
          <rPr>
            <sz val="8"/>
            <color indexed="81"/>
            <rFont val="Tahoma"/>
            <family val="2"/>
          </rPr>
          <t xml:space="preserve">COSTO DIRECTO MENORES CANTIDADES
</t>
        </r>
      </text>
    </comment>
    <comment ref="I48" authorId="1" shapeId="0" xr:uid="{00000000-0006-0000-0000-00000F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I49" authorId="1" shapeId="0" xr:uid="{00000000-0006-0000-0000-000010000000}">
      <text>
        <r>
          <rPr>
            <sz val="8"/>
            <color indexed="81"/>
            <rFont val="Tahoma"/>
            <family val="2"/>
          </rPr>
          <t>SEGÚN PROPUESTA</t>
        </r>
      </text>
    </comment>
    <comment ref="I50" authorId="1" shapeId="0" xr:uid="{00000000-0006-0000-0000-000011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I57" authorId="1" shapeId="0" xr:uid="{00000000-0006-0000-0000-000012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I58" authorId="1" shapeId="0" xr:uid="{00000000-0006-0000-0000-000013000000}">
      <text>
        <r>
          <rPr>
            <sz val="8"/>
            <color indexed="81"/>
            <rFont val="Tahoma"/>
            <family val="2"/>
          </rPr>
          <t>SEGÚN PROPUESTA</t>
        </r>
      </text>
    </comment>
    <comment ref="I59" authorId="1" shapeId="0" xr:uid="{00000000-0006-0000-0000-000014000000}">
      <text>
        <r>
          <rPr>
            <sz val="8"/>
            <color indexed="81"/>
            <rFont val="Tahoma"/>
            <family val="2"/>
          </rPr>
          <t xml:space="preserve">SEGÚN PROPUESTA
</t>
        </r>
      </text>
    </comment>
    <comment ref="R62" authorId="1" shapeId="0" xr:uid="{00000000-0006-0000-0000-000015000000}">
      <text>
        <r>
          <rPr>
            <sz val="8"/>
            <color indexed="81"/>
            <rFont val="Tahoma"/>
            <family val="2"/>
          </rPr>
          <t xml:space="preserve">NUEVO VALOR DEL CONTRATO FGPPE26
</t>
        </r>
      </text>
    </comment>
    <comment ref="R64" authorId="1" shapeId="0" xr:uid="{00000000-0006-0000-0000-000016000000}">
      <text>
        <r>
          <rPr>
            <sz val="8"/>
            <color indexed="81"/>
            <rFont val="Tahoma"/>
            <family val="2"/>
          </rPr>
          <t>VALOR ADICIÓN FGPPE26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anarvaez</author>
  </authors>
  <commentList>
    <comment ref="T39" authorId="0" shapeId="0" xr:uid="{557A70DD-2312-4892-BB51-3FEE61441A78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40" authorId="0" shapeId="0" xr:uid="{67C1C38C-7635-4CFE-BBF2-A6A2B70F6EA0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1" authorId="0" shapeId="0" xr:uid="{7FEC5F6F-FC21-4A97-9F8B-E4BB63EF6A5A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2" authorId="0" shapeId="0" xr:uid="{09B97D47-D993-46BA-99D4-1AF7F687083F}">
      <text>
        <r>
          <rPr>
            <sz val="8"/>
            <color indexed="81"/>
            <rFont val="Tahoma"/>
            <family val="2"/>
          </rPr>
          <t>Valor total actividad multiplicado por la cantidad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9" authorId="0" shapeId="0" xr:uid="{784E6423-5402-4553-83A5-28D944A03DB4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90" authorId="0" shapeId="0" xr:uid="{7E098E1B-C0CA-497B-8851-8B380807F3EB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91" authorId="0" shapeId="0" xr:uid="{91355C48-3B02-4883-A796-149914C7C203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92" authorId="0" shapeId="0" xr:uid="{08783DF0-9ABC-4D4B-8D20-BDF6CEE12EAC}">
      <text>
        <r>
          <rPr>
            <sz val="8"/>
            <color indexed="81"/>
            <rFont val="Tahoma"/>
            <family val="2"/>
          </rPr>
          <t>Valor total actividad multiplicado por la cantidad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<sst xmlns="http://schemas.openxmlformats.org/spreadsheetml/2006/main" count="331" uniqueCount="172">
  <si>
    <r>
      <rPr>
        <b/>
        <sz val="16"/>
        <color indexed="8"/>
        <rFont val="Calibri"/>
        <family val="2"/>
      </rPr>
      <t>DIRECCIÓN ADMINISTRATIVA Y FINANCIERA</t>
    </r>
    <r>
      <rPr>
        <b/>
        <sz val="14"/>
        <color indexed="8"/>
        <rFont val="Calibri"/>
        <family val="2"/>
      </rPr>
      <t xml:space="preserve">
</t>
    </r>
    <r>
      <rPr>
        <b/>
        <sz val="14"/>
        <color indexed="8"/>
        <rFont val="Calibri"/>
        <family val="2"/>
      </rPr>
      <t>GRUPO CONSTRUCCIONES</t>
    </r>
  </si>
  <si>
    <t>ACTA DE MAYORES Y MENORES CANTIDADES E ÍTEMS NO PREVISTOS</t>
  </si>
  <si>
    <t>ÍTEM</t>
  </si>
  <si>
    <t>DESCRIPCIÓN 
(Corresponde a los ítems o productos contratados)</t>
  </si>
  <si>
    <t>UNIDAD</t>
  </si>
  <si>
    <t>CONTRATO</t>
  </si>
  <si>
    <t>CANTIDADES</t>
  </si>
  <si>
    <t>VALORES</t>
  </si>
  <si>
    <t>CANTIDAD FINAL</t>
  </si>
  <si>
    <t>VALOR TOTAL</t>
  </si>
  <si>
    <t>CANTIDAD CONTRATO</t>
  </si>
  <si>
    <t>VALOR UNITARIO</t>
  </si>
  <si>
    <t>MAYORES (+)</t>
  </si>
  <si>
    <t>MENORES (-)</t>
  </si>
  <si>
    <t>CASILLAS VERIFICACIÓN</t>
  </si>
  <si>
    <t>COSTOS DIRECTOS</t>
  </si>
  <si>
    <t>COSTOS INDIRECTOS</t>
  </si>
  <si>
    <t>ADMINISTRACIÓN</t>
  </si>
  <si>
    <t>IMPREVISTOS</t>
  </si>
  <si>
    <t>UTILIDAD</t>
  </si>
  <si>
    <t>IVA 19% SOBRE UTILIDAD</t>
  </si>
  <si>
    <t>COSTOS DIRECTOS E INDIRECTOS</t>
  </si>
  <si>
    <t>ÍTEMS NO PREVISTOS ( EN CASO DE QUE APLIQUE)</t>
  </si>
  <si>
    <t>COSTOS DIRECTOS ÍTEMS NO PREVISTOS</t>
  </si>
  <si>
    <t>COSTOS INDIRECTOS ÍTEMS NO PREVISTOS</t>
  </si>
  <si>
    <t>COSTOS DIRECTOS E INDIRECTOS ÍTEMS NO PREVISTOS</t>
  </si>
  <si>
    <t>VALOR TOTAL COSTOS DIRECTOS</t>
  </si>
  <si>
    <t>VALOR TOTAL COSTOS INDIRECTOS</t>
  </si>
  <si>
    <t>IVA 16% SOBRE UTILIDAD</t>
  </si>
  <si>
    <t>VALOR TOTAL COSTOS DIRECTOS E INDIRECTOS</t>
  </si>
  <si>
    <t>DIFERENCIA CONTRATO INICIAL VS. CONDICIONES ACTUALIZADAS</t>
  </si>
  <si>
    <t>CONTRATISTA</t>
  </si>
  <si>
    <t>FECHA ACTA DE OBRA</t>
  </si>
  <si>
    <t>ACTA Nº</t>
  </si>
  <si>
    <t>OBJETO DEL CONTRATO</t>
  </si>
  <si>
    <t>Plazo</t>
  </si>
  <si>
    <t>Fecha de inicio</t>
  </si>
  <si>
    <t>Fecha de terminación</t>
  </si>
  <si>
    <t xml:space="preserve">Valor ACTA </t>
  </si>
  <si>
    <t>Valor final del contrato</t>
  </si>
  <si>
    <t>Localización de la obra</t>
  </si>
  <si>
    <t>Vigencia del contrato</t>
  </si>
  <si>
    <t xml:space="preserve">Valor I.V.A. ACTA </t>
  </si>
  <si>
    <t>Valor total I.V.A. contrato</t>
  </si>
  <si>
    <t>Valor inicial del contrato</t>
  </si>
  <si>
    <t>Valor anticipo</t>
  </si>
  <si>
    <t>Valor adición</t>
  </si>
  <si>
    <t>Valor total</t>
  </si>
  <si>
    <t>Presento:</t>
  </si>
  <si>
    <t>Visto Bueno:</t>
  </si>
  <si>
    <t xml:space="preserve"> </t>
  </si>
  <si>
    <t>GIL-F-062
V.1</t>
  </si>
  <si>
    <t>Campos a diligenciar</t>
  </si>
  <si>
    <t>Instrucciones para su diligenciamiento  FORMATO ACTA DE MAYORES Y MENORES CANTIDADES E ÍTEMS NO PREVISTOS</t>
  </si>
  <si>
    <t>INTERVENTOR</t>
  </si>
  <si>
    <t>SUPERVISOR</t>
  </si>
  <si>
    <t>Escriba el número del contrato</t>
  </si>
  <si>
    <t xml:space="preserve">Escriba el nombre del contratista </t>
  </si>
  <si>
    <t>Escriba la fecha del acta de obra</t>
  </si>
  <si>
    <t xml:space="preserve">Escriba el número de acta </t>
  </si>
  <si>
    <t>Escriba el objeto del contrato</t>
  </si>
  <si>
    <t xml:space="preserve">Escriba el nombre del Interventor </t>
  </si>
  <si>
    <t xml:space="preserve">Escriba el nombre de supervisor </t>
  </si>
  <si>
    <t xml:space="preserve">Escriba el plazo del contrato </t>
  </si>
  <si>
    <t xml:space="preserve">Escriba la fecha de inicio del contrato </t>
  </si>
  <si>
    <t xml:space="preserve">Escriba la fecha de terminación del contrato </t>
  </si>
  <si>
    <t>Escriba el valor de acta</t>
  </si>
  <si>
    <t>Escriba el valor final del contrato</t>
  </si>
  <si>
    <t xml:space="preserve">Escriba la localización de la obra </t>
  </si>
  <si>
    <t>Escriba la vigencia del contrato</t>
  </si>
  <si>
    <t>Escriba el valor del IVA del acta</t>
  </si>
  <si>
    <t>Escriba el valor total del IVA del contrato</t>
  </si>
  <si>
    <t>Escriba el valor inicial del contrato</t>
  </si>
  <si>
    <t xml:space="preserve">Escriba el valor de las adiciones </t>
  </si>
  <si>
    <t>Escriba el valor total del contrato</t>
  </si>
  <si>
    <t xml:space="preserve">Escriba el valor del anticipó </t>
  </si>
  <si>
    <t>Escriba el numero de la actividad del anexo tecnico</t>
  </si>
  <si>
    <t xml:space="preserve">Escriba la descripcion del Item </t>
  </si>
  <si>
    <t xml:space="preserve">Escriba la unidad de medida </t>
  </si>
  <si>
    <t>Escriba el valor unitario oficial del contrato</t>
  </si>
  <si>
    <t>Es la cantidad total oficial del contrato</t>
  </si>
  <si>
    <t>Es la multiplicacion de 24 y 25</t>
  </si>
  <si>
    <t>Cantidades reales ejecutadas, mayores ó menores</t>
  </si>
  <si>
    <t>Valores reales ejecutadas, mayores ó menores</t>
  </si>
  <si>
    <t>Es la diferencia de las mayores y menores cantidades, repsecto a lo contratado</t>
  </si>
  <si>
    <t>Es la multiplicacion de 25 y 31</t>
  </si>
  <si>
    <t>Es la sumatoria de los valores totales</t>
  </si>
  <si>
    <t>Es la multipliacion del porcentaje de la utilidad oficial en el contrato por el total de los costos directos de obra</t>
  </si>
  <si>
    <t>es la sumatoria de administracion, utilidad, imprevistos, e IVA sobre la utilidad</t>
  </si>
  <si>
    <t>Es la multipliacion del porcentaje de la administracion oficial en el contrato por el total de los costos directos de obra</t>
  </si>
  <si>
    <t>Es la multipliacion del porcentaje de los imprevistos  oficial en el contrato por el total de los costos directos de obra</t>
  </si>
  <si>
    <t>Es la multiplicacion de la utilidad por el porcentaje de IVA vigente</t>
  </si>
  <si>
    <t>Sumatoria 33 y 34</t>
  </si>
  <si>
    <t>Es la sumatoria de administracion, utilidad, imprevistos, e IVA sobre la utilidad</t>
  </si>
  <si>
    <t>COSTOS DIRECTOS E INDIRECTOS DE LOS ÍTEMS NO PREVISTOS</t>
  </si>
  <si>
    <t>Es la sumatoria de 42,43,44  y 45</t>
  </si>
  <si>
    <t>Es la sumatoria de lso items no previstos</t>
  </si>
  <si>
    <t>Es la suma de 47 y 48</t>
  </si>
  <si>
    <t>Valor contrato inicial y condiciones actualizadas</t>
  </si>
  <si>
    <t>FAVIO HARVEY NARVAEZ MEJIA</t>
  </si>
  <si>
    <t>1</t>
  </si>
  <si>
    <t>NATALIA ERAZO GUERRERO                                                                  SUPERVISOR SENA</t>
  </si>
  <si>
    <t xml:space="preserve">FAVIO HARVEY NARVAEZ MEJIA                                            CONTRATISTA                                                                                      </t>
  </si>
  <si>
    <t>20 dias</t>
  </si>
  <si>
    <t>INTERVENTOR: N.A.</t>
  </si>
  <si>
    <t>SUPERVISOR: NATALIA ERAZO GUERRERO</t>
  </si>
  <si>
    <t>M2</t>
  </si>
  <si>
    <t>NP1</t>
  </si>
  <si>
    <t>CAROLINA RECALDE LOSADA                                               Contratista Infraestructura</t>
  </si>
  <si>
    <t xml:space="preserve">Mediante la presente Acta,  FAVIO HARVEY NARVAEZ MEJIA  Contratista de obra  y  Natalia Erazo Guerrero dejan constancia, de las modificaciones a las cantidades de obra, el dia 16 del mes de diciembre del año 2025, en las condiciones que se detallan a continuación:
</t>
  </si>
  <si>
    <t>ANEXO N°. 2 ANÁLISIS DE PRECIOS UNITARIOS</t>
  </si>
  <si>
    <t>DATOS ESPECIFICOS</t>
  </si>
  <si>
    <t>Item</t>
  </si>
  <si>
    <t>Descripción</t>
  </si>
  <si>
    <t>Unidad</t>
  </si>
  <si>
    <t>Cantidad</t>
  </si>
  <si>
    <t>m2</t>
  </si>
  <si>
    <t>1.  Equipo</t>
  </si>
  <si>
    <t>Marca</t>
  </si>
  <si>
    <t>Tipo</t>
  </si>
  <si>
    <t>Tarifa/Hora</t>
  </si>
  <si>
    <t>Rendimiento</t>
  </si>
  <si>
    <t>Vr. Unitario</t>
  </si>
  <si>
    <t>Herramienta menor</t>
  </si>
  <si>
    <t>SUBTOTAL</t>
  </si>
  <si>
    <t>2.  Materiales</t>
  </si>
  <si>
    <t>Precio Unit.</t>
  </si>
  <si>
    <t>Vr Unitario</t>
  </si>
  <si>
    <t>Desperdicio 5%</t>
  </si>
  <si>
    <t>3. Transportes</t>
  </si>
  <si>
    <t>Material</t>
  </si>
  <si>
    <t>Vol. o Peso</t>
  </si>
  <si>
    <t>Distancia</t>
  </si>
  <si>
    <t>m2 o Ton/Km</t>
  </si>
  <si>
    <t>Tarifa</t>
  </si>
  <si>
    <t>4. Mano de Obra</t>
  </si>
  <si>
    <t>Trabajador</t>
  </si>
  <si>
    <t>Jornal</t>
  </si>
  <si>
    <t>Prestac.</t>
  </si>
  <si>
    <t>Jornal Total</t>
  </si>
  <si>
    <t xml:space="preserve">Oficial </t>
  </si>
  <si>
    <t>TOTAL COSTO DIRECTO</t>
  </si>
  <si>
    <t>INCLUIDO IVA</t>
  </si>
  <si>
    <t>TOTAL COSTO INDIRECTO</t>
  </si>
  <si>
    <t xml:space="preserve">VALOR TOTAL ACTIVIDAD </t>
  </si>
  <si>
    <t xml:space="preserve">VALOR RECURSOS NECESARIOS PARA LA EJECUCIÓN DE LA ACTIVIDAD </t>
  </si>
  <si>
    <r>
      <rPr>
        <b/>
        <sz val="8"/>
        <rFont val="Calibri"/>
        <family val="2"/>
      </rPr>
      <t>Nota</t>
    </r>
    <r>
      <rPr>
        <sz val="8"/>
        <rFont val="Calibri"/>
        <family val="2"/>
      </rPr>
      <t>:  Si en los análisis de precios unitarios el Proponente ha omitido equipos, materiales o cualquier otro costo, se mantendrá el precio propuesto sin lugar a reclamos o ajustes posteriores y la ejecución de la obra se hará de acuerdo con las especificaciones exigidas. El incumplimiento de esta obligación, dará lugar a la aplicación de lo establecido en el numeral 12 del Artículo 30 de la Ley 80 de 1993. La presentación de la propuesta será evidencia de que el proponente estudió, conoce y acoge completamente la Ley 80 de 1993, la Ley 1150 de 2007 y sus decretos reglamentarios, los factores de dificultad que influyen en los sitios de trabajo y que fueron incluidos dentro del análisis de precios unitarios, el pliego de condiciones y los demás documentos de la presente contratación</t>
    </r>
  </si>
  <si>
    <t>Firma:</t>
  </si>
  <si>
    <t xml:space="preserve">Nombre: </t>
  </si>
  <si>
    <t>CO1.PCCNTR.8673280</t>
  </si>
  <si>
    <t>Contratar el mantenimiento de carpintería metálica en la oficina de bienestar al aprendiz (incluye puerta y ventanales) del Centro Sur Colombiano De Logística Internacional. Vigencia 2025.</t>
  </si>
  <si>
    <t xml:space="preserve">Sede principal SENA Ipiales </t>
  </si>
  <si>
    <t>DESMONTE VENTANAS METALICAS Y/O MADERA</t>
  </si>
  <si>
    <t>DESMONTE PUERTAS EN MADERA</t>
  </si>
  <si>
    <t>DEMOLICION MAMPOSTERIA</t>
  </si>
  <si>
    <t>REPELLO MUROS</t>
  </si>
  <si>
    <t>ESTUCO Y PINTURA MUROS TIPO 1, TRES MANOS</t>
  </si>
  <si>
    <t>SUMINISTRO E INSTALACION VENTANA EN ALUMINIO BLANCO, INCLUYE VIDRIO 5 MM</t>
  </si>
  <si>
    <t>SUMINISTRO E INSTALACION PUERTA EN ALUMINIO BLANCO, ENTAMBORADA Y VIDRIO A=1,40M, INCLUYE CHAPA</t>
  </si>
  <si>
    <t>REUBICACION PUNTO ELECTRICO TOMACORRIENTE</t>
  </si>
  <si>
    <t>UND</t>
  </si>
  <si>
    <t>SUMINISTRO E INSTALACION PUERTA EN ALUMINIO BLANCO, ENTAMBORADA Y VIDRIO A=0.90M, INCLUYE CHAPA</t>
  </si>
  <si>
    <t>LAMINA ADHESIVA INSTALADA PARA PUERTAS Y VENTANAS EN VIDRIO</t>
  </si>
  <si>
    <t>Lamina adhesiva transparente</t>
  </si>
  <si>
    <t>liquido limpiador</t>
  </si>
  <si>
    <t>lt</t>
  </si>
  <si>
    <t>AU CONTRACTUAL</t>
  </si>
  <si>
    <t>PROPONENTE</t>
  </si>
  <si>
    <t>NP2</t>
  </si>
  <si>
    <t>SUMINISTRO E INSTALACION DE VIDRIO DE 5MM</t>
  </si>
  <si>
    <t>Vidrio 5mm</t>
  </si>
  <si>
    <t>Silicona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</si>
</sst>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&quot;$&quot;#,##0_);[Red]\(&quot;$&quot;#,##0\)"/>
    <numFmt numFmtId="171" formatCode="_([$€-2]* #,##0.00_);_([$€-2]* \(#,##0.00\);_([$€-2]* &quot;-&quot;??_)"/>
    <numFmt numFmtId="172" formatCode="[$€-2]\ #,##0.00_);[Red]\([$€-2]\ #,##0.00\)"/>
    <numFmt numFmtId="173" formatCode="_-* #,##0.00\ _€_-;\-* #,##0.00\ _€_-;_-* &quot;-&quot;??\ _€_-;_-@_-"/>
    <numFmt numFmtId="174" formatCode="_-* #,##0.00\ _P_t_a_-;\-* #,##0.00\ _P_t_a_-;_-* &quot;-&quot;??\ _P_t_a_-;_-@_-"/>
    <numFmt numFmtId="175" formatCode="_(&quot;C$&quot;* #,##0.00_);_(&quot;C$&quot;* \(#,##0.00\);_(&quot;C$&quot;* &quot;-&quot;??_);_(@_)"/>
    <numFmt numFmtId="176" formatCode="_-* #,##0.00\ &quot;pta&quot;_-;\-* #,##0.00\ &quot;pta&quot;_-;_-* &quot;-&quot;??\ &quot;pta&quot;_-;_-@_-"/>
    <numFmt numFmtId="177" formatCode="_(&quot;$&quot;* #,##0.00_);_(&quot;$&quot;* \(#,##0.00\);_(&quot;$&quot;* &quot;-&quot;??_);_(@_)"/>
    <numFmt numFmtId="178" formatCode="&quot;$&quot;\ #,##0.00"/>
    <numFmt numFmtId="179" formatCode="&quot;$&quot;#,##0"/>
  </numFmts>
  <fonts count="5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entury Gothic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2"/>
      <name val="Arial Narrow"/>
      <family val="2"/>
    </font>
    <font>
      <sz val="8"/>
      <name val="Calibri"/>
      <family val="2"/>
    </font>
    <font>
      <sz val="8"/>
      <name val="Arial Narrow"/>
      <family val="2"/>
    </font>
    <font>
      <b/>
      <sz val="8"/>
      <name val="Calibri"/>
      <family val="2"/>
    </font>
    <font>
      <b/>
      <sz val="7"/>
      <color indexed="8"/>
      <name val="Calibri"/>
      <family val="2"/>
    </font>
    <font>
      <sz val="7"/>
      <name val="Calibri"/>
      <family val="2"/>
    </font>
    <font>
      <sz val="7"/>
      <name val="Arial Narrow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name val="Arial Narrow"/>
      <family val="2"/>
    </font>
    <font>
      <b/>
      <i/>
      <sz val="7"/>
      <name val="Calibri"/>
      <family val="2"/>
    </font>
    <font>
      <b/>
      <i/>
      <sz val="7"/>
      <name val="Arial Narrow"/>
      <family val="2"/>
    </font>
    <font>
      <b/>
      <sz val="8"/>
      <name val="Arial Narrow"/>
      <family val="2"/>
    </font>
    <font>
      <b/>
      <sz val="8"/>
      <color indexed="12"/>
      <name val="Calibri"/>
      <family val="2"/>
    </font>
    <font>
      <b/>
      <sz val="7"/>
      <color indexed="12"/>
      <name val="Calibri"/>
      <family val="2"/>
    </font>
    <font>
      <b/>
      <sz val="8"/>
      <color indexed="12"/>
      <name val="Arial Narrow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  <font>
      <sz val="10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name val="Calibri"/>
      <family val="2"/>
    </font>
    <font>
      <b/>
      <sz val="8"/>
      <color indexed="8"/>
      <name val="Calibri"/>
      <family val="2"/>
    </font>
    <font>
      <b/>
      <sz val="9"/>
      <color indexed="8"/>
      <name val="Calibri"/>
      <family val="2"/>
    </font>
    <font>
      <sz val="9"/>
      <name val="Arial Narrow"/>
      <family val="2"/>
    </font>
    <font>
      <sz val="10"/>
      <name val="Arial Narrow"/>
      <family val="2"/>
    </font>
    <font>
      <sz val="11"/>
      <name val="Century Gothic"/>
      <family val="2"/>
    </font>
    <font>
      <b/>
      <sz val="26"/>
      <color rgb="FF000000"/>
      <name val="Calibri"/>
      <family val="2"/>
    </font>
    <font>
      <b/>
      <sz val="9"/>
      <name val="Calibri"/>
      <family val="2"/>
    </font>
    <font>
      <sz val="5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10">
    <xf numFmtId="0" fontId="0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3" fillId="0" borderId="0" applyFont="0" applyFill="0" applyBorder="0" applyAlignment="0" applyProtection="0"/>
    <xf numFmtId="174" fontId="3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4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387">
    <xf numFmtId="0" fontId="0" fillId="0" borderId="0" xfId="0"/>
    <xf numFmtId="0" fontId="4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13" fillId="2" borderId="4" xfId="0" applyFont="1" applyFill="1" applyBorder="1"/>
    <xf numFmtId="0" fontId="13" fillId="2" borderId="0" xfId="0" applyFont="1" applyFill="1"/>
    <xf numFmtId="0" fontId="13" fillId="2" borderId="0" xfId="0" applyFont="1" applyFill="1" applyAlignment="1">
      <alignment wrapText="1"/>
    </xf>
    <xf numFmtId="4" fontId="13" fillId="2" borderId="0" xfId="0" applyNumberFormat="1" applyFont="1" applyFill="1" applyAlignment="1">
      <alignment horizontal="right"/>
    </xf>
    <xf numFmtId="0" fontId="13" fillId="2" borderId="5" xfId="0" applyFont="1" applyFill="1" applyBorder="1"/>
    <xf numFmtId="0" fontId="13" fillId="0" borderId="0" xfId="0" applyFont="1"/>
    <xf numFmtId="0" fontId="14" fillId="0" borderId="0" xfId="0" applyFont="1"/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19" fillId="0" borderId="29" xfId="0" applyFont="1" applyBorder="1" applyAlignment="1">
      <alignment horizontal="center" vertical="top"/>
    </xf>
    <xf numFmtId="169" fontId="19" fillId="0" borderId="30" xfId="2" applyNumberFormat="1" applyFont="1" applyFill="1" applyBorder="1" applyAlignment="1">
      <alignment horizontal="center" vertical="top" wrapText="1"/>
    </xf>
    <xf numFmtId="4" fontId="19" fillId="0" borderId="30" xfId="2" applyNumberFormat="1" applyFont="1" applyFill="1" applyBorder="1" applyAlignment="1">
      <alignment horizontal="right" vertical="top" wrapText="1"/>
    </xf>
    <xf numFmtId="169" fontId="19" fillId="0" borderId="30" xfId="2" applyNumberFormat="1" applyFont="1" applyFill="1" applyBorder="1" applyAlignment="1">
      <alignment horizontal="center" vertical="top"/>
    </xf>
    <xf numFmtId="169" fontId="17" fillId="0" borderId="32" xfId="2" applyNumberFormat="1" applyFont="1" applyFill="1" applyBorder="1" applyAlignment="1">
      <alignment horizontal="center" vertical="top" wrapText="1"/>
    </xf>
    <xf numFmtId="166" fontId="17" fillId="0" borderId="0" xfId="0" applyNumberFormat="1" applyFont="1" applyAlignment="1">
      <alignment horizontal="center" vertical="top"/>
    </xf>
    <xf numFmtId="169" fontId="19" fillId="0" borderId="37" xfId="2" applyNumberFormat="1" applyFont="1" applyFill="1" applyBorder="1" applyAlignment="1">
      <alignment horizontal="center" vertical="top" wrapText="1"/>
    </xf>
    <xf numFmtId="4" fontId="19" fillId="0" borderId="37" xfId="2" applyNumberFormat="1" applyFont="1" applyFill="1" applyBorder="1" applyAlignment="1">
      <alignment horizontal="right" vertical="top" wrapText="1"/>
    </xf>
    <xf numFmtId="169" fontId="19" fillId="0" borderId="37" xfId="2" applyNumberFormat="1" applyFont="1" applyFill="1" applyBorder="1" applyAlignment="1">
      <alignment horizontal="center" vertical="top"/>
    </xf>
    <xf numFmtId="169" fontId="17" fillId="0" borderId="38" xfId="2" applyNumberFormat="1" applyFont="1" applyFill="1" applyBorder="1" applyAlignment="1">
      <alignment horizontal="center" vertical="top" wrapText="1"/>
    </xf>
    <xf numFmtId="0" fontId="17" fillId="0" borderId="0" xfId="0" applyFont="1"/>
    <xf numFmtId="0" fontId="18" fillId="0" borderId="0" xfId="0" applyFont="1"/>
    <xf numFmtId="0" fontId="15" fillId="0" borderId="35" xfId="0" applyFont="1" applyBorder="1" applyAlignment="1">
      <alignment vertical="center"/>
    </xf>
    <xf numFmtId="0" fontId="16" fillId="0" borderId="37" xfId="0" applyFont="1" applyBorder="1" applyAlignment="1">
      <alignment horizontal="left" vertical="center" wrapText="1"/>
    </xf>
    <xf numFmtId="9" fontId="19" fillId="0" borderId="37" xfId="3" applyFont="1" applyFill="1" applyBorder="1" applyAlignment="1">
      <alignment horizontal="center" vertical="top" wrapText="1"/>
    </xf>
    <xf numFmtId="169" fontId="19" fillId="0" borderId="43" xfId="2" applyNumberFormat="1" applyFont="1" applyFill="1" applyBorder="1" applyAlignment="1">
      <alignment horizontal="center" vertical="top" wrapText="1"/>
    </xf>
    <xf numFmtId="4" fontId="19" fillId="0" borderId="43" xfId="2" applyNumberFormat="1" applyFont="1" applyFill="1" applyBorder="1" applyAlignment="1">
      <alignment horizontal="right" vertical="top" wrapText="1"/>
    </xf>
    <xf numFmtId="4" fontId="19" fillId="0" borderId="44" xfId="0" applyNumberFormat="1" applyFont="1" applyBorder="1" applyAlignment="1">
      <alignment horizontal="center" vertical="top" wrapText="1"/>
    </xf>
    <xf numFmtId="169" fontId="19" fillId="0" borderId="43" xfId="2" applyNumberFormat="1" applyFont="1" applyFill="1" applyBorder="1" applyAlignment="1">
      <alignment horizontal="center" vertical="top"/>
    </xf>
    <xf numFmtId="0" fontId="20" fillId="0" borderId="0" xfId="0" applyFont="1"/>
    <xf numFmtId="0" fontId="21" fillId="0" borderId="0" xfId="0" applyFont="1"/>
    <xf numFmtId="0" fontId="16" fillId="0" borderId="47" xfId="0" applyFont="1" applyBorder="1" applyAlignment="1">
      <alignment horizontal="center" vertical="top" wrapText="1"/>
    </xf>
    <xf numFmtId="4" fontId="19" fillId="0" borderId="31" xfId="0" applyNumberFormat="1" applyFont="1" applyBorder="1" applyAlignment="1">
      <alignment horizontal="center" vertical="top" wrapText="1"/>
    </xf>
    <xf numFmtId="0" fontId="22" fillId="0" borderId="0" xfId="0" applyFont="1"/>
    <xf numFmtId="0" fontId="23" fillId="0" borderId="0" xfId="0" applyFont="1"/>
    <xf numFmtId="0" fontId="15" fillId="0" borderId="37" xfId="0" applyFont="1" applyBorder="1" applyAlignment="1">
      <alignment horizontal="center" vertical="center"/>
    </xf>
    <xf numFmtId="169" fontId="19" fillId="0" borderId="37" xfId="2" applyNumberFormat="1" applyFont="1" applyFill="1" applyBorder="1" applyAlignment="1">
      <alignment horizontal="center" vertical="center" wrapText="1"/>
    </xf>
    <xf numFmtId="4" fontId="19" fillId="0" borderId="37" xfId="2" applyNumberFormat="1" applyFont="1" applyFill="1" applyBorder="1" applyAlignment="1">
      <alignment horizontal="right" vertical="center" wrapText="1"/>
    </xf>
    <xf numFmtId="0" fontId="20" fillId="0" borderId="0" xfId="0" applyFont="1" applyAlignment="1">
      <alignment vertical="center"/>
    </xf>
    <xf numFmtId="166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169" fontId="19" fillId="0" borderId="37" xfId="2" applyNumberFormat="1" applyFont="1" applyFill="1" applyBorder="1" applyAlignment="1">
      <alignment horizontal="center" vertical="center"/>
    </xf>
    <xf numFmtId="0" fontId="19" fillId="0" borderId="37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169" fontId="16" fillId="0" borderId="43" xfId="2" applyNumberFormat="1" applyFont="1" applyFill="1" applyBorder="1" applyAlignment="1">
      <alignment horizontal="center" vertical="center" wrapText="1"/>
    </xf>
    <xf numFmtId="4" fontId="16" fillId="0" borderId="43" xfId="2" applyNumberFormat="1" applyFont="1" applyFill="1" applyBorder="1" applyAlignment="1">
      <alignment horizontal="right" vertical="center" wrapText="1"/>
    </xf>
    <xf numFmtId="169" fontId="16" fillId="0" borderId="43" xfId="2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6" fontId="17" fillId="0" borderId="0" xfId="0" applyNumberFormat="1" applyFont="1" applyAlignment="1">
      <alignment vertical="center"/>
    </xf>
    <xf numFmtId="0" fontId="15" fillId="0" borderId="35" xfId="0" applyFont="1" applyBorder="1" applyAlignment="1">
      <alignment horizontal="right" vertical="center"/>
    </xf>
    <xf numFmtId="4" fontId="19" fillId="0" borderId="35" xfId="0" applyNumberFormat="1" applyFont="1" applyBorder="1" applyAlignment="1">
      <alignment horizontal="center" vertical="top" wrapText="1"/>
    </xf>
    <xf numFmtId="0" fontId="16" fillId="0" borderId="36" xfId="0" applyFont="1" applyBorder="1" applyAlignment="1">
      <alignment horizontal="right" vertical="center" wrapText="1"/>
    </xf>
    <xf numFmtId="0" fontId="19" fillId="0" borderId="36" xfId="0" applyFont="1" applyBorder="1" applyAlignment="1">
      <alignment horizontal="right" vertical="center" wrapText="1"/>
    </xf>
    <xf numFmtId="169" fontId="19" fillId="0" borderId="38" xfId="2" applyNumberFormat="1" applyFont="1" applyFill="1" applyBorder="1" applyAlignment="1">
      <alignment horizontal="center" vertical="center" wrapText="1"/>
    </xf>
    <xf numFmtId="4" fontId="16" fillId="0" borderId="41" xfId="0" applyNumberFormat="1" applyFont="1" applyBorder="1" applyAlignment="1">
      <alignment horizontal="center" vertical="center" wrapText="1"/>
    </xf>
    <xf numFmtId="166" fontId="20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15" fillId="0" borderId="48" xfId="0" applyFont="1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0" fontId="15" fillId="0" borderId="11" xfId="0" applyFont="1" applyBorder="1" applyAlignment="1">
      <alignment vertical="center"/>
    </xf>
    <xf numFmtId="169" fontId="16" fillId="0" borderId="11" xfId="2" applyNumberFormat="1" applyFont="1" applyFill="1" applyBorder="1" applyAlignment="1">
      <alignment horizontal="center" vertical="center" wrapText="1"/>
    </xf>
    <xf numFmtId="4" fontId="16" fillId="0" borderId="11" xfId="2" applyNumberFormat="1" applyFont="1" applyFill="1" applyBorder="1" applyAlignment="1">
      <alignment horizontal="right" vertical="center" wrapText="1"/>
    </xf>
    <xf numFmtId="4" fontId="16" fillId="0" borderId="11" xfId="0" applyNumberFormat="1" applyFont="1" applyBorder="1" applyAlignment="1">
      <alignment horizontal="center" vertical="center" wrapText="1"/>
    </xf>
    <xf numFmtId="169" fontId="16" fillId="0" borderId="11" xfId="2" applyNumberFormat="1" applyFont="1" applyFill="1" applyBorder="1" applyAlignment="1">
      <alignment horizontal="center" vertical="center"/>
    </xf>
    <xf numFmtId="169" fontId="16" fillId="0" borderId="12" xfId="2" applyNumberFormat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justify" vertical="center"/>
    </xf>
    <xf numFmtId="0" fontId="25" fillId="0" borderId="11" xfId="0" applyFont="1" applyBorder="1" applyAlignment="1">
      <alignment horizontal="center" vertical="center"/>
    </xf>
    <xf numFmtId="4" fontId="25" fillId="0" borderId="11" xfId="0" applyNumberFormat="1" applyFont="1" applyBorder="1" applyAlignment="1">
      <alignment horizontal="right" vertical="center"/>
    </xf>
    <xf numFmtId="0" fontId="25" fillId="0" borderId="0" xfId="0" applyFont="1" applyAlignment="1">
      <alignment vertical="center"/>
    </xf>
    <xf numFmtId="166" fontId="26" fillId="0" borderId="0" xfId="0" applyNumberFormat="1" applyFont="1" applyAlignment="1">
      <alignment vertical="center"/>
    </xf>
    <xf numFmtId="166" fontId="26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vertical="center"/>
    </xf>
    <xf numFmtId="0" fontId="15" fillId="0" borderId="4" xfId="0" applyFont="1" applyBorder="1"/>
    <xf numFmtId="0" fontId="15" fillId="0" borderId="0" xfId="0" applyFont="1"/>
    <xf numFmtId="0" fontId="15" fillId="0" borderId="0" xfId="0" applyFont="1" applyAlignment="1">
      <alignment horizontal="right"/>
    </xf>
    <xf numFmtId="170" fontId="15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0" fillId="0" borderId="5" xfId="0" applyFont="1" applyBorder="1"/>
    <xf numFmtId="0" fontId="28" fillId="0" borderId="0" xfId="0" applyFont="1"/>
    <xf numFmtId="0" fontId="30" fillId="0" borderId="0" xfId="0" applyFont="1"/>
    <xf numFmtId="3" fontId="28" fillId="0" borderId="5" xfId="0" applyNumberFormat="1" applyFont="1" applyBorder="1" applyAlignment="1">
      <alignment vertical="center" wrapText="1"/>
    </xf>
    <xf numFmtId="0" fontId="9" fillId="0" borderId="0" xfId="0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15" fillId="0" borderId="42" xfId="0" applyFont="1" applyBorder="1" applyAlignment="1">
      <alignment horizontal="left" vertical="center"/>
    </xf>
    <xf numFmtId="0" fontId="15" fillId="0" borderId="11" xfId="0" applyFont="1" applyBorder="1" applyAlignment="1">
      <alignment horizontal="justify" vertical="center"/>
    </xf>
    <xf numFmtId="0" fontId="15" fillId="0" borderId="36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169" fontId="19" fillId="0" borderId="31" xfId="2" applyNumberFormat="1" applyFont="1" applyFill="1" applyBorder="1" applyAlignment="1">
      <alignment horizontal="center" vertical="top"/>
    </xf>
    <xf numFmtId="169" fontId="19" fillId="0" borderId="34" xfId="2" applyNumberFormat="1" applyFont="1" applyFill="1" applyBorder="1" applyAlignment="1">
      <alignment horizontal="center" vertical="top"/>
    </xf>
    <xf numFmtId="169" fontId="19" fillId="0" borderId="34" xfId="2" applyNumberFormat="1" applyFont="1" applyFill="1" applyBorder="1" applyAlignment="1">
      <alignment horizontal="center" vertical="center"/>
    </xf>
    <xf numFmtId="169" fontId="16" fillId="0" borderId="44" xfId="2" applyNumberFormat="1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1" fillId="2" borderId="1" xfId="0" applyFont="1" applyFill="1" applyBorder="1"/>
    <xf numFmtId="0" fontId="11" fillId="2" borderId="2" xfId="0" applyFont="1" applyFill="1" applyBorder="1"/>
    <xf numFmtId="0" fontId="11" fillId="2" borderId="2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4" fontId="11" fillId="2" borderId="2" xfId="0" applyNumberFormat="1" applyFont="1" applyFill="1" applyBorder="1" applyAlignment="1">
      <alignment horizontal="right"/>
    </xf>
    <xf numFmtId="0" fontId="11" fillId="2" borderId="3" xfId="0" applyFont="1" applyFill="1" applyBorder="1"/>
    <xf numFmtId="4" fontId="29" fillId="0" borderId="5" xfId="0" applyNumberFormat="1" applyFont="1" applyBorder="1" applyAlignment="1">
      <alignment vertical="center" wrapText="1"/>
    </xf>
    <xf numFmtId="0" fontId="29" fillId="0" borderId="5" xfId="0" applyFont="1" applyBorder="1" applyAlignment="1">
      <alignment vertical="top" wrapText="1"/>
    </xf>
    <xf numFmtId="0" fontId="10" fillId="0" borderId="5" xfId="0" applyFont="1" applyBorder="1" applyAlignment="1">
      <alignment wrapText="1"/>
    </xf>
    <xf numFmtId="0" fontId="7" fillId="0" borderId="6" xfId="0" applyFont="1" applyBorder="1"/>
    <xf numFmtId="0" fontId="7" fillId="0" borderId="7" xfId="0" applyFont="1" applyBorder="1"/>
    <xf numFmtId="4" fontId="7" fillId="0" borderId="7" xfId="0" applyNumberFormat="1" applyFont="1" applyBorder="1" applyAlignment="1">
      <alignment horizontal="right"/>
    </xf>
    <xf numFmtId="0" fontId="10" fillId="0" borderId="8" xfId="0" applyFont="1" applyBorder="1" applyAlignment="1">
      <alignment wrapText="1"/>
    </xf>
    <xf numFmtId="0" fontId="37" fillId="2" borderId="17" xfId="0" applyFont="1" applyFill="1" applyBorder="1" applyAlignment="1">
      <alignment horizontal="center" vertical="center" wrapText="1"/>
    </xf>
    <xf numFmtId="0" fontId="37" fillId="2" borderId="23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4" fontId="37" fillId="2" borderId="18" xfId="0" applyNumberFormat="1" applyFont="1" applyFill="1" applyBorder="1" applyAlignment="1">
      <alignment horizontal="center" vertical="center" wrapText="1"/>
    </xf>
    <xf numFmtId="0" fontId="9" fillId="0" borderId="33" xfId="0" applyFont="1" applyBorder="1"/>
    <xf numFmtId="0" fontId="10" fillId="0" borderId="35" xfId="0" applyFont="1" applyBorder="1" applyAlignment="1">
      <alignment vertical="center"/>
    </xf>
    <xf numFmtId="0" fontId="37" fillId="0" borderId="37" xfId="0" applyFont="1" applyBorder="1" applyAlignment="1">
      <alignment horizontal="left" vertical="center" wrapText="1"/>
    </xf>
    <xf numFmtId="0" fontId="10" fillId="0" borderId="39" xfId="0" applyFont="1" applyBorder="1" applyAlignment="1">
      <alignment vertical="center"/>
    </xf>
    <xf numFmtId="0" fontId="39" fillId="0" borderId="37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0" fillId="0" borderId="35" xfId="0" applyFont="1" applyBorder="1" applyAlignment="1">
      <alignment horizontal="right" vertical="center"/>
    </xf>
    <xf numFmtId="0" fontId="37" fillId="0" borderId="36" xfId="0" applyFont="1" applyBorder="1" applyAlignment="1">
      <alignment horizontal="right" vertical="center" wrapText="1"/>
    </xf>
    <xf numFmtId="0" fontId="39" fillId="0" borderId="36" xfId="0" applyFont="1" applyBorder="1" applyAlignment="1">
      <alignment horizontal="right" vertical="center" wrapText="1"/>
    </xf>
    <xf numFmtId="3" fontId="40" fillId="0" borderId="0" xfId="0" applyNumberFormat="1" applyFont="1" applyAlignment="1">
      <alignment vertical="center"/>
    </xf>
    <xf numFmtId="4" fontId="11" fillId="0" borderId="0" xfId="0" applyNumberFormat="1" applyFont="1" applyAlignment="1">
      <alignment vertical="center"/>
    </xf>
    <xf numFmtId="4" fontId="40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0" fillId="0" borderId="4" xfId="0" applyFont="1" applyBorder="1" applyAlignment="1">
      <alignment vertical="center"/>
    </xf>
    <xf numFmtId="0" fontId="41" fillId="0" borderId="0" xfId="59" applyFont="1" applyAlignment="1">
      <alignment vertical="center"/>
    </xf>
    <xf numFmtId="0" fontId="42" fillId="0" borderId="0" xfId="59" applyFont="1" applyAlignment="1">
      <alignment vertical="center"/>
    </xf>
    <xf numFmtId="0" fontId="33" fillId="0" borderId="4" xfId="0" applyFont="1" applyBorder="1" applyAlignment="1">
      <alignment vertic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8" xfId="0" applyBorder="1" applyAlignment="1">
      <alignment wrapText="1"/>
    </xf>
    <xf numFmtId="166" fontId="3" fillId="3" borderId="18" xfId="9" applyFont="1" applyFill="1" applyBorder="1" applyAlignment="1">
      <alignment horizontal="center" vertical="center"/>
    </xf>
    <xf numFmtId="9" fontId="45" fillId="0" borderId="37" xfId="3" applyFont="1" applyFill="1" applyBorder="1" applyAlignment="1">
      <alignment horizontal="center" vertical="top" wrapText="1"/>
    </xf>
    <xf numFmtId="10" fontId="45" fillId="0" borderId="37" xfId="3" applyNumberFormat="1" applyFont="1" applyFill="1" applyBorder="1" applyAlignment="1">
      <alignment horizontal="center" vertical="top" wrapText="1"/>
    </xf>
    <xf numFmtId="0" fontId="9" fillId="0" borderId="33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9" fontId="3" fillId="3" borderId="18" xfId="106" applyFont="1" applyFill="1" applyBorder="1" applyAlignment="1">
      <alignment horizontal="center" vertical="center"/>
    </xf>
    <xf numFmtId="169" fontId="48" fillId="0" borderId="43" xfId="2" applyNumberFormat="1" applyFont="1" applyFill="1" applyBorder="1" applyAlignment="1">
      <alignment horizontal="center" vertical="center" wrapText="1"/>
    </xf>
    <xf numFmtId="169" fontId="47" fillId="0" borderId="45" xfId="2" applyNumberFormat="1" applyFont="1" applyFill="1" applyBorder="1" applyAlignment="1">
      <alignment horizontal="center" vertical="center" wrapText="1"/>
    </xf>
    <xf numFmtId="169" fontId="15" fillId="0" borderId="49" xfId="2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vertical="center" wrapText="1"/>
    </xf>
    <xf numFmtId="0" fontId="10" fillId="2" borderId="50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43" fontId="18" fillId="0" borderId="0" xfId="0" applyNumberFormat="1" applyFont="1"/>
    <xf numFmtId="43" fontId="49" fillId="0" borderId="0" xfId="0" applyNumberFormat="1" applyFont="1"/>
    <xf numFmtId="43" fontId="50" fillId="0" borderId="0" xfId="0" applyNumberFormat="1" applyFont="1"/>
    <xf numFmtId="0" fontId="9" fillId="0" borderId="4" xfId="56" applyFont="1" applyBorder="1" applyAlignment="1">
      <alignment horizontal="center"/>
    </xf>
    <xf numFmtId="0" fontId="9" fillId="0" borderId="0" xfId="56" applyFont="1" applyAlignment="1">
      <alignment horizontal="center"/>
    </xf>
    <xf numFmtId="0" fontId="46" fillId="0" borderId="14" xfId="56" applyFont="1" applyBorder="1" applyAlignment="1">
      <alignment horizontal="right"/>
    </xf>
    <xf numFmtId="0" fontId="46" fillId="0" borderId="18" xfId="56" applyFont="1" applyBorder="1" applyAlignment="1">
      <alignment horizontal="right"/>
    </xf>
    <xf numFmtId="178" fontId="46" fillId="0" borderId="18" xfId="56" applyNumberFormat="1" applyFont="1" applyBorder="1" applyAlignment="1">
      <alignment horizontal="center"/>
    </xf>
    <xf numFmtId="0" fontId="9" fillId="0" borderId="14" xfId="56" applyFont="1" applyBorder="1" applyAlignment="1">
      <alignment horizontal="right"/>
    </xf>
    <xf numFmtId="0" fontId="9" fillId="0" borderId="18" xfId="56" applyFont="1" applyBorder="1" applyAlignment="1">
      <alignment horizontal="right"/>
    </xf>
    <xf numFmtId="0" fontId="29" fillId="0" borderId="18" xfId="56" applyFont="1" applyBorder="1" applyAlignment="1">
      <alignment horizontal="right"/>
    </xf>
    <xf numFmtId="0" fontId="29" fillId="5" borderId="48" xfId="56" applyFont="1" applyFill="1" applyBorder="1"/>
    <xf numFmtId="0" fontId="29" fillId="5" borderId="11" xfId="56" applyFont="1" applyFill="1" applyBorder="1"/>
    <xf numFmtId="0" fontId="29" fillId="0" borderId="20" xfId="56" applyFont="1" applyBorder="1"/>
    <xf numFmtId="0" fontId="29" fillId="0" borderId="19" xfId="56" applyFont="1" applyBorder="1"/>
    <xf numFmtId="0" fontId="29" fillId="0" borderId="11" xfId="56" applyFont="1" applyBorder="1"/>
    <xf numFmtId="0" fontId="29" fillId="0" borderId="4" xfId="56" applyFont="1" applyBorder="1" applyAlignment="1">
      <alignment horizontal="right"/>
    </xf>
    <xf numFmtId="0" fontId="29" fillId="0" borderId="0" xfId="56" applyFont="1" applyAlignment="1">
      <alignment horizontal="right"/>
    </xf>
    <xf numFmtId="0" fontId="46" fillId="0" borderId="4" xfId="56" applyFont="1" applyBorder="1" applyAlignment="1">
      <alignment horizontal="right"/>
    </xf>
    <xf numFmtId="0" fontId="46" fillId="0" borderId="0" xfId="56" applyFont="1" applyAlignment="1">
      <alignment horizontal="right"/>
    </xf>
    <xf numFmtId="178" fontId="46" fillId="0" borderId="0" xfId="56" applyNumberFormat="1" applyFont="1" applyAlignment="1">
      <alignment horizontal="center"/>
    </xf>
    <xf numFmtId="0" fontId="53" fillId="0" borderId="0" xfId="56" applyFont="1" applyAlignment="1">
      <alignment horizontal="right"/>
    </xf>
    <xf numFmtId="0" fontId="53" fillId="0" borderId="9" xfId="56" applyFont="1" applyBorder="1" applyAlignment="1" applyProtection="1">
      <alignment horizontal="left"/>
      <protection locked="0"/>
    </xf>
    <xf numFmtId="0" fontId="10" fillId="0" borderId="9" xfId="56" applyFont="1" applyBorder="1" applyProtection="1">
      <protection locked="0"/>
    </xf>
    <xf numFmtId="0" fontId="9" fillId="0" borderId="9" xfId="56" applyFont="1" applyBorder="1" applyProtection="1">
      <protection locked="0"/>
    </xf>
    <xf numFmtId="0" fontId="9" fillId="0" borderId="9" xfId="56" applyFont="1" applyBorder="1" applyAlignment="1">
      <alignment horizontal="right"/>
    </xf>
    <xf numFmtId="0" fontId="9" fillId="0" borderId="0" xfId="56" applyFont="1" applyAlignment="1">
      <alignment horizontal="right"/>
    </xf>
    <xf numFmtId="0" fontId="53" fillId="0" borderId="0" xfId="56" applyFont="1" applyAlignment="1" applyProtection="1">
      <alignment horizontal="left"/>
      <protection locked="0"/>
    </xf>
    <xf numFmtId="0" fontId="9" fillId="0" borderId="0" xfId="56" applyFont="1" applyProtection="1">
      <protection locked="0"/>
    </xf>
    <xf numFmtId="0" fontId="9" fillId="0" borderId="0" xfId="56" applyFont="1" applyAlignment="1">
      <alignment horizontal="justify"/>
    </xf>
    <xf numFmtId="0" fontId="54" fillId="0" borderId="4" xfId="56" applyFont="1" applyBorder="1"/>
    <xf numFmtId="0" fontId="54" fillId="0" borderId="0" xfId="56" applyFont="1"/>
    <xf numFmtId="0" fontId="9" fillId="0" borderId="0" xfId="56" applyFont="1"/>
    <xf numFmtId="166" fontId="30" fillId="0" borderId="0" xfId="0" applyNumberFormat="1" applyFont="1"/>
    <xf numFmtId="0" fontId="13" fillId="0" borderId="39" xfId="0" applyFont="1" applyBorder="1" applyAlignment="1">
      <alignment vertical="center"/>
    </xf>
    <xf numFmtId="0" fontId="1" fillId="0" borderId="0" xfId="108"/>
    <xf numFmtId="166" fontId="9" fillId="0" borderId="0" xfId="109" applyFont="1" applyAlignment="1">
      <alignment horizontal="center" vertical="center"/>
    </xf>
    <xf numFmtId="166" fontId="9" fillId="0" borderId="5" xfId="109" applyFont="1" applyBorder="1" applyAlignment="1">
      <alignment horizontal="center" vertical="center"/>
    </xf>
    <xf numFmtId="166" fontId="46" fillId="0" borderId="18" xfId="109" applyFont="1" applyBorder="1" applyAlignment="1">
      <alignment horizontal="center" vertical="center"/>
    </xf>
    <xf numFmtId="166" fontId="46" fillId="0" borderId="53" xfId="109" applyFont="1" applyBorder="1" applyAlignment="1">
      <alignment horizontal="center" vertical="center"/>
    </xf>
    <xf numFmtId="10" fontId="29" fillId="5" borderId="11" xfId="56" applyNumberFormat="1" applyFont="1" applyFill="1" applyBorder="1"/>
    <xf numFmtId="166" fontId="29" fillId="0" borderId="0" xfId="109" applyFont="1" applyAlignment="1">
      <alignment horizontal="center" vertical="center"/>
    </xf>
    <xf numFmtId="166" fontId="29" fillId="0" borderId="5" xfId="109" applyFont="1" applyBorder="1" applyAlignment="1">
      <alignment horizontal="center" vertical="center"/>
    </xf>
    <xf numFmtId="166" fontId="46" fillId="0" borderId="0" xfId="109" applyFont="1" applyAlignment="1">
      <alignment horizontal="center" vertical="center"/>
    </xf>
    <xf numFmtId="166" fontId="46" fillId="0" borderId="5" xfId="109" applyFont="1" applyBorder="1" applyAlignment="1">
      <alignment horizontal="center" vertical="center"/>
    </xf>
    <xf numFmtId="166" fontId="9" fillId="0" borderId="0" xfId="109" applyFont="1" applyAlignment="1">
      <alignment vertical="center"/>
    </xf>
    <xf numFmtId="166" fontId="9" fillId="0" borderId="5" xfId="109" applyFont="1" applyBorder="1" applyAlignment="1">
      <alignment vertical="center"/>
    </xf>
    <xf numFmtId="0" fontId="13" fillId="0" borderId="39" xfId="0" applyFont="1" applyBorder="1"/>
    <xf numFmtId="10" fontId="3" fillId="3" borderId="18" xfId="106" applyNumberFormat="1" applyFont="1" applyFill="1" applyBorder="1" applyAlignment="1">
      <alignment horizontal="center" vertical="center"/>
    </xf>
    <xf numFmtId="4" fontId="5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4" fontId="36" fillId="0" borderId="18" xfId="0" applyNumberFormat="1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49" fontId="36" fillId="0" borderId="19" xfId="0" applyNumberFormat="1" applyFont="1" applyBorder="1" applyAlignment="1">
      <alignment horizontal="center" vertical="center" wrapText="1"/>
    </xf>
    <xf numFmtId="49" fontId="36" fillId="0" borderId="11" xfId="0" applyNumberFormat="1" applyFont="1" applyBorder="1" applyAlignment="1">
      <alignment horizontal="center" vertical="center" wrapText="1"/>
    </xf>
    <xf numFmtId="49" fontId="36" fillId="0" borderId="12" xfId="0" applyNumberFormat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38" fillId="0" borderId="4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/>
    </xf>
    <xf numFmtId="0" fontId="17" fillId="0" borderId="0" xfId="0" applyFont="1" applyAlignment="1">
      <alignment horizontal="center" vertical="top"/>
    </xf>
    <xf numFmtId="0" fontId="44" fillId="0" borderId="19" xfId="0" applyFont="1" applyBorder="1" applyAlignment="1">
      <alignment horizontal="justify" vertical="center" wrapText="1"/>
    </xf>
    <xf numFmtId="0" fontId="44" fillId="0" borderId="11" xfId="0" applyFont="1" applyBorder="1" applyAlignment="1">
      <alignment horizontal="justify" vertical="center" wrapText="1"/>
    </xf>
    <xf numFmtId="0" fontId="44" fillId="0" borderId="20" xfId="0" applyFont="1" applyBorder="1" applyAlignment="1">
      <alignment horizontal="justify" vertical="center" wrapText="1"/>
    </xf>
    <xf numFmtId="0" fontId="9" fillId="0" borderId="34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10" fillId="0" borderId="39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166" fontId="3" fillId="3" borderId="19" xfId="9" applyFont="1" applyFill="1" applyBorder="1" applyAlignment="1">
      <alignment horizontal="center" vertical="center"/>
    </xf>
    <xf numFmtId="166" fontId="3" fillId="3" borderId="20" xfId="9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65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10" fillId="0" borderId="48" xfId="0" applyFont="1" applyBorder="1" applyAlignment="1">
      <alignment horizontal="justify" vertical="center"/>
    </xf>
    <xf numFmtId="0" fontId="10" fillId="0" borderId="11" xfId="0" applyFont="1" applyBorder="1" applyAlignment="1">
      <alignment horizontal="justify" vertical="center"/>
    </xf>
    <xf numFmtId="0" fontId="10" fillId="0" borderId="40" xfId="0" applyFont="1" applyBorder="1" applyAlignment="1">
      <alignment horizontal="left" vertical="center"/>
    </xf>
    <xf numFmtId="0" fontId="10" fillId="0" borderId="41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169" fontId="17" fillId="0" borderId="34" xfId="2" applyNumberFormat="1" applyFont="1" applyFill="1" applyBorder="1" applyAlignment="1">
      <alignment horizontal="center" vertical="top" wrapText="1"/>
    </xf>
    <xf numFmtId="169" fontId="17" fillId="0" borderId="51" xfId="2" applyNumberFormat="1" applyFont="1" applyFill="1" applyBorder="1" applyAlignment="1">
      <alignment horizontal="center" vertical="top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37" fillId="2" borderId="22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37" fillId="2" borderId="23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178" fontId="0" fillId="0" borderId="15" xfId="0" applyNumberForma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178" fontId="29" fillId="0" borderId="18" xfId="0" applyNumberFormat="1" applyFont="1" applyBorder="1" applyAlignment="1">
      <alignment horizontal="center" vertical="center" wrapText="1"/>
    </xf>
    <xf numFmtId="179" fontId="29" fillId="0" borderId="18" xfId="0" applyNumberFormat="1" applyFont="1" applyBorder="1" applyAlignment="1">
      <alignment horizontal="center" vertical="center" wrapText="1"/>
    </xf>
    <xf numFmtId="179" fontId="29" fillId="0" borderId="55" xfId="0" applyNumberFormat="1" applyFont="1" applyBorder="1" applyAlignment="1">
      <alignment horizontal="center" vertical="center" wrapText="1"/>
    </xf>
    <xf numFmtId="178" fontId="29" fillId="0" borderId="53" xfId="0" applyNumberFormat="1" applyFont="1" applyBorder="1" applyAlignment="1">
      <alignment horizontal="center" vertical="center" wrapText="1"/>
    </xf>
    <xf numFmtId="178" fontId="29" fillId="0" borderId="55" xfId="0" applyNumberFormat="1" applyFont="1" applyBorder="1" applyAlignment="1">
      <alignment horizontal="center" vertical="center" wrapText="1"/>
    </xf>
    <xf numFmtId="178" fontId="29" fillId="0" borderId="57" xfId="0" applyNumberFormat="1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/>
    </xf>
    <xf numFmtId="14" fontId="29" fillId="0" borderId="18" xfId="0" applyNumberFormat="1" applyFont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37" fillId="2" borderId="14" xfId="0" applyFont="1" applyFill="1" applyBorder="1" applyAlignment="1">
      <alignment horizontal="center" vertical="center"/>
    </xf>
    <xf numFmtId="0" fontId="37" fillId="2" borderId="19" xfId="0" applyFont="1" applyFill="1" applyBorder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 wrapText="1"/>
    </xf>
    <xf numFmtId="0" fontId="37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4" fontId="40" fillId="0" borderId="0" xfId="0" applyNumberFormat="1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" fontId="11" fillId="0" borderId="9" xfId="0" applyNumberFormat="1" applyFont="1" applyBorder="1" applyAlignment="1">
      <alignment horizontal="center" vertical="center"/>
    </xf>
    <xf numFmtId="4" fontId="40" fillId="0" borderId="9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52" fillId="4" borderId="1" xfId="55" applyFont="1" applyFill="1" applyBorder="1" applyAlignment="1">
      <alignment horizontal="center" vertical="center"/>
    </xf>
    <xf numFmtId="0" fontId="8" fillId="4" borderId="2" xfId="55" applyFont="1" applyFill="1" applyBorder="1" applyAlignment="1">
      <alignment horizontal="center" vertical="center"/>
    </xf>
    <xf numFmtId="0" fontId="8" fillId="4" borderId="3" xfId="55" applyFont="1" applyFill="1" applyBorder="1" applyAlignment="1">
      <alignment horizontal="center" vertical="center"/>
    </xf>
    <xf numFmtId="0" fontId="8" fillId="4" borderId="4" xfId="55" applyFont="1" applyFill="1" applyBorder="1" applyAlignment="1">
      <alignment horizontal="center" vertical="center"/>
    </xf>
    <xf numFmtId="0" fontId="8" fillId="4" borderId="0" xfId="55" applyFont="1" applyFill="1" applyAlignment="1">
      <alignment horizontal="center" vertical="center"/>
    </xf>
    <xf numFmtId="0" fontId="8" fillId="4" borderId="5" xfId="55" applyFont="1" applyFill="1" applyBorder="1" applyAlignment="1">
      <alignment horizontal="center" vertical="center"/>
    </xf>
    <xf numFmtId="0" fontId="8" fillId="4" borderId="6" xfId="55" applyFont="1" applyFill="1" applyBorder="1" applyAlignment="1">
      <alignment horizontal="center" vertical="center"/>
    </xf>
    <xf numFmtId="0" fontId="8" fillId="4" borderId="7" xfId="55" applyFont="1" applyFill="1" applyBorder="1" applyAlignment="1">
      <alignment horizontal="center" vertical="center"/>
    </xf>
    <xf numFmtId="0" fontId="8" fillId="4" borderId="8" xfId="55" applyFont="1" applyFill="1" applyBorder="1" applyAlignment="1">
      <alignment horizontal="center" vertical="center"/>
    </xf>
    <xf numFmtId="0" fontId="29" fillId="0" borderId="48" xfId="56" applyFont="1" applyBorder="1" applyAlignment="1">
      <alignment horizontal="center"/>
    </xf>
    <xf numFmtId="0" fontId="29" fillId="0" borderId="11" xfId="56" applyFont="1" applyBorder="1" applyAlignment="1">
      <alignment horizontal="center"/>
    </xf>
    <xf numFmtId="0" fontId="29" fillId="0" borderId="12" xfId="56" applyFont="1" applyBorder="1" applyAlignment="1">
      <alignment horizontal="center"/>
    </xf>
    <xf numFmtId="0" fontId="10" fillId="0" borderId="61" xfId="56" applyFont="1" applyBorder="1" applyAlignment="1">
      <alignment horizontal="center"/>
    </xf>
    <xf numFmtId="0" fontId="10" fillId="0" borderId="62" xfId="56" applyFont="1" applyBorder="1" applyAlignment="1">
      <alignment horizontal="center"/>
    </xf>
    <xf numFmtId="166" fontId="10" fillId="0" borderId="62" xfId="109" applyFont="1" applyBorder="1" applyAlignment="1">
      <alignment horizontal="center" vertical="center"/>
    </xf>
    <xf numFmtId="166" fontId="10" fillId="0" borderId="63" xfId="109" applyFont="1" applyBorder="1" applyAlignment="1">
      <alignment horizontal="center" vertical="center"/>
    </xf>
    <xf numFmtId="166" fontId="53" fillId="0" borderId="18" xfId="109" applyFont="1" applyBorder="1" applyAlignment="1">
      <alignment horizontal="center" vertical="center"/>
    </xf>
    <xf numFmtId="166" fontId="53" fillId="0" borderId="53" xfId="109" applyFont="1" applyBorder="1" applyAlignment="1">
      <alignment horizontal="center" vertical="center"/>
    </xf>
    <xf numFmtId="0" fontId="53" fillId="0" borderId="14" xfId="56" applyFont="1" applyBorder="1" applyAlignment="1">
      <alignment horizontal="center"/>
    </xf>
    <xf numFmtId="0" fontId="53" fillId="0" borderId="18" xfId="56" applyFont="1" applyBorder="1" applyAlignment="1">
      <alignment horizontal="center"/>
    </xf>
    <xf numFmtId="9" fontId="53" fillId="0" borderId="18" xfId="56" applyNumberFormat="1" applyFont="1" applyBorder="1" applyAlignment="1">
      <alignment horizontal="center"/>
    </xf>
    <xf numFmtId="0" fontId="28" fillId="0" borderId="40" xfId="56" applyFont="1" applyBorder="1" applyAlignment="1">
      <alignment horizontal="center" vertical="center"/>
    </xf>
    <xf numFmtId="0" fontId="28" fillId="0" borderId="42" xfId="56" applyFont="1" applyBorder="1" applyAlignment="1">
      <alignment horizontal="center" vertical="center"/>
    </xf>
    <xf numFmtId="0" fontId="29" fillId="0" borderId="43" xfId="56" applyFont="1" applyBorder="1" applyAlignment="1">
      <alignment horizontal="center" vertical="center" wrapText="1"/>
    </xf>
    <xf numFmtId="0" fontId="29" fillId="0" borderId="43" xfId="56" applyFont="1" applyBorder="1" applyAlignment="1">
      <alignment horizontal="center" vertical="center"/>
    </xf>
    <xf numFmtId="166" fontId="29" fillId="0" borderId="43" xfId="109" applyFont="1" applyBorder="1" applyAlignment="1">
      <alignment horizontal="center" vertical="center"/>
    </xf>
    <xf numFmtId="166" fontId="29" fillId="0" borderId="45" xfId="109" applyFont="1" applyBorder="1" applyAlignment="1">
      <alignment horizontal="center" vertical="center"/>
    </xf>
    <xf numFmtId="0" fontId="10" fillId="0" borderId="14" xfId="56" applyFont="1" applyBorder="1" applyAlignment="1">
      <alignment horizontal="left"/>
    </xf>
    <xf numFmtId="0" fontId="10" fillId="0" borderId="18" xfId="56" applyFont="1" applyBorder="1" applyAlignment="1">
      <alignment horizontal="left"/>
    </xf>
    <xf numFmtId="0" fontId="10" fillId="0" borderId="53" xfId="56" applyFont="1" applyBorder="1" applyAlignment="1">
      <alignment horizontal="left"/>
    </xf>
    <xf numFmtId="166" fontId="53" fillId="0" borderId="19" xfId="109" applyFont="1" applyBorder="1" applyAlignment="1">
      <alignment horizontal="center" vertical="center"/>
    </xf>
    <xf numFmtId="166" fontId="53" fillId="0" borderId="11" xfId="109" applyFont="1" applyBorder="1" applyAlignment="1">
      <alignment horizontal="center" vertical="center"/>
    </xf>
    <xf numFmtId="166" fontId="53" fillId="0" borderId="12" xfId="109" applyFont="1" applyBorder="1" applyAlignment="1">
      <alignment horizontal="center" vertical="center"/>
    </xf>
    <xf numFmtId="2" fontId="53" fillId="0" borderId="18" xfId="56" applyNumberFormat="1" applyFont="1" applyBorder="1" applyAlignment="1">
      <alignment horizontal="center"/>
    </xf>
    <xf numFmtId="0" fontId="53" fillId="0" borderId="14" xfId="56" applyFont="1" applyBorder="1" applyAlignment="1">
      <alignment horizontal="right"/>
    </xf>
    <xf numFmtId="0" fontId="53" fillId="0" borderId="18" xfId="56" applyFont="1" applyBorder="1" applyAlignment="1">
      <alignment horizontal="right"/>
    </xf>
    <xf numFmtId="0" fontId="10" fillId="0" borderId="14" xfId="56" applyFont="1" applyBorder="1" applyAlignment="1">
      <alignment horizontal="center"/>
    </xf>
    <xf numFmtId="0" fontId="10" fillId="0" borderId="18" xfId="56" applyFont="1" applyBorder="1" applyAlignment="1">
      <alignment horizontal="center"/>
    </xf>
    <xf numFmtId="166" fontId="10" fillId="0" borderId="18" xfId="109" applyFont="1" applyBorder="1" applyAlignment="1">
      <alignment horizontal="center" vertical="center"/>
    </xf>
    <xf numFmtId="166" fontId="10" fillId="0" borderId="53" xfId="109" applyFont="1" applyBorder="1" applyAlignment="1">
      <alignment horizontal="center" vertical="center"/>
    </xf>
    <xf numFmtId="9" fontId="10" fillId="0" borderId="18" xfId="56" applyNumberFormat="1" applyFont="1" applyBorder="1" applyAlignment="1">
      <alignment horizontal="center"/>
    </xf>
    <xf numFmtId="0" fontId="29" fillId="0" borderId="64" xfId="56" applyFont="1" applyBorder="1" applyAlignment="1">
      <alignment horizontal="right"/>
    </xf>
    <xf numFmtId="0" fontId="29" fillId="0" borderId="43" xfId="56" applyFont="1" applyBorder="1" applyAlignment="1">
      <alignment horizontal="right"/>
    </xf>
    <xf numFmtId="0" fontId="13" fillId="0" borderId="4" xfId="56" applyFont="1" applyBorder="1" applyAlignment="1">
      <alignment horizontal="left" wrapText="1"/>
    </xf>
    <xf numFmtId="0" fontId="13" fillId="0" borderId="0" xfId="56" applyFont="1" applyAlignment="1">
      <alignment horizontal="left" wrapText="1"/>
    </xf>
    <xf numFmtId="0" fontId="13" fillId="0" borderId="5" xfId="56" applyFont="1" applyBorder="1" applyAlignment="1">
      <alignment horizontal="left" wrapText="1"/>
    </xf>
    <xf numFmtId="0" fontId="10" fillId="0" borderId="0" xfId="56" applyFont="1" applyAlignment="1">
      <alignment horizontal="center"/>
    </xf>
    <xf numFmtId="0" fontId="29" fillId="0" borderId="14" xfId="56" applyFont="1" applyBorder="1" applyAlignment="1">
      <alignment horizontal="right"/>
    </xf>
    <xf numFmtId="0" fontId="29" fillId="0" borderId="18" xfId="56" applyFont="1" applyBorder="1" applyAlignment="1">
      <alignment horizontal="right"/>
    </xf>
    <xf numFmtId="166" fontId="29" fillId="0" borderId="18" xfId="109" applyFont="1" applyBorder="1" applyAlignment="1">
      <alignment horizontal="center" vertical="center"/>
    </xf>
    <xf numFmtId="166" fontId="29" fillId="0" borderId="53" xfId="109" applyFont="1" applyBorder="1" applyAlignment="1">
      <alignment horizontal="center" vertical="center"/>
    </xf>
    <xf numFmtId="166" fontId="10" fillId="0" borderId="43" xfId="109" applyFont="1" applyBorder="1" applyAlignment="1">
      <alignment horizontal="center" vertical="center"/>
    </xf>
    <xf numFmtId="166" fontId="10" fillId="0" borderId="45" xfId="109" applyFont="1" applyBorder="1" applyAlignment="1">
      <alignment horizontal="center" vertical="center"/>
    </xf>
    <xf numFmtId="43" fontId="10" fillId="0" borderId="18" xfId="107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43" fillId="0" borderId="18" xfId="0" applyFont="1" applyBorder="1" applyAlignment="1">
      <alignment horizontal="center" wrapText="1"/>
    </xf>
  </cellXfs>
  <cellStyles count="110">
    <cellStyle name="Euro" xfId="4" xr:uid="{00000000-0005-0000-0000-000000000000}"/>
    <cellStyle name="Excel Built-in Normal" xfId="5" xr:uid="{00000000-0005-0000-0000-000001000000}"/>
    <cellStyle name="Millares" xfId="107" builtinId="3"/>
    <cellStyle name="Millares [0] 2" xfId="6" xr:uid="{00000000-0005-0000-0000-000002000000}"/>
    <cellStyle name="Millares [0] 2 2" xfId="7" xr:uid="{00000000-0005-0000-0000-000003000000}"/>
    <cellStyle name="Millares [0] 3" xfId="8" xr:uid="{00000000-0005-0000-0000-000004000000}"/>
    <cellStyle name="Millares 2" xfId="9" xr:uid="{00000000-0005-0000-0000-000005000000}"/>
    <cellStyle name="Millares 2 2" xfId="10" xr:uid="{00000000-0005-0000-0000-000006000000}"/>
    <cellStyle name="Millares 2 2 2" xfId="11" xr:uid="{00000000-0005-0000-0000-000007000000}"/>
    <cellStyle name="Millares 2 2 3" xfId="12" xr:uid="{00000000-0005-0000-0000-000008000000}"/>
    <cellStyle name="Millares 2 3" xfId="13" xr:uid="{00000000-0005-0000-0000-000009000000}"/>
    <cellStyle name="Millares 2 4" xfId="14" xr:uid="{00000000-0005-0000-0000-00000A000000}"/>
    <cellStyle name="Millares 2 5" xfId="15" xr:uid="{00000000-0005-0000-0000-00000B000000}"/>
    <cellStyle name="Millares 2 6" xfId="109" xr:uid="{1D43D520-AA9F-4F9E-8B1E-3B04B6CF1F97}"/>
    <cellStyle name="Millares 3" xfId="16" xr:uid="{00000000-0005-0000-0000-00000C000000}"/>
    <cellStyle name="Millares 3 2" xfId="17" xr:uid="{00000000-0005-0000-0000-00000D000000}"/>
    <cellStyle name="Millares 3 3" xfId="18" xr:uid="{00000000-0005-0000-0000-00000E000000}"/>
    <cellStyle name="Millares 4" xfId="2" xr:uid="{00000000-0005-0000-0000-00000F000000}"/>
    <cellStyle name="Millares 4 2" xfId="19" xr:uid="{00000000-0005-0000-0000-000010000000}"/>
    <cellStyle name="Millares 4 3" xfId="20" xr:uid="{00000000-0005-0000-0000-000011000000}"/>
    <cellStyle name="Millares 4 4" xfId="21" xr:uid="{00000000-0005-0000-0000-000012000000}"/>
    <cellStyle name="Millares 4 5" xfId="22" xr:uid="{00000000-0005-0000-0000-000013000000}"/>
    <cellStyle name="Millares 4 6" xfId="23" xr:uid="{00000000-0005-0000-0000-000014000000}"/>
    <cellStyle name="Millares 5" xfId="24" xr:uid="{00000000-0005-0000-0000-000015000000}"/>
    <cellStyle name="Millares 5 2" xfId="25" xr:uid="{00000000-0005-0000-0000-000016000000}"/>
    <cellStyle name="Millares 5 3" xfId="26" xr:uid="{00000000-0005-0000-0000-000017000000}"/>
    <cellStyle name="Millares 6" xfId="27" xr:uid="{00000000-0005-0000-0000-000018000000}"/>
    <cellStyle name="Millares 6 2" xfId="28" xr:uid="{00000000-0005-0000-0000-000019000000}"/>
    <cellStyle name="Millares 7" xfId="29" xr:uid="{00000000-0005-0000-0000-00001A000000}"/>
    <cellStyle name="Millares 8" xfId="30" xr:uid="{00000000-0005-0000-0000-00001B000000}"/>
    <cellStyle name="Millares 9" xfId="31" xr:uid="{00000000-0005-0000-0000-00001C000000}"/>
    <cellStyle name="Moneda [0] 2" xfId="32" xr:uid="{00000000-0005-0000-0000-00001D000000}"/>
    <cellStyle name="Moneda 2" xfId="33" xr:uid="{00000000-0005-0000-0000-00001E000000}"/>
    <cellStyle name="Moneda 2 2" xfId="34" xr:uid="{00000000-0005-0000-0000-00001F000000}"/>
    <cellStyle name="Moneda 2 2 2" xfId="35" xr:uid="{00000000-0005-0000-0000-000020000000}"/>
    <cellStyle name="Moneda 2 2 2 2" xfId="36" xr:uid="{00000000-0005-0000-0000-000021000000}"/>
    <cellStyle name="Moneda 2 2 3" xfId="37" xr:uid="{00000000-0005-0000-0000-000022000000}"/>
    <cellStyle name="Moneda 2 3" xfId="38" xr:uid="{00000000-0005-0000-0000-000023000000}"/>
    <cellStyle name="Moneda 3" xfId="39" xr:uid="{00000000-0005-0000-0000-000024000000}"/>
    <cellStyle name="Moneda 3 2" xfId="40" xr:uid="{00000000-0005-0000-0000-000025000000}"/>
    <cellStyle name="Moneda 3 3" xfId="41" xr:uid="{00000000-0005-0000-0000-000026000000}"/>
    <cellStyle name="Moneda 4" xfId="42" xr:uid="{00000000-0005-0000-0000-000027000000}"/>
    <cellStyle name="Moneda 5" xfId="1" xr:uid="{00000000-0005-0000-0000-000028000000}"/>
    <cellStyle name="Moneda 5 2" xfId="43" xr:uid="{00000000-0005-0000-0000-000029000000}"/>
    <cellStyle name="Moneda 5 3" xfId="44" xr:uid="{00000000-0005-0000-0000-00002A000000}"/>
    <cellStyle name="Moneda 6" xfId="45" xr:uid="{00000000-0005-0000-0000-00002B000000}"/>
    <cellStyle name="Moneda 7" xfId="46" xr:uid="{00000000-0005-0000-0000-00002C000000}"/>
    <cellStyle name="Moneda 8" xfId="47" xr:uid="{00000000-0005-0000-0000-00002D000000}"/>
    <cellStyle name="Normal" xfId="0" builtinId="0"/>
    <cellStyle name="Normal 10" xfId="48" xr:uid="{00000000-0005-0000-0000-00002F000000}"/>
    <cellStyle name="Normal 10 2" xfId="49" xr:uid="{00000000-0005-0000-0000-000030000000}"/>
    <cellStyle name="Normal 11" xfId="50" xr:uid="{00000000-0005-0000-0000-000031000000}"/>
    <cellStyle name="Normal 12" xfId="51" xr:uid="{00000000-0005-0000-0000-000032000000}"/>
    <cellStyle name="Normal 12 2" xfId="52" xr:uid="{00000000-0005-0000-0000-000033000000}"/>
    <cellStyle name="Normal 12 3" xfId="53" xr:uid="{00000000-0005-0000-0000-000034000000}"/>
    <cellStyle name="Normal 13" xfId="54" xr:uid="{00000000-0005-0000-0000-000035000000}"/>
    <cellStyle name="Normal 14" xfId="108" xr:uid="{B0F6D0EE-4C4C-4496-BF92-9C81BEDF9278}"/>
    <cellStyle name="Normal 2" xfId="55" xr:uid="{00000000-0005-0000-0000-000036000000}"/>
    <cellStyle name="Normal 2 2" xfId="56" xr:uid="{00000000-0005-0000-0000-000037000000}"/>
    <cellStyle name="Normal 2 3" xfId="57" xr:uid="{00000000-0005-0000-0000-000038000000}"/>
    <cellStyle name="Normal 2 4" xfId="58" xr:uid="{00000000-0005-0000-0000-000039000000}"/>
    <cellStyle name="Normal 3" xfId="59" xr:uid="{00000000-0005-0000-0000-00003A000000}"/>
    <cellStyle name="Normal 3 2" xfId="60" xr:uid="{00000000-0005-0000-0000-00003B000000}"/>
    <cellStyle name="Normal 3 2 2" xfId="61" xr:uid="{00000000-0005-0000-0000-00003C000000}"/>
    <cellStyle name="Normal 3 2 3" xfId="62" xr:uid="{00000000-0005-0000-0000-00003D000000}"/>
    <cellStyle name="Normal 3 2 4" xfId="63" xr:uid="{00000000-0005-0000-0000-00003E000000}"/>
    <cellStyle name="Normal 3 3" xfId="64" xr:uid="{00000000-0005-0000-0000-00003F000000}"/>
    <cellStyle name="Normal 3 3 2" xfId="65" xr:uid="{00000000-0005-0000-0000-000040000000}"/>
    <cellStyle name="Normal 3 4" xfId="66" xr:uid="{00000000-0005-0000-0000-000041000000}"/>
    <cellStyle name="Normal 3 4 2" xfId="67" xr:uid="{00000000-0005-0000-0000-000042000000}"/>
    <cellStyle name="Normal 4" xfId="68" xr:uid="{00000000-0005-0000-0000-000043000000}"/>
    <cellStyle name="Normal 4 2" xfId="69" xr:uid="{00000000-0005-0000-0000-000044000000}"/>
    <cellStyle name="Normal 4 3" xfId="70" xr:uid="{00000000-0005-0000-0000-000045000000}"/>
    <cellStyle name="Normal 4 4" xfId="71" xr:uid="{00000000-0005-0000-0000-000046000000}"/>
    <cellStyle name="Normal 4 5" xfId="72" xr:uid="{00000000-0005-0000-0000-000047000000}"/>
    <cellStyle name="Normal 5" xfId="73" xr:uid="{00000000-0005-0000-0000-000048000000}"/>
    <cellStyle name="Normal 5 2" xfId="74" xr:uid="{00000000-0005-0000-0000-000049000000}"/>
    <cellStyle name="Normal 5 3" xfId="75" xr:uid="{00000000-0005-0000-0000-00004A000000}"/>
    <cellStyle name="Normal 5 4" xfId="76" xr:uid="{00000000-0005-0000-0000-00004B000000}"/>
    <cellStyle name="Normal 6" xfId="77" xr:uid="{00000000-0005-0000-0000-00004C000000}"/>
    <cellStyle name="Normal 7" xfId="78" xr:uid="{00000000-0005-0000-0000-00004D000000}"/>
    <cellStyle name="Normal 7 2" xfId="79" xr:uid="{00000000-0005-0000-0000-00004E000000}"/>
    <cellStyle name="Normal 7 3" xfId="80" xr:uid="{00000000-0005-0000-0000-00004F000000}"/>
    <cellStyle name="Normal 8" xfId="81" xr:uid="{00000000-0005-0000-0000-000050000000}"/>
    <cellStyle name="Normal 8 2" xfId="82" xr:uid="{00000000-0005-0000-0000-000051000000}"/>
    <cellStyle name="Normal 8 3" xfId="83" xr:uid="{00000000-0005-0000-0000-000052000000}"/>
    <cellStyle name="Normal 9" xfId="84" xr:uid="{00000000-0005-0000-0000-000053000000}"/>
    <cellStyle name="Normal 9 2" xfId="85" xr:uid="{00000000-0005-0000-0000-000054000000}"/>
    <cellStyle name="Porcentaje" xfId="106" builtinId="5"/>
    <cellStyle name="Porcentaje 2" xfId="86" xr:uid="{00000000-0005-0000-0000-000055000000}"/>
    <cellStyle name="Porcentaje 3" xfId="3" xr:uid="{00000000-0005-0000-0000-000056000000}"/>
    <cellStyle name="Porcentaje 4" xfId="87" xr:uid="{00000000-0005-0000-0000-000057000000}"/>
    <cellStyle name="Porcentual 2" xfId="88" xr:uid="{00000000-0005-0000-0000-000058000000}"/>
    <cellStyle name="Porcentual 2 2" xfId="89" xr:uid="{00000000-0005-0000-0000-000059000000}"/>
    <cellStyle name="Porcentual 2 2 2" xfId="90" xr:uid="{00000000-0005-0000-0000-00005A000000}"/>
    <cellStyle name="Porcentual 2 2 3" xfId="91" xr:uid="{00000000-0005-0000-0000-00005B000000}"/>
    <cellStyle name="Porcentual 2 3" xfId="92" xr:uid="{00000000-0005-0000-0000-00005C000000}"/>
    <cellStyle name="Porcentual 2 4" xfId="93" xr:uid="{00000000-0005-0000-0000-00005D000000}"/>
    <cellStyle name="Porcentual 2 5" xfId="94" xr:uid="{00000000-0005-0000-0000-00005E000000}"/>
    <cellStyle name="Porcentual 3" xfId="95" xr:uid="{00000000-0005-0000-0000-00005F000000}"/>
    <cellStyle name="Porcentual 3 2" xfId="96" xr:uid="{00000000-0005-0000-0000-000060000000}"/>
    <cellStyle name="Porcentual 3 3" xfId="97" xr:uid="{00000000-0005-0000-0000-000061000000}"/>
    <cellStyle name="Porcentual 4" xfId="98" xr:uid="{00000000-0005-0000-0000-000062000000}"/>
    <cellStyle name="Porcentual 4 2" xfId="99" xr:uid="{00000000-0005-0000-0000-000063000000}"/>
    <cellStyle name="Porcentual 4 3" xfId="100" xr:uid="{00000000-0005-0000-0000-000064000000}"/>
    <cellStyle name="Porcentual 5" xfId="101" xr:uid="{00000000-0005-0000-0000-000065000000}"/>
    <cellStyle name="Porcentual 5 2" xfId="102" xr:uid="{00000000-0005-0000-0000-000066000000}"/>
    <cellStyle name="Porcentual 5 3" xfId="103" xr:uid="{00000000-0005-0000-0000-000067000000}"/>
    <cellStyle name="Porcentual 6" xfId="104" xr:uid="{00000000-0005-0000-0000-000068000000}"/>
    <cellStyle name="Porcentual 7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8949211908931711"/>
          <c:y val="0"/>
          <c:w val="1.3134851138353765E-2"/>
          <c:h val="0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234-44BD-B353-DB1B0E896910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CO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F234-44BD-B353-DB1B0E896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27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22" r="0.75000000000000022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14</xdr:col>
      <xdr:colOff>0</xdr:colOff>
      <xdr:row>15</xdr:row>
      <xdr:rowOff>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28575</xdr:colOff>
      <xdr:row>0</xdr:row>
      <xdr:rowOff>104775</xdr:rowOff>
    </xdr:from>
    <xdr:to>
      <xdr:col>3</xdr:col>
      <xdr:colOff>0</xdr:colOff>
      <xdr:row>3</xdr:row>
      <xdr:rowOff>285750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17240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4" name="Texto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553575" y="3897630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5" name="Texto 9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553575" y="3897630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6" name="Texto 4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7" name="Texto 9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8" name="Texto 4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12</xdr:row>
      <xdr:rowOff>49530</xdr:rowOff>
    </xdr:from>
    <xdr:to>
      <xdr:col>8</xdr:col>
      <xdr:colOff>0</xdr:colOff>
      <xdr:row>12</xdr:row>
      <xdr:rowOff>218440</xdr:rowOff>
    </xdr:to>
    <xdr:sp macro="" textlink="">
      <xdr:nvSpPr>
        <xdr:cNvPr id="9" name="Texto 9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 editAs="oneCell">
    <xdr:from>
      <xdr:col>3</xdr:col>
      <xdr:colOff>626962</xdr:colOff>
      <xdr:row>64</xdr:row>
      <xdr:rowOff>202557</xdr:rowOff>
    </xdr:from>
    <xdr:to>
      <xdr:col>3</xdr:col>
      <xdr:colOff>2265262</xdr:colOff>
      <xdr:row>67</xdr:row>
      <xdr:rowOff>152400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0CD7F40-E983-BFD6-31A6-BE4F80AC2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684" y="16725418"/>
          <a:ext cx="16383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42</xdr:row>
      <xdr:rowOff>152400</xdr:rowOff>
    </xdr:from>
    <xdr:ext cx="1664970" cy="855344"/>
    <xdr:pic>
      <xdr:nvPicPr>
        <xdr:cNvPr id="2" name="Imagen 1">
          <a:extLst>
            <a:ext uri="{FF2B5EF4-FFF2-40B4-BE49-F238E27FC236}">
              <a16:creationId xmlns:a16="http://schemas.microsoft.com/office/drawing/2014/main" id="{E68E521E-9D34-4DAC-B198-EE20E5714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167" b="88542" l="2907" r="91860">
                      <a14:foregroundMark x1="47674" y1="22917" x2="47674" y2="22917"/>
                      <a14:foregroundMark x1="34884" y1="22917" x2="34884" y2="22917"/>
                      <a14:foregroundMark x1="10465" y1="31250" x2="10465" y2="31250"/>
                      <a14:foregroundMark x1="11628" y1="46875" x2="11628" y2="46875"/>
                      <a14:foregroundMark x1="17442" y1="54167" x2="17442" y2="54167"/>
                      <a14:foregroundMark x1="9302" y1="71875" x2="9302" y2="71875"/>
                      <a14:foregroundMark x1="24419" y1="73958" x2="24419" y2="73958"/>
                      <a14:foregroundMark x1="51744" y1="53125" x2="51744" y2="53125"/>
                      <a14:foregroundMark x1="66279" y1="46875" x2="66279" y2="46875"/>
                      <a14:foregroundMark x1="61628" y1="41667" x2="61628" y2="41667"/>
                      <a14:foregroundMark x1="76163" y1="43750" x2="76163" y2="43750"/>
                      <a14:foregroundMark x1="82558" y1="40625" x2="82558" y2="40625"/>
                      <a14:foregroundMark x1="91860" y1="35417" x2="91860" y2="35417"/>
                      <a14:foregroundMark x1="75581" y1="7292" x2="77326" y2="7292"/>
                      <a14:foregroundMark x1="66279" y1="12500" x2="66279" y2="12500"/>
                      <a14:foregroundMark x1="19767" y1="26042" x2="19767" y2="26042"/>
                      <a14:foregroundMark x1="75581" y1="7292" x2="75581" y2="7292"/>
                      <a14:foregroundMark x1="36047" y1="41667" x2="36047" y2="41667"/>
                      <a14:foregroundMark x1="23256" y1="37500" x2="23256" y2="37500"/>
                      <a14:foregroundMark x1="21512" y1="53125" x2="21512" y2="53125"/>
                      <a14:foregroundMark x1="61047" y1="58333" x2="61047" y2="58333"/>
                      <a14:foregroundMark x1="63953" y1="59375" x2="63953" y2="59375"/>
                      <a14:foregroundMark x1="41279" y1="58333" x2="41279" y2="58333"/>
                      <a14:foregroundMark x1="47093" y1="44792" x2="47093" y2="44792"/>
                      <a14:foregroundMark x1="50000" y1="33333" x2="50000" y2="33333"/>
                      <a14:foregroundMark x1="22093" y1="79167" x2="22093" y2="79167"/>
                      <a14:foregroundMark x1="8140" y1="72917" x2="8140" y2="72917"/>
                      <a14:foregroundMark x1="22093" y1="40625" x2="22093" y2="40625"/>
                      <a14:foregroundMark x1="25000" y1="38542" x2="25000" y2="38542"/>
                      <a14:foregroundMark x1="24419" y1="35417" x2="24419" y2="35417"/>
                      <a14:foregroundMark x1="31977" y1="46875" x2="31977" y2="46875"/>
                      <a14:foregroundMark x1="28488" y1="51042" x2="28488" y2="51042"/>
                      <a14:foregroundMark x1="81395" y1="47917" x2="81395" y2="47917"/>
                      <a14:foregroundMark x1="77326" y1="46875" x2="77326" y2="46875"/>
                      <a14:foregroundMark x1="81395" y1="35417" x2="81395" y2="35417"/>
                      <a14:foregroundMark x1="84302" y1="35417" x2="84302" y2="35417"/>
                      <a14:foregroundMark x1="87791" y1="34375" x2="87791" y2="34375"/>
                      <a14:foregroundMark x1="75581" y1="9375" x2="75581" y2="9375"/>
                      <a14:foregroundMark x1="80233" y1="4167" x2="80233" y2="4167"/>
                      <a14:foregroundMark x1="74419" y1="6250" x2="74419" y2="6250"/>
                      <a14:foregroundMark x1="72674" y1="10417" x2="72674" y2="10417"/>
                      <a14:foregroundMark x1="15116" y1="61458" x2="15116" y2="61458"/>
                      <a14:foregroundMark x1="12791" y1="64583" x2="12791" y2="64583"/>
                      <a14:foregroundMark x1="6977" y1="75000" x2="6977" y2="75000"/>
                      <a14:foregroundMark x1="3488" y1="75000" x2="3488" y2="75000"/>
                      <a14:foregroundMark x1="20349" y1="86458" x2="20349" y2="86458"/>
                      <a14:foregroundMark x1="22674" y1="77083" x2="22674" y2="77083"/>
                      <a14:foregroundMark x1="23837" y1="68750" x2="23837" y2="68750"/>
                      <a14:foregroundMark x1="33721" y1="66667" x2="33721" y2="66667"/>
                      <a14:foregroundMark x1="30814" y1="67708" x2="30814" y2="67708"/>
                      <a14:foregroundMark x1="34302" y1="68750" x2="34302" y2="68750"/>
                      <a14:foregroundMark x1="37209" y1="62500" x2="37209" y2="62500"/>
                      <a14:foregroundMark x1="84302" y1="38542" x2="84302" y2="38542"/>
                      <a14:foregroundMark x1="90116" y1="36458" x2="90116" y2="36458"/>
                      <a14:foregroundMark x1="59302" y1="43750" x2="59302" y2="43750"/>
                      <a14:foregroundMark x1="57558" y1="47917" x2="57558" y2="47917"/>
                      <a14:foregroundMark x1="50000" y1="31250" x2="50000" y2="31250"/>
                      <a14:foregroundMark x1="47674" y1="38542" x2="47674" y2="38542"/>
                      <a14:foregroundMark x1="70930" y1="46875" x2="70930" y2="46875"/>
                      <a14:foregroundMark x1="77907" y1="39583" x2="77907" y2="39583"/>
                      <a14:foregroundMark x1="25581" y1="32292" x2="25581" y2="32292"/>
                      <a14:foregroundMark x1="29070" y1="48958" x2="29070" y2="48958"/>
                      <a14:foregroundMark x1="72093" y1="52083" x2="72093" y2="52083"/>
                      <a14:foregroundMark x1="83140" y1="36458" x2="84884" y2="36458"/>
                      <a14:foregroundMark x1="90698" y1="36458" x2="90698" y2="36458"/>
                      <a14:foregroundMark x1="91860" y1="34375" x2="91860" y2="34375"/>
                      <a14:foregroundMark x1="59302" y1="14583" x2="59302" y2="14583"/>
                      <a14:foregroundMark x1="65116" y1="11458" x2="65116" y2="11458"/>
                      <a14:foregroundMark x1="43023" y1="19792" x2="43023" y2="19792"/>
                      <a14:foregroundMark x1="51744" y1="15625" x2="51744" y2="15625"/>
                      <a14:foregroundMark x1="70349" y1="11458" x2="70349" y2="11458"/>
                      <a14:foregroundMark x1="54651" y1="16667" x2="54651" y2="16667"/>
                      <a14:foregroundMark x1="62209" y1="12500" x2="62209" y2="12500"/>
                      <a14:foregroundMark x1="67442" y1="11458" x2="67442" y2="11458"/>
                      <a14:foregroundMark x1="36047" y1="18750" x2="36047" y2="18750"/>
                      <a14:foregroundMark x1="44767" y1="21875" x2="44767" y2="21875"/>
                      <a14:foregroundMark x1="36628" y1="21875" x2="36628" y2="21875"/>
                      <a14:foregroundMark x1="38372" y1="22917" x2="38372" y2="22917"/>
                      <a14:foregroundMark x1="26744" y1="71875" x2="26744" y2="71875"/>
                      <a14:foregroundMark x1="25000" y1="62500" x2="25000" y2="62500"/>
                      <a14:foregroundMark x1="25581" y1="71875" x2="25581" y2="71875"/>
                      <a14:foregroundMark x1="50000" y1="48958" x2="50000" y2="48958"/>
                      <a14:foregroundMark x1="51744" y1="47917" x2="51744" y2="47917"/>
                      <a14:foregroundMark x1="61047" y1="46875" x2="61047" y2="46875"/>
                      <a14:foregroundMark x1="65698" y1="44792" x2="65698" y2="44792"/>
                      <a14:foregroundMark x1="74419" y1="41667" x2="74419" y2="41667"/>
                      <a14:foregroundMark x1="71512" y1="46875" x2="71512" y2="46875"/>
                      <a14:foregroundMark x1="86047" y1="39583" x2="86047" y2="39583"/>
                      <a14:foregroundMark x1="89535" y1="42708" x2="89535" y2="42708"/>
                    </a14:backgroundRemoval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5740" y="8061960"/>
          <a:ext cx="1664970" cy="855344"/>
        </a:xfrm>
        <a:prstGeom prst="rect">
          <a:avLst/>
        </a:prstGeom>
      </xdr:spPr>
    </xdr:pic>
    <xdr:clientData/>
  </xdr:oneCellAnchor>
  <xdr:oneCellAnchor>
    <xdr:from>
      <xdr:col>6</xdr:col>
      <xdr:colOff>266700</xdr:colOff>
      <xdr:row>92</xdr:row>
      <xdr:rowOff>152400</xdr:rowOff>
    </xdr:from>
    <xdr:ext cx="1664970" cy="855344"/>
    <xdr:pic>
      <xdr:nvPicPr>
        <xdr:cNvPr id="3" name="Imagen 2">
          <a:extLst>
            <a:ext uri="{FF2B5EF4-FFF2-40B4-BE49-F238E27FC236}">
              <a16:creationId xmlns:a16="http://schemas.microsoft.com/office/drawing/2014/main" id="{9E7BA011-11D9-4048-885C-03A867503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167" b="88542" l="2907" r="91860">
                      <a14:foregroundMark x1="47674" y1="22917" x2="47674" y2="22917"/>
                      <a14:foregroundMark x1="34884" y1="22917" x2="34884" y2="22917"/>
                      <a14:foregroundMark x1="10465" y1="31250" x2="10465" y2="31250"/>
                      <a14:foregroundMark x1="11628" y1="46875" x2="11628" y2="46875"/>
                      <a14:foregroundMark x1="17442" y1="54167" x2="17442" y2="54167"/>
                      <a14:foregroundMark x1="9302" y1="71875" x2="9302" y2="71875"/>
                      <a14:foregroundMark x1="24419" y1="73958" x2="24419" y2="73958"/>
                      <a14:foregroundMark x1="51744" y1="53125" x2="51744" y2="53125"/>
                      <a14:foregroundMark x1="66279" y1="46875" x2="66279" y2="46875"/>
                      <a14:foregroundMark x1="61628" y1="41667" x2="61628" y2="41667"/>
                      <a14:foregroundMark x1="76163" y1="43750" x2="76163" y2="43750"/>
                      <a14:foregroundMark x1="82558" y1="40625" x2="82558" y2="40625"/>
                      <a14:foregroundMark x1="91860" y1="35417" x2="91860" y2="35417"/>
                      <a14:foregroundMark x1="75581" y1="7292" x2="77326" y2="7292"/>
                      <a14:foregroundMark x1="66279" y1="12500" x2="66279" y2="12500"/>
                      <a14:foregroundMark x1="19767" y1="26042" x2="19767" y2="26042"/>
                      <a14:foregroundMark x1="75581" y1="7292" x2="75581" y2="7292"/>
                      <a14:foregroundMark x1="36047" y1="41667" x2="36047" y2="41667"/>
                      <a14:foregroundMark x1="23256" y1="37500" x2="23256" y2="37500"/>
                      <a14:foregroundMark x1="21512" y1="53125" x2="21512" y2="53125"/>
                      <a14:foregroundMark x1="61047" y1="58333" x2="61047" y2="58333"/>
                      <a14:foregroundMark x1="63953" y1="59375" x2="63953" y2="59375"/>
                      <a14:foregroundMark x1="41279" y1="58333" x2="41279" y2="58333"/>
                      <a14:foregroundMark x1="47093" y1="44792" x2="47093" y2="44792"/>
                      <a14:foregroundMark x1="50000" y1="33333" x2="50000" y2="33333"/>
                      <a14:foregroundMark x1="22093" y1="79167" x2="22093" y2="79167"/>
                      <a14:foregroundMark x1="8140" y1="72917" x2="8140" y2="72917"/>
                      <a14:foregroundMark x1="22093" y1="40625" x2="22093" y2="40625"/>
                      <a14:foregroundMark x1="25000" y1="38542" x2="25000" y2="38542"/>
                      <a14:foregroundMark x1="24419" y1="35417" x2="24419" y2="35417"/>
                      <a14:foregroundMark x1="31977" y1="46875" x2="31977" y2="46875"/>
                      <a14:foregroundMark x1="28488" y1="51042" x2="28488" y2="51042"/>
                      <a14:foregroundMark x1="81395" y1="47917" x2="81395" y2="47917"/>
                      <a14:foregroundMark x1="77326" y1="46875" x2="77326" y2="46875"/>
                      <a14:foregroundMark x1="81395" y1="35417" x2="81395" y2="35417"/>
                      <a14:foregroundMark x1="84302" y1="35417" x2="84302" y2="35417"/>
                      <a14:foregroundMark x1="87791" y1="34375" x2="87791" y2="34375"/>
                      <a14:foregroundMark x1="75581" y1="9375" x2="75581" y2="9375"/>
                      <a14:foregroundMark x1="80233" y1="4167" x2="80233" y2="4167"/>
                      <a14:foregroundMark x1="74419" y1="6250" x2="74419" y2="6250"/>
                      <a14:foregroundMark x1="72674" y1="10417" x2="72674" y2="10417"/>
                      <a14:foregroundMark x1="15116" y1="61458" x2="15116" y2="61458"/>
                      <a14:foregroundMark x1="12791" y1="64583" x2="12791" y2="64583"/>
                      <a14:foregroundMark x1="6977" y1="75000" x2="6977" y2="75000"/>
                      <a14:foregroundMark x1="3488" y1="75000" x2="3488" y2="75000"/>
                      <a14:foregroundMark x1="20349" y1="86458" x2="20349" y2="86458"/>
                      <a14:foregroundMark x1="22674" y1="77083" x2="22674" y2="77083"/>
                      <a14:foregroundMark x1="23837" y1="68750" x2="23837" y2="68750"/>
                      <a14:foregroundMark x1="33721" y1="66667" x2="33721" y2="66667"/>
                      <a14:foregroundMark x1="30814" y1="67708" x2="30814" y2="67708"/>
                      <a14:foregroundMark x1="34302" y1="68750" x2="34302" y2="68750"/>
                      <a14:foregroundMark x1="37209" y1="62500" x2="37209" y2="62500"/>
                      <a14:foregroundMark x1="84302" y1="38542" x2="84302" y2="38542"/>
                      <a14:foregroundMark x1="90116" y1="36458" x2="90116" y2="36458"/>
                      <a14:foregroundMark x1="59302" y1="43750" x2="59302" y2="43750"/>
                      <a14:foregroundMark x1="57558" y1="47917" x2="57558" y2="47917"/>
                      <a14:foregroundMark x1="50000" y1="31250" x2="50000" y2="31250"/>
                      <a14:foregroundMark x1="47674" y1="38542" x2="47674" y2="38542"/>
                      <a14:foregroundMark x1="70930" y1="46875" x2="70930" y2="46875"/>
                      <a14:foregroundMark x1="77907" y1="39583" x2="77907" y2="39583"/>
                      <a14:foregroundMark x1="25581" y1="32292" x2="25581" y2="32292"/>
                      <a14:foregroundMark x1="29070" y1="48958" x2="29070" y2="48958"/>
                      <a14:foregroundMark x1="72093" y1="52083" x2="72093" y2="52083"/>
                      <a14:foregroundMark x1="83140" y1="36458" x2="84884" y2="36458"/>
                      <a14:foregroundMark x1="90698" y1="36458" x2="90698" y2="36458"/>
                      <a14:foregroundMark x1="91860" y1="34375" x2="91860" y2="34375"/>
                      <a14:foregroundMark x1="59302" y1="14583" x2="59302" y2="14583"/>
                      <a14:foregroundMark x1="65116" y1="11458" x2="65116" y2="11458"/>
                      <a14:foregroundMark x1="43023" y1="19792" x2="43023" y2="19792"/>
                      <a14:foregroundMark x1="51744" y1="15625" x2="51744" y2="15625"/>
                      <a14:foregroundMark x1="70349" y1="11458" x2="70349" y2="11458"/>
                      <a14:foregroundMark x1="54651" y1="16667" x2="54651" y2="16667"/>
                      <a14:foregroundMark x1="62209" y1="12500" x2="62209" y2="12500"/>
                      <a14:foregroundMark x1="67442" y1="11458" x2="67442" y2="11458"/>
                      <a14:foregroundMark x1="36047" y1="18750" x2="36047" y2="18750"/>
                      <a14:foregroundMark x1="44767" y1="21875" x2="44767" y2="21875"/>
                      <a14:foregroundMark x1="36628" y1="21875" x2="36628" y2="21875"/>
                      <a14:foregroundMark x1="38372" y1="22917" x2="38372" y2="22917"/>
                      <a14:foregroundMark x1="26744" y1="71875" x2="26744" y2="71875"/>
                      <a14:foregroundMark x1="25000" y1="62500" x2="25000" y2="62500"/>
                      <a14:foregroundMark x1="25581" y1="71875" x2="25581" y2="71875"/>
                      <a14:foregroundMark x1="50000" y1="48958" x2="50000" y2="48958"/>
                      <a14:foregroundMark x1="51744" y1="47917" x2="51744" y2="47917"/>
                      <a14:foregroundMark x1="61047" y1="46875" x2="61047" y2="46875"/>
                      <a14:foregroundMark x1="65698" y1="44792" x2="65698" y2="44792"/>
                      <a14:foregroundMark x1="74419" y1="41667" x2="74419" y2="41667"/>
                      <a14:foregroundMark x1="71512" y1="46875" x2="71512" y2="46875"/>
                      <a14:foregroundMark x1="86047" y1="39583" x2="86047" y2="39583"/>
                      <a14:foregroundMark x1="89535" y1="42708" x2="89535" y2="42708"/>
                    </a14:backgroundRemoval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2271" y="7826829"/>
          <a:ext cx="1664970" cy="8553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73"/>
  <sheetViews>
    <sheetView view="pageBreakPreview" topLeftCell="A2" zoomScale="85" zoomScaleNormal="60" zoomScaleSheetLayoutView="85" workbookViewId="0">
      <selection activeCell="O47" sqref="O47"/>
    </sheetView>
  </sheetViews>
  <sheetFormatPr baseColWidth="10" defaultRowHeight="16.5" x14ac:dyDescent="0.3"/>
  <cols>
    <col min="1" max="1" width="12.5703125" style="89" customWidth="1"/>
    <col min="2" max="2" width="6.28515625" style="89" customWidth="1"/>
    <col min="3" max="3" width="7.42578125" style="89" customWidth="1"/>
    <col min="4" max="4" width="51.85546875" style="89" customWidth="1"/>
    <col min="5" max="5" width="13.7109375" style="89" customWidth="1"/>
    <col min="6" max="6" width="1.42578125" style="89" customWidth="1"/>
    <col min="7" max="7" width="5.28515625" style="89" customWidth="1"/>
    <col min="8" max="8" width="4.28515625" style="89" customWidth="1"/>
    <col min="9" max="9" width="17.42578125" style="89" customWidth="1"/>
    <col min="10" max="10" width="16.5703125" style="90" customWidth="1"/>
    <col min="11" max="16" width="16.5703125" style="89" customWidth="1"/>
    <col min="17" max="17" width="12.85546875" style="89" customWidth="1"/>
    <col min="18" max="18" width="14.28515625" style="89" customWidth="1"/>
    <col min="19" max="19" width="5" customWidth="1"/>
    <col min="20" max="20" width="15.5703125" customWidth="1"/>
    <col min="23" max="23" width="12.7109375" bestFit="1" customWidth="1"/>
  </cols>
  <sheetData>
    <row r="1" spans="1:22" s="1" customFormat="1" ht="30" customHeight="1" x14ac:dyDescent="0.2">
      <c r="A1" s="206"/>
      <c r="B1" s="207"/>
      <c r="C1" s="207"/>
      <c r="D1" s="224" t="s">
        <v>0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5" t="s">
        <v>51</v>
      </c>
      <c r="R1" s="226"/>
      <c r="S1"/>
      <c r="T1"/>
      <c r="U1"/>
    </row>
    <row r="2" spans="1:22" s="1" customFormat="1" ht="30" customHeight="1" x14ac:dyDescent="0.2">
      <c r="A2" s="208"/>
      <c r="B2" s="209"/>
      <c r="C2" s="209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7"/>
      <c r="R2" s="228"/>
      <c r="S2"/>
      <c r="T2"/>
      <c r="U2"/>
    </row>
    <row r="3" spans="1:22" s="1" customFormat="1" ht="5.0999999999999996" customHeight="1" thickBot="1" x14ac:dyDescent="0.3">
      <c r="A3" s="208"/>
      <c r="B3" s="209"/>
      <c r="C3" s="210"/>
      <c r="D3" s="211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3"/>
      <c r="S3"/>
      <c r="T3"/>
      <c r="U3"/>
    </row>
    <row r="4" spans="1:22" s="1" customFormat="1" ht="24.95" customHeight="1" thickBot="1" x14ac:dyDescent="0.25">
      <c r="A4" s="208"/>
      <c r="B4" s="209"/>
      <c r="C4" s="210"/>
      <c r="D4" s="214" t="s">
        <v>1</v>
      </c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6"/>
      <c r="S4"/>
      <c r="T4"/>
      <c r="U4">
        <v>2.17</v>
      </c>
      <c r="V4"/>
    </row>
    <row r="5" spans="1:22" s="1" customFormat="1" ht="24.95" customHeight="1" x14ac:dyDescent="0.2">
      <c r="A5" s="217" t="s">
        <v>5</v>
      </c>
      <c r="B5" s="218"/>
      <c r="C5" s="218" t="s">
        <v>31</v>
      </c>
      <c r="D5" s="218"/>
      <c r="E5" s="218"/>
      <c r="F5" s="218"/>
      <c r="G5" s="218"/>
      <c r="H5" s="218"/>
      <c r="I5" s="218"/>
      <c r="J5" s="218" t="s">
        <v>32</v>
      </c>
      <c r="K5" s="218"/>
      <c r="L5" s="218"/>
      <c r="M5" s="218"/>
      <c r="N5" s="218"/>
      <c r="O5" s="218"/>
      <c r="P5" s="219" t="s">
        <v>33</v>
      </c>
      <c r="Q5" s="220"/>
      <c r="R5" s="221"/>
      <c r="S5"/>
      <c r="T5"/>
      <c r="U5">
        <v>2.59</v>
      </c>
      <c r="V5"/>
    </row>
    <row r="6" spans="1:22" s="1" customFormat="1" ht="33" customHeight="1" x14ac:dyDescent="0.2">
      <c r="A6" s="222" t="s">
        <v>149</v>
      </c>
      <c r="B6" s="223"/>
      <c r="C6" s="223" t="s">
        <v>99</v>
      </c>
      <c r="D6" s="223"/>
      <c r="E6" s="223"/>
      <c r="F6" s="223"/>
      <c r="G6" s="223"/>
      <c r="H6" s="223"/>
      <c r="I6" s="223"/>
      <c r="J6" s="229">
        <v>46013</v>
      </c>
      <c r="K6" s="230"/>
      <c r="L6" s="230"/>
      <c r="M6" s="230"/>
      <c r="N6" s="230"/>
      <c r="O6" s="230"/>
      <c r="P6" s="231" t="s">
        <v>100</v>
      </c>
      <c r="Q6" s="232"/>
      <c r="R6" s="233"/>
      <c r="S6"/>
      <c r="T6"/>
      <c r="U6">
        <f>+U4*U5</f>
        <v>5.6202999999999994</v>
      </c>
      <c r="V6">
        <f>+U6*6</f>
        <v>33.721799999999995</v>
      </c>
    </row>
    <row r="7" spans="1:22" s="1" customFormat="1" ht="24.95" customHeight="1" x14ac:dyDescent="0.2">
      <c r="A7" s="288" t="s">
        <v>34</v>
      </c>
      <c r="B7" s="289"/>
      <c r="C7" s="223" t="s">
        <v>150</v>
      </c>
      <c r="D7" s="223"/>
      <c r="E7" s="223"/>
      <c r="F7" s="223"/>
      <c r="G7" s="223"/>
      <c r="H7" s="223"/>
      <c r="I7" s="223"/>
      <c r="J7" s="285" t="s">
        <v>104</v>
      </c>
      <c r="K7" s="286"/>
      <c r="L7" s="286"/>
      <c r="M7" s="286"/>
      <c r="N7" s="286"/>
      <c r="O7" s="286"/>
      <c r="P7" s="286"/>
      <c r="Q7" s="286"/>
      <c r="R7" s="287"/>
      <c r="S7"/>
      <c r="T7"/>
      <c r="U7"/>
      <c r="V7"/>
    </row>
    <row r="8" spans="1:22" s="1" customFormat="1" ht="24.95" customHeight="1" x14ac:dyDescent="0.2">
      <c r="A8" s="288"/>
      <c r="B8" s="289"/>
      <c r="C8" s="223"/>
      <c r="D8" s="223"/>
      <c r="E8" s="223"/>
      <c r="F8" s="223"/>
      <c r="G8" s="223"/>
      <c r="H8" s="223"/>
      <c r="I8" s="223"/>
      <c r="J8" s="285" t="s">
        <v>105</v>
      </c>
      <c r="K8" s="286"/>
      <c r="L8" s="286"/>
      <c r="M8" s="286"/>
      <c r="N8" s="286"/>
      <c r="O8" s="286"/>
      <c r="P8" s="286"/>
      <c r="Q8" s="286"/>
      <c r="R8" s="287"/>
      <c r="S8"/>
      <c r="T8"/>
      <c r="U8"/>
      <c r="V8"/>
    </row>
    <row r="9" spans="1:22" s="1" customFormat="1" ht="24.95" customHeight="1" x14ac:dyDescent="0.2">
      <c r="A9" s="288" t="s">
        <v>35</v>
      </c>
      <c r="B9" s="289"/>
      <c r="C9" s="289" t="s">
        <v>36</v>
      </c>
      <c r="D9" s="289"/>
      <c r="E9" s="289"/>
      <c r="F9" s="289" t="s">
        <v>37</v>
      </c>
      <c r="G9" s="289"/>
      <c r="H9" s="289"/>
      <c r="I9" s="289"/>
      <c r="J9" s="289" t="s">
        <v>38</v>
      </c>
      <c r="K9" s="289"/>
      <c r="L9" s="289"/>
      <c r="M9" s="289"/>
      <c r="N9" s="289"/>
      <c r="O9" s="297" t="s">
        <v>39</v>
      </c>
      <c r="P9" s="298"/>
      <c r="Q9" s="298"/>
      <c r="R9" s="299"/>
      <c r="S9"/>
      <c r="T9"/>
      <c r="U9"/>
      <c r="V9"/>
    </row>
    <row r="10" spans="1:22" s="1" customFormat="1" ht="24.95" customHeight="1" x14ac:dyDescent="0.2">
      <c r="A10" s="302" t="s">
        <v>103</v>
      </c>
      <c r="B10" s="300"/>
      <c r="C10" s="312">
        <v>46000</v>
      </c>
      <c r="D10" s="300"/>
      <c r="E10" s="300"/>
      <c r="F10" s="312">
        <v>46017</v>
      </c>
      <c r="G10" s="300"/>
      <c r="H10" s="300"/>
      <c r="I10" s="300"/>
      <c r="J10" s="290"/>
      <c r="K10" s="290"/>
      <c r="L10" s="290"/>
      <c r="M10" s="290"/>
      <c r="N10" s="290"/>
      <c r="O10" s="291">
        <f>+C15</f>
        <v>10447019.0625</v>
      </c>
      <c r="P10" s="292"/>
      <c r="Q10" s="292"/>
      <c r="R10" s="293"/>
      <c r="S10"/>
      <c r="T10"/>
      <c r="U10"/>
      <c r="V10"/>
    </row>
    <row r="11" spans="1:22" s="1" customFormat="1" ht="24.95" customHeight="1" x14ac:dyDescent="0.2">
      <c r="A11" s="288" t="s">
        <v>40</v>
      </c>
      <c r="B11" s="289"/>
      <c r="C11" s="289"/>
      <c r="D11" s="289"/>
      <c r="E11" s="289" t="s">
        <v>41</v>
      </c>
      <c r="F11" s="289"/>
      <c r="G11" s="289"/>
      <c r="H11" s="289"/>
      <c r="I11" s="289"/>
      <c r="J11" s="290"/>
      <c r="K11" s="290"/>
      <c r="L11" s="290"/>
      <c r="M11" s="290"/>
      <c r="N11" s="290"/>
      <c r="O11" s="294"/>
      <c r="P11" s="295"/>
      <c r="Q11" s="295"/>
      <c r="R11" s="296"/>
      <c r="S11"/>
      <c r="T11"/>
      <c r="U11"/>
      <c r="V11"/>
    </row>
    <row r="12" spans="1:22" s="1" customFormat="1" ht="24.95" customHeight="1" x14ac:dyDescent="0.2">
      <c r="A12" s="302" t="s">
        <v>151</v>
      </c>
      <c r="B12" s="300"/>
      <c r="C12" s="300"/>
      <c r="D12" s="300"/>
      <c r="E12" s="300">
        <v>2025</v>
      </c>
      <c r="F12" s="300"/>
      <c r="G12" s="300"/>
      <c r="H12" s="300"/>
      <c r="I12" s="300"/>
      <c r="J12" s="289" t="s">
        <v>42</v>
      </c>
      <c r="K12" s="289"/>
      <c r="L12" s="289"/>
      <c r="M12" s="289"/>
      <c r="N12" s="289"/>
      <c r="O12" s="289" t="s">
        <v>43</v>
      </c>
      <c r="P12" s="289"/>
      <c r="Q12" s="289"/>
      <c r="R12" s="301"/>
      <c r="S12"/>
      <c r="T12"/>
      <c r="U12"/>
      <c r="V12"/>
    </row>
    <row r="13" spans="1:22" s="1" customFormat="1" ht="24.95" customHeight="1" x14ac:dyDescent="0.2">
      <c r="A13" s="302" t="s">
        <v>44</v>
      </c>
      <c r="B13" s="300"/>
      <c r="C13" s="303">
        <v>8374447</v>
      </c>
      <c r="D13" s="303"/>
      <c r="E13" s="300" t="s">
        <v>45</v>
      </c>
      <c r="F13" s="303">
        <v>0</v>
      </c>
      <c r="G13" s="303"/>
      <c r="H13" s="303"/>
      <c r="I13" s="303"/>
      <c r="J13" s="304"/>
      <c r="K13" s="304"/>
      <c r="L13" s="304"/>
      <c r="M13" s="304"/>
      <c r="N13" s="304"/>
      <c r="O13" s="303"/>
      <c r="P13" s="303"/>
      <c r="Q13" s="303"/>
      <c r="R13" s="306"/>
      <c r="S13"/>
      <c r="T13"/>
      <c r="U13"/>
      <c r="V13"/>
    </row>
    <row r="14" spans="1:22" s="1" customFormat="1" ht="24.95" customHeight="1" x14ac:dyDescent="0.2">
      <c r="A14" s="302" t="s">
        <v>46</v>
      </c>
      <c r="B14" s="300"/>
      <c r="C14" s="303">
        <f>+R64</f>
        <v>2072572.0625</v>
      </c>
      <c r="D14" s="303"/>
      <c r="E14" s="300"/>
      <c r="F14" s="303"/>
      <c r="G14" s="303"/>
      <c r="H14" s="303"/>
      <c r="I14" s="303"/>
      <c r="J14" s="304"/>
      <c r="K14" s="304"/>
      <c r="L14" s="304"/>
      <c r="M14" s="304"/>
      <c r="N14" s="304"/>
      <c r="O14" s="303"/>
      <c r="P14" s="303"/>
      <c r="Q14" s="303"/>
      <c r="R14" s="306"/>
      <c r="S14"/>
      <c r="T14"/>
      <c r="U14"/>
      <c r="V14"/>
    </row>
    <row r="15" spans="1:22" s="1" customFormat="1" ht="24.95" customHeight="1" thickBot="1" x14ac:dyDescent="0.25">
      <c r="A15" s="309" t="s">
        <v>47</v>
      </c>
      <c r="B15" s="310"/>
      <c r="C15" s="307">
        <f>+C13+C14</f>
        <v>10447019.0625</v>
      </c>
      <c r="D15" s="307"/>
      <c r="E15" s="310"/>
      <c r="F15" s="307"/>
      <c r="G15" s="307"/>
      <c r="H15" s="307"/>
      <c r="I15" s="307"/>
      <c r="J15" s="305"/>
      <c r="K15" s="305"/>
      <c r="L15" s="305"/>
      <c r="M15" s="305"/>
      <c r="N15" s="305"/>
      <c r="O15" s="307"/>
      <c r="P15" s="307"/>
      <c r="Q15" s="307"/>
      <c r="R15" s="308"/>
      <c r="S15"/>
      <c r="T15"/>
      <c r="U15"/>
      <c r="V15"/>
    </row>
    <row r="16" spans="1:22" s="3" customFormat="1" ht="15.75" x14ac:dyDescent="0.25">
      <c r="A16" s="102"/>
      <c r="B16" s="103"/>
      <c r="C16" s="103"/>
      <c r="D16" s="104"/>
      <c r="E16" s="104"/>
      <c r="F16" s="104"/>
      <c r="G16" s="105"/>
      <c r="H16" s="105"/>
      <c r="I16" s="106"/>
      <c r="J16" s="107"/>
      <c r="K16" s="103"/>
      <c r="L16" s="103"/>
      <c r="M16" s="105"/>
      <c r="N16" s="103"/>
      <c r="O16" s="105"/>
      <c r="P16" s="103"/>
      <c r="Q16" s="103"/>
      <c r="R16" s="108"/>
      <c r="S16" s="2"/>
      <c r="T16" s="2"/>
      <c r="U16" s="2"/>
      <c r="V16" s="2"/>
    </row>
    <row r="17" spans="1:26" s="10" customFormat="1" ht="12.75" x14ac:dyDescent="0.25">
      <c r="A17" s="4"/>
      <c r="B17" s="5"/>
      <c r="C17" s="5"/>
      <c r="D17" s="6"/>
      <c r="E17" s="6"/>
      <c r="F17" s="6"/>
      <c r="G17" s="5"/>
      <c r="H17" s="5"/>
      <c r="I17" s="5"/>
      <c r="J17" s="7"/>
      <c r="K17" s="5"/>
      <c r="L17" s="5"/>
      <c r="M17" s="5"/>
      <c r="N17" s="5"/>
      <c r="O17" s="5"/>
      <c r="P17" s="5"/>
      <c r="Q17" s="5"/>
      <c r="R17" s="8"/>
      <c r="S17" s="9"/>
      <c r="T17" s="9"/>
      <c r="U17" s="9"/>
      <c r="V17" s="9"/>
    </row>
    <row r="18" spans="1:26" s="10" customFormat="1" ht="48" customHeight="1" x14ac:dyDescent="0.25">
      <c r="A18" s="313" t="s">
        <v>109</v>
      </c>
      <c r="B18" s="314"/>
      <c r="C18" s="314"/>
      <c r="D18" s="314"/>
      <c r="E18" s="314"/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5"/>
      <c r="S18" s="9"/>
      <c r="T18" s="9"/>
      <c r="U18" s="9"/>
      <c r="V18" s="9"/>
    </row>
    <row r="19" spans="1:26" s="10" customFormat="1" ht="39" customHeight="1" x14ac:dyDescent="0.25">
      <c r="A19" s="316" t="s">
        <v>2</v>
      </c>
      <c r="B19" s="279" t="s">
        <v>3</v>
      </c>
      <c r="C19" s="280"/>
      <c r="D19" s="281"/>
      <c r="E19" s="116"/>
      <c r="F19" s="116"/>
      <c r="G19" s="279" t="s">
        <v>4</v>
      </c>
      <c r="H19" s="281"/>
      <c r="I19" s="317" t="s">
        <v>5</v>
      </c>
      <c r="J19" s="318"/>
      <c r="K19" s="319"/>
      <c r="L19" s="317" t="s">
        <v>6</v>
      </c>
      <c r="M19" s="319"/>
      <c r="N19" s="317" t="s">
        <v>7</v>
      </c>
      <c r="O19" s="319"/>
      <c r="P19" s="320" t="s">
        <v>8</v>
      </c>
      <c r="Q19" s="152" t="s">
        <v>9</v>
      </c>
      <c r="R19" s="153"/>
      <c r="S19" s="9"/>
      <c r="T19" s="9"/>
      <c r="U19" s="9"/>
      <c r="V19" s="9"/>
    </row>
    <row r="20" spans="1:26" s="12" customFormat="1" ht="39" customHeight="1" x14ac:dyDescent="0.2">
      <c r="A20" s="316"/>
      <c r="B20" s="282"/>
      <c r="C20" s="283"/>
      <c r="D20" s="284"/>
      <c r="E20" s="117"/>
      <c r="F20" s="117"/>
      <c r="G20" s="282"/>
      <c r="H20" s="284"/>
      <c r="I20" s="118" t="s">
        <v>10</v>
      </c>
      <c r="J20" s="119" t="s">
        <v>11</v>
      </c>
      <c r="K20" s="118" t="s">
        <v>9</v>
      </c>
      <c r="L20" s="118" t="s">
        <v>12</v>
      </c>
      <c r="M20" s="118" t="s">
        <v>13</v>
      </c>
      <c r="N20" s="118" t="s">
        <v>12</v>
      </c>
      <c r="O20" s="118" t="s">
        <v>13</v>
      </c>
      <c r="P20" s="321"/>
      <c r="Q20" s="154"/>
      <c r="R20" s="155"/>
      <c r="S20" s="11"/>
      <c r="T20" s="248" t="s">
        <v>14</v>
      </c>
      <c r="U20" s="248"/>
      <c r="V20" s="248"/>
    </row>
    <row r="21" spans="1:26" s="12" customFormat="1" ht="33.6" customHeight="1" x14ac:dyDescent="0.2">
      <c r="A21" s="147">
        <v>1</v>
      </c>
      <c r="B21" s="249" t="s">
        <v>152</v>
      </c>
      <c r="C21" s="250"/>
      <c r="D21" s="251"/>
      <c r="E21" s="13"/>
      <c r="F21" s="13"/>
      <c r="G21" s="261" t="s">
        <v>106</v>
      </c>
      <c r="H21" s="262"/>
      <c r="I21" s="143">
        <v>8.17</v>
      </c>
      <c r="J21" s="143">
        <v>14795</v>
      </c>
      <c r="K21" s="143">
        <f>ROUND(+I21*J21,2)</f>
        <v>120875.15</v>
      </c>
      <c r="L21" s="143">
        <v>0</v>
      </c>
      <c r="M21" s="143">
        <v>0</v>
      </c>
      <c r="N21" s="143">
        <f t="shared" ref="N21:N31" si="0">+L21*J21</f>
        <v>0</v>
      </c>
      <c r="O21" s="143">
        <f t="shared" ref="O21:O31" si="1">+M21*J21</f>
        <v>0</v>
      </c>
      <c r="P21" s="143">
        <f t="shared" ref="P21:P31" si="2">+I21+L21-M21</f>
        <v>8.17</v>
      </c>
      <c r="Q21" s="257">
        <f>ROUND(+P21*J21,2)</f>
        <v>120875.15</v>
      </c>
      <c r="R21" s="258"/>
      <c r="S21" s="11"/>
      <c r="T21" s="18">
        <f t="shared" ref="T21:T31" si="3">+K21+N21-O21</f>
        <v>120875.15</v>
      </c>
      <c r="U21" s="18">
        <f>+Q21-T21</f>
        <v>0</v>
      </c>
      <c r="V21" s="11" t="str">
        <f>+IF(U21=0,"ok")</f>
        <v>ok</v>
      </c>
    </row>
    <row r="22" spans="1:26" s="24" customFormat="1" ht="30" customHeight="1" x14ac:dyDescent="0.2">
      <c r="A22" s="146">
        <v>2</v>
      </c>
      <c r="B22" s="249" t="s">
        <v>153</v>
      </c>
      <c r="C22" s="250"/>
      <c r="D22" s="251"/>
      <c r="E22" s="95"/>
      <c r="F22" s="95"/>
      <c r="G22" s="259" t="s">
        <v>160</v>
      </c>
      <c r="H22" s="260"/>
      <c r="I22" s="143">
        <v>2</v>
      </c>
      <c r="J22" s="143">
        <v>36950</v>
      </c>
      <c r="K22" s="143">
        <f t="shared" ref="K22:K29" si="4">ROUND(+I22*J22,2)</f>
        <v>73900</v>
      </c>
      <c r="L22" s="143">
        <v>0</v>
      </c>
      <c r="M22" s="143"/>
      <c r="N22" s="143">
        <f t="shared" si="0"/>
        <v>0</v>
      </c>
      <c r="O22" s="143">
        <f t="shared" si="1"/>
        <v>0</v>
      </c>
      <c r="P22" s="143">
        <f t="shared" si="2"/>
        <v>2</v>
      </c>
      <c r="Q22" s="257">
        <f t="shared" ref="Q22:Q29" si="5">ROUND(+P22*J22,2)</f>
        <v>73900</v>
      </c>
      <c r="R22" s="258"/>
      <c r="S22" s="23"/>
      <c r="T22" s="18">
        <f t="shared" si="3"/>
        <v>73900</v>
      </c>
      <c r="U22" s="18">
        <f>+Q22-T22</f>
        <v>0</v>
      </c>
      <c r="V22" s="11" t="str">
        <f t="shared" ref="V22:V40" si="6">+IF(U22=0,"ok")</f>
        <v>ok</v>
      </c>
      <c r="X22" s="158">
        <f>+P29+P43</f>
        <v>23.9</v>
      </c>
    </row>
    <row r="23" spans="1:26" s="24" customFormat="1" ht="30" customHeight="1" x14ac:dyDescent="0.2">
      <c r="A23" s="146">
        <v>3</v>
      </c>
      <c r="B23" s="249" t="s">
        <v>154</v>
      </c>
      <c r="C23" s="250"/>
      <c r="D23" s="251"/>
      <c r="E23" s="95"/>
      <c r="F23" s="95"/>
      <c r="G23" s="259" t="s">
        <v>106</v>
      </c>
      <c r="H23" s="260" t="s">
        <v>106</v>
      </c>
      <c r="I23" s="143">
        <v>1.3</v>
      </c>
      <c r="J23" s="143">
        <v>11981</v>
      </c>
      <c r="K23" s="143">
        <f t="shared" si="4"/>
        <v>15575.3</v>
      </c>
      <c r="L23" s="143"/>
      <c r="M23" s="143"/>
      <c r="N23" s="143"/>
      <c r="O23" s="143"/>
      <c r="P23" s="143">
        <f t="shared" si="2"/>
        <v>1.3</v>
      </c>
      <c r="Q23" s="257">
        <f t="shared" si="5"/>
        <v>15575.3</v>
      </c>
      <c r="R23" s="258"/>
      <c r="S23" s="23"/>
      <c r="T23" s="18"/>
      <c r="U23" s="18"/>
      <c r="V23" s="11"/>
      <c r="X23" s="158"/>
    </row>
    <row r="24" spans="1:26" s="24" customFormat="1" ht="30" customHeight="1" x14ac:dyDescent="0.2">
      <c r="A24" s="146">
        <v>4</v>
      </c>
      <c r="B24" s="249" t="s">
        <v>155</v>
      </c>
      <c r="C24" s="250"/>
      <c r="D24" s="251"/>
      <c r="E24" s="95"/>
      <c r="F24" s="95"/>
      <c r="G24" s="259" t="s">
        <v>106</v>
      </c>
      <c r="H24" s="260"/>
      <c r="I24" s="143">
        <v>2</v>
      </c>
      <c r="J24" s="143">
        <v>42105</v>
      </c>
      <c r="K24" s="143">
        <f t="shared" si="4"/>
        <v>84210</v>
      </c>
      <c r="L24" s="143"/>
      <c r="M24" s="143"/>
      <c r="N24" s="143"/>
      <c r="O24" s="143"/>
      <c r="P24" s="143">
        <f t="shared" si="2"/>
        <v>2</v>
      </c>
      <c r="Q24" s="257">
        <f t="shared" si="5"/>
        <v>84210</v>
      </c>
      <c r="R24" s="258"/>
      <c r="S24" s="23"/>
      <c r="T24" s="18"/>
      <c r="U24" s="18"/>
      <c r="V24" s="11"/>
      <c r="X24" s="158"/>
    </row>
    <row r="25" spans="1:26" s="24" customFormat="1" ht="37.15" customHeight="1" x14ac:dyDescent="0.2">
      <c r="A25" s="146">
        <v>5</v>
      </c>
      <c r="B25" s="249" t="s">
        <v>156</v>
      </c>
      <c r="C25" s="250"/>
      <c r="D25" s="251"/>
      <c r="E25" s="95"/>
      <c r="F25" s="95"/>
      <c r="G25" s="259" t="s">
        <v>106</v>
      </c>
      <c r="H25" s="260"/>
      <c r="I25" s="143">
        <v>3.36</v>
      </c>
      <c r="J25" s="143">
        <v>27268</v>
      </c>
      <c r="K25" s="143">
        <f t="shared" si="4"/>
        <v>91620.479999999996</v>
      </c>
      <c r="L25" s="143">
        <v>0</v>
      </c>
      <c r="M25" s="143"/>
      <c r="N25" s="143">
        <f t="shared" si="0"/>
        <v>0</v>
      </c>
      <c r="O25" s="143">
        <f t="shared" si="1"/>
        <v>0</v>
      </c>
      <c r="P25" s="143">
        <f t="shared" si="2"/>
        <v>3.36</v>
      </c>
      <c r="Q25" s="257">
        <f t="shared" si="5"/>
        <v>91620.479999999996</v>
      </c>
      <c r="R25" s="258"/>
      <c r="S25" s="23"/>
      <c r="T25" s="18">
        <f t="shared" si="3"/>
        <v>91620.479999999996</v>
      </c>
      <c r="U25" s="18">
        <f t="shared" ref="U25:U31" si="7">+R25-T25</f>
        <v>-91620.479999999996</v>
      </c>
      <c r="V25" s="11" t="b">
        <f t="shared" si="6"/>
        <v>0</v>
      </c>
    </row>
    <row r="26" spans="1:26" s="24" customFormat="1" ht="37.15" customHeight="1" x14ac:dyDescent="0.2">
      <c r="A26" s="146">
        <v>6</v>
      </c>
      <c r="B26" s="249" t="s">
        <v>157</v>
      </c>
      <c r="C26" s="250"/>
      <c r="D26" s="251"/>
      <c r="E26" s="95"/>
      <c r="F26" s="95"/>
      <c r="G26" s="259" t="s">
        <v>106</v>
      </c>
      <c r="H26" s="260"/>
      <c r="I26" s="143">
        <v>7.32</v>
      </c>
      <c r="J26" s="143">
        <v>388156</v>
      </c>
      <c r="K26" s="143">
        <f t="shared" si="4"/>
        <v>2841301.92</v>
      </c>
      <c r="L26" s="143"/>
      <c r="M26" s="143"/>
      <c r="N26" s="143"/>
      <c r="O26" s="143"/>
      <c r="P26" s="143">
        <f t="shared" si="2"/>
        <v>7.32</v>
      </c>
      <c r="Q26" s="257">
        <f t="shared" si="5"/>
        <v>2841301.92</v>
      </c>
      <c r="R26" s="258"/>
      <c r="S26" s="23"/>
      <c r="T26" s="18"/>
      <c r="U26" s="18"/>
      <c r="V26" s="11"/>
      <c r="Y26" s="24">
        <v>2.17</v>
      </c>
    </row>
    <row r="27" spans="1:26" s="24" customFormat="1" ht="37.15" customHeight="1" x14ac:dyDescent="0.2">
      <c r="A27" s="146">
        <v>7</v>
      </c>
      <c r="B27" s="249" t="s">
        <v>161</v>
      </c>
      <c r="C27" s="250"/>
      <c r="D27" s="251"/>
      <c r="E27" s="95"/>
      <c r="F27" s="95"/>
      <c r="G27" s="259" t="s">
        <v>160</v>
      </c>
      <c r="H27" s="260"/>
      <c r="I27" s="143">
        <v>1</v>
      </c>
      <c r="J27" s="143">
        <v>1286615</v>
      </c>
      <c r="K27" s="143">
        <f t="shared" si="4"/>
        <v>1286615</v>
      </c>
      <c r="L27" s="143"/>
      <c r="M27" s="143"/>
      <c r="N27" s="143"/>
      <c r="O27" s="143"/>
      <c r="P27" s="143">
        <f t="shared" si="2"/>
        <v>1</v>
      </c>
      <c r="Q27" s="257">
        <f t="shared" si="5"/>
        <v>1286615</v>
      </c>
      <c r="R27" s="258"/>
      <c r="S27" s="23"/>
      <c r="T27" s="18"/>
      <c r="U27" s="18"/>
      <c r="V27" s="11"/>
      <c r="Y27" s="24">
        <v>2.59</v>
      </c>
    </row>
    <row r="28" spans="1:26" s="24" customFormat="1" ht="37.15" customHeight="1" x14ac:dyDescent="0.2">
      <c r="A28" s="146">
        <v>8</v>
      </c>
      <c r="B28" s="249" t="s">
        <v>158</v>
      </c>
      <c r="C28" s="250"/>
      <c r="D28" s="251"/>
      <c r="E28" s="95"/>
      <c r="F28" s="95"/>
      <c r="G28" s="259" t="s">
        <v>160</v>
      </c>
      <c r="H28" s="260"/>
      <c r="I28" s="143">
        <v>1</v>
      </c>
      <c r="J28" s="143">
        <v>1969115</v>
      </c>
      <c r="K28" s="143">
        <f t="shared" si="4"/>
        <v>1969115</v>
      </c>
      <c r="L28" s="143"/>
      <c r="M28" s="143"/>
      <c r="N28" s="143"/>
      <c r="O28" s="143"/>
      <c r="P28" s="143">
        <f t="shared" si="2"/>
        <v>1</v>
      </c>
      <c r="Q28" s="257">
        <f t="shared" si="5"/>
        <v>1969115</v>
      </c>
      <c r="R28" s="258"/>
      <c r="S28" s="23"/>
      <c r="T28" s="18"/>
      <c r="U28" s="18"/>
      <c r="V28" s="11"/>
      <c r="Y28" s="24">
        <f>+Y26*Y27</f>
        <v>5.6202999999999994</v>
      </c>
      <c r="Z28" s="24">
        <f>+Y28*4</f>
        <v>22.481199999999998</v>
      </c>
    </row>
    <row r="29" spans="1:26" s="24" customFormat="1" ht="35.450000000000003" customHeight="1" x14ac:dyDescent="0.2">
      <c r="A29" s="146">
        <v>9</v>
      </c>
      <c r="B29" s="249" t="s">
        <v>159</v>
      </c>
      <c r="C29" s="250"/>
      <c r="D29" s="251"/>
      <c r="E29" s="95"/>
      <c r="F29" s="95"/>
      <c r="G29" s="259" t="s">
        <v>160</v>
      </c>
      <c r="H29" s="260"/>
      <c r="I29" s="143">
        <v>3</v>
      </c>
      <c r="J29" s="143">
        <v>72115</v>
      </c>
      <c r="K29" s="143">
        <f t="shared" si="4"/>
        <v>216345</v>
      </c>
      <c r="L29" s="143"/>
      <c r="M29" s="143">
        <v>0</v>
      </c>
      <c r="N29" s="143">
        <f t="shared" si="0"/>
        <v>0</v>
      </c>
      <c r="O29" s="143">
        <f t="shared" si="1"/>
        <v>0</v>
      </c>
      <c r="P29" s="143">
        <f t="shared" si="2"/>
        <v>3</v>
      </c>
      <c r="Q29" s="257">
        <f t="shared" si="5"/>
        <v>216345</v>
      </c>
      <c r="R29" s="258"/>
      <c r="S29" s="23"/>
      <c r="T29" s="18">
        <f t="shared" si="3"/>
        <v>216345</v>
      </c>
      <c r="U29" s="18">
        <f t="shared" si="7"/>
        <v>-216345</v>
      </c>
      <c r="V29" s="11" t="b">
        <f t="shared" si="6"/>
        <v>0</v>
      </c>
    </row>
    <row r="30" spans="1:26" s="24" customFormat="1" ht="19.5" customHeight="1" x14ac:dyDescent="0.25">
      <c r="A30" s="120"/>
      <c r="B30" s="252"/>
      <c r="C30" s="253"/>
      <c r="D30" s="254"/>
      <c r="E30" s="95"/>
      <c r="F30" s="95"/>
      <c r="G30" s="259"/>
      <c r="H30" s="260"/>
      <c r="I30" s="19"/>
      <c r="J30" s="20"/>
      <c r="K30" s="19">
        <f t="shared" ref="K30:K31" si="8">+I30*J30</f>
        <v>0</v>
      </c>
      <c r="L30" s="143"/>
      <c r="M30" s="143"/>
      <c r="N30" s="143">
        <f t="shared" si="0"/>
        <v>0</v>
      </c>
      <c r="O30" s="143">
        <f t="shared" si="1"/>
        <v>0</v>
      </c>
      <c r="P30" s="143">
        <f t="shared" si="2"/>
        <v>0</v>
      </c>
      <c r="Q30" s="257">
        <f t="shared" ref="Q30:Q41" si="9">+P30*J30</f>
        <v>0</v>
      </c>
      <c r="R30" s="258"/>
      <c r="S30" s="23"/>
      <c r="T30" s="18">
        <f t="shared" si="3"/>
        <v>0</v>
      </c>
      <c r="U30" s="18">
        <f t="shared" si="7"/>
        <v>0</v>
      </c>
      <c r="V30" s="11" t="str">
        <f t="shared" si="6"/>
        <v>ok</v>
      </c>
      <c r="X30" s="157">
        <f>+P29+P43</f>
        <v>23.9</v>
      </c>
    </row>
    <row r="31" spans="1:26" s="24" customFormat="1" ht="19.5" customHeight="1" x14ac:dyDescent="0.2">
      <c r="A31" s="120"/>
      <c r="B31" s="252"/>
      <c r="C31" s="253"/>
      <c r="D31" s="254"/>
      <c r="E31" s="95"/>
      <c r="F31" s="95"/>
      <c r="G31" s="259"/>
      <c r="H31" s="260"/>
      <c r="I31" s="19"/>
      <c r="J31" s="20"/>
      <c r="K31" s="19">
        <f t="shared" si="8"/>
        <v>0</v>
      </c>
      <c r="L31" s="143"/>
      <c r="M31" s="143"/>
      <c r="N31" s="143">
        <f t="shared" si="0"/>
        <v>0</v>
      </c>
      <c r="O31" s="143">
        <f t="shared" si="1"/>
        <v>0</v>
      </c>
      <c r="P31" s="143">
        <f t="shared" si="2"/>
        <v>0</v>
      </c>
      <c r="Q31" s="257">
        <f t="shared" si="9"/>
        <v>0</v>
      </c>
      <c r="R31" s="258"/>
      <c r="S31" s="23"/>
      <c r="T31" s="18">
        <f t="shared" si="3"/>
        <v>0</v>
      </c>
      <c r="U31" s="18">
        <f t="shared" si="7"/>
        <v>0</v>
      </c>
      <c r="V31" s="11" t="str">
        <f t="shared" si="6"/>
        <v>ok</v>
      </c>
      <c r="X31" s="156">
        <f>100.91-X30</f>
        <v>77.009999999999991</v>
      </c>
    </row>
    <row r="32" spans="1:26" s="24" customFormat="1" ht="19.5" customHeight="1" x14ac:dyDescent="0.2">
      <c r="A32" s="120"/>
      <c r="B32" s="252"/>
      <c r="C32" s="253"/>
      <c r="D32" s="254"/>
      <c r="E32" s="95"/>
      <c r="F32" s="95"/>
      <c r="G32" s="259"/>
      <c r="H32" s="260"/>
      <c r="I32" s="19"/>
      <c r="J32" s="20"/>
      <c r="K32" s="19"/>
      <c r="L32" s="143"/>
      <c r="M32" s="143"/>
      <c r="N32" s="143"/>
      <c r="O32" s="143"/>
      <c r="P32" s="143"/>
      <c r="Q32" s="257">
        <f t="shared" si="9"/>
        <v>0</v>
      </c>
      <c r="R32" s="258"/>
      <c r="S32" s="23"/>
      <c r="T32" s="18"/>
      <c r="U32" s="18"/>
      <c r="V32" s="11"/>
    </row>
    <row r="33" spans="1:24" s="24" customFormat="1" ht="19.5" customHeight="1" x14ac:dyDescent="0.3">
      <c r="A33" s="255" t="s">
        <v>15</v>
      </c>
      <c r="B33" s="256"/>
      <c r="C33" s="256"/>
      <c r="D33" s="121"/>
      <c r="E33" s="25"/>
      <c r="F33" s="25"/>
      <c r="G33" s="259"/>
      <c r="H33" s="260"/>
      <c r="I33" s="19"/>
      <c r="J33" s="20"/>
      <c r="K33" s="143">
        <f>SUM(K21:K32)</f>
        <v>6699557.8499999996</v>
      </c>
      <c r="L33" s="143"/>
      <c r="M33" s="143"/>
      <c r="N33" s="143">
        <f>SUM(N21:N32)</f>
        <v>0</v>
      </c>
      <c r="O33" s="143">
        <f>SUM(O21:O32)</f>
        <v>0</v>
      </c>
      <c r="P33" s="143"/>
      <c r="Q33" s="257">
        <f>SUM(Q21:R32)</f>
        <v>6699557.8499999996</v>
      </c>
      <c r="R33" s="258"/>
      <c r="S33" s="23"/>
      <c r="T33" s="18">
        <f t="shared" ref="T33:T38" si="10">+K33+N33-O33</f>
        <v>6699557.8499999996</v>
      </c>
      <c r="U33" s="18">
        <f t="shared" ref="U33:U38" si="11">+R33-T33</f>
        <v>-6699557.8499999996</v>
      </c>
      <c r="V33" s="11" t="b">
        <f t="shared" si="6"/>
        <v>0</v>
      </c>
      <c r="X33" s="189">
        <f>+U64</f>
        <v>-47019.0625</v>
      </c>
    </row>
    <row r="34" spans="1:24" s="24" customFormat="1" ht="19.5" customHeight="1" x14ac:dyDescent="0.15">
      <c r="A34" s="255" t="s">
        <v>16</v>
      </c>
      <c r="B34" s="256"/>
      <c r="C34" s="256"/>
      <c r="D34" s="121"/>
      <c r="E34" s="25"/>
      <c r="F34" s="25"/>
      <c r="G34" s="259"/>
      <c r="H34" s="260"/>
      <c r="I34" s="19"/>
      <c r="J34" s="20"/>
      <c r="K34" s="143">
        <f>SUM(K35:K38)</f>
        <v>1674889.4624999997</v>
      </c>
      <c r="L34" s="143"/>
      <c r="M34" s="143"/>
      <c r="N34" s="143">
        <f>SUM(N35:N38)</f>
        <v>0</v>
      </c>
      <c r="O34" s="143">
        <f>SUM(O35:O38)</f>
        <v>0</v>
      </c>
      <c r="P34" s="143"/>
      <c r="Q34" s="257">
        <f>+Q35+Q36+Q37+Q38</f>
        <v>1674889.4624999997</v>
      </c>
      <c r="R34" s="258"/>
      <c r="S34" s="23"/>
      <c r="T34" s="18">
        <f t="shared" si="10"/>
        <v>1674889.4624999997</v>
      </c>
      <c r="U34" s="18">
        <f t="shared" si="11"/>
        <v>-1674889.4624999997</v>
      </c>
      <c r="V34" s="11" t="b">
        <f t="shared" si="6"/>
        <v>0</v>
      </c>
    </row>
    <row r="35" spans="1:24" s="24" customFormat="1" ht="19.5" customHeight="1" x14ac:dyDescent="0.15">
      <c r="A35" s="236"/>
      <c r="B35" s="237"/>
      <c r="C35" s="238"/>
      <c r="D35" s="122" t="s">
        <v>17</v>
      </c>
      <c r="E35" s="26"/>
      <c r="F35" s="26"/>
      <c r="G35" s="259"/>
      <c r="H35" s="260"/>
      <c r="I35" s="145">
        <v>0.21429999999999999</v>
      </c>
      <c r="J35" s="20"/>
      <c r="K35" s="143">
        <f>+I35*$K$33</f>
        <v>1435715.2472549998</v>
      </c>
      <c r="L35" s="143"/>
      <c r="M35" s="143"/>
      <c r="N35" s="143">
        <f>+I35*$N$33</f>
        <v>0</v>
      </c>
      <c r="O35" s="143">
        <f>+I35*$O$33</f>
        <v>0</v>
      </c>
      <c r="P35" s="143"/>
      <c r="Q35" s="257">
        <f>+$Q$33*I35</f>
        <v>1435715.2472549998</v>
      </c>
      <c r="R35" s="258"/>
      <c r="S35" s="23"/>
      <c r="T35" s="18">
        <f t="shared" si="10"/>
        <v>1435715.2472549998</v>
      </c>
      <c r="U35" s="18">
        <f t="shared" si="11"/>
        <v>-1435715.2472549998</v>
      </c>
      <c r="V35" s="11" t="b">
        <f t="shared" si="6"/>
        <v>0</v>
      </c>
    </row>
    <row r="36" spans="1:24" s="24" customFormat="1" ht="19.5" customHeight="1" x14ac:dyDescent="0.15">
      <c r="A36" s="236"/>
      <c r="B36" s="237"/>
      <c r="C36" s="238"/>
      <c r="D36" s="122" t="s">
        <v>18</v>
      </c>
      <c r="E36" s="26"/>
      <c r="F36" s="26"/>
      <c r="G36" s="259"/>
      <c r="H36" s="260"/>
      <c r="I36" s="144">
        <v>0</v>
      </c>
      <c r="J36" s="20"/>
      <c r="K36" s="143">
        <f>+I36*$K$33</f>
        <v>0</v>
      </c>
      <c r="L36" s="143"/>
      <c r="M36" s="143"/>
      <c r="N36" s="143">
        <f>+I36*$N$33</f>
        <v>0</v>
      </c>
      <c r="O36" s="143">
        <f>+I36*$O$33</f>
        <v>0</v>
      </c>
      <c r="P36" s="143"/>
      <c r="Q36" s="257">
        <f t="shared" ref="Q36" si="12">+$Q$33*I36</f>
        <v>0</v>
      </c>
      <c r="R36" s="258"/>
      <c r="S36" s="23"/>
      <c r="T36" s="18">
        <f t="shared" si="10"/>
        <v>0</v>
      </c>
      <c r="U36" s="18">
        <f t="shared" si="11"/>
        <v>0</v>
      </c>
      <c r="V36" s="11" t="str">
        <f t="shared" si="6"/>
        <v>ok</v>
      </c>
    </row>
    <row r="37" spans="1:24" s="24" customFormat="1" ht="19.5" customHeight="1" x14ac:dyDescent="0.15">
      <c r="A37" s="236"/>
      <c r="B37" s="237"/>
      <c r="C37" s="238"/>
      <c r="D37" s="122" t="s">
        <v>19</v>
      </c>
      <c r="E37" s="26"/>
      <c r="F37" s="26"/>
      <c r="G37" s="259"/>
      <c r="H37" s="260"/>
      <c r="I37" s="144">
        <v>0.03</v>
      </c>
      <c r="J37" s="20"/>
      <c r="K37" s="143">
        <f>+I37*$K$33</f>
        <v>200986.73549999998</v>
      </c>
      <c r="L37" s="143"/>
      <c r="M37" s="143"/>
      <c r="N37" s="143">
        <f>+I37*$N$33</f>
        <v>0</v>
      </c>
      <c r="O37" s="143">
        <f>+I37*$O$33</f>
        <v>0</v>
      </c>
      <c r="P37" s="143"/>
      <c r="Q37" s="257">
        <f>+$Q$33*I37</f>
        <v>200986.73549999998</v>
      </c>
      <c r="R37" s="258"/>
      <c r="S37" s="23"/>
      <c r="T37" s="18">
        <f t="shared" si="10"/>
        <v>200986.73549999998</v>
      </c>
      <c r="U37" s="18">
        <f t="shared" si="11"/>
        <v>-200986.73549999998</v>
      </c>
      <c r="V37" s="11" t="b">
        <f t="shared" si="6"/>
        <v>0</v>
      </c>
    </row>
    <row r="38" spans="1:24" s="24" customFormat="1" ht="19.5" customHeight="1" x14ac:dyDescent="0.15">
      <c r="A38" s="236"/>
      <c r="B38" s="237"/>
      <c r="C38" s="238"/>
      <c r="D38" s="122" t="s">
        <v>20</v>
      </c>
      <c r="E38" s="26"/>
      <c r="F38" s="26"/>
      <c r="G38" s="259"/>
      <c r="H38" s="260"/>
      <c r="I38" s="144">
        <v>0.19</v>
      </c>
      <c r="J38" s="20"/>
      <c r="K38" s="143">
        <f>+I38*K37</f>
        <v>38187.479744999997</v>
      </c>
      <c r="L38" s="143"/>
      <c r="M38" s="143"/>
      <c r="N38" s="143">
        <f>+I38*N37</f>
        <v>0</v>
      </c>
      <c r="O38" s="143">
        <f>+I38*O37</f>
        <v>0</v>
      </c>
      <c r="P38" s="143"/>
      <c r="Q38" s="257">
        <f>+Q37*I38</f>
        <v>38187.479744999997</v>
      </c>
      <c r="R38" s="258"/>
      <c r="S38" s="23"/>
      <c r="T38" s="18">
        <f t="shared" si="10"/>
        <v>38187.479744999997</v>
      </c>
      <c r="U38" s="18">
        <f t="shared" si="11"/>
        <v>-38187.479744999997</v>
      </c>
      <c r="V38" s="11" t="b">
        <f t="shared" si="6"/>
        <v>0</v>
      </c>
    </row>
    <row r="39" spans="1:24" s="24" customFormat="1" ht="19.5" customHeight="1" x14ac:dyDescent="0.15">
      <c r="A39" s="236"/>
      <c r="B39" s="237"/>
      <c r="C39" s="238"/>
      <c r="D39" s="122"/>
      <c r="E39" s="26"/>
      <c r="F39" s="26"/>
      <c r="G39" s="259"/>
      <c r="H39" s="260"/>
      <c r="I39" s="27"/>
      <c r="J39" s="20"/>
      <c r="K39" s="143"/>
      <c r="L39" s="143"/>
      <c r="M39" s="143"/>
      <c r="N39" s="143"/>
      <c r="O39" s="143"/>
      <c r="P39" s="143"/>
      <c r="Q39" s="257">
        <f t="shared" si="9"/>
        <v>0</v>
      </c>
      <c r="R39" s="258"/>
      <c r="S39" s="23"/>
      <c r="T39" s="18"/>
      <c r="U39" s="18"/>
      <c r="V39" s="11"/>
    </row>
    <row r="40" spans="1:24" s="24" customFormat="1" ht="19.5" customHeight="1" x14ac:dyDescent="0.15">
      <c r="A40" s="255" t="s">
        <v>21</v>
      </c>
      <c r="B40" s="256"/>
      <c r="C40" s="256"/>
      <c r="D40" s="256"/>
      <c r="E40" s="25"/>
      <c r="F40" s="25"/>
      <c r="G40" s="259"/>
      <c r="H40" s="260"/>
      <c r="I40" s="27"/>
      <c r="J40" s="20"/>
      <c r="K40" s="143">
        <f>ROUND(+K33+K34,0)</f>
        <v>8374447</v>
      </c>
      <c r="L40" s="143"/>
      <c r="M40" s="143"/>
      <c r="N40" s="143">
        <f>+N33+N34</f>
        <v>0</v>
      </c>
      <c r="O40" s="143">
        <f>+O33+O34</f>
        <v>0</v>
      </c>
      <c r="P40" s="143"/>
      <c r="Q40" s="257">
        <f>ROUND(+Q33+Q34,0)</f>
        <v>8374447</v>
      </c>
      <c r="R40" s="258"/>
      <c r="S40" s="23"/>
      <c r="T40" s="18">
        <f>+K40+N40-O40</f>
        <v>8374447</v>
      </c>
      <c r="U40" s="18">
        <f>+R40-T40</f>
        <v>-8374447</v>
      </c>
      <c r="V40" s="11" t="b">
        <f t="shared" si="6"/>
        <v>0</v>
      </c>
    </row>
    <row r="41" spans="1:24" s="33" customFormat="1" ht="19.5" customHeight="1" x14ac:dyDescent="0.2">
      <c r="A41" s="239"/>
      <c r="B41" s="240"/>
      <c r="C41" s="240"/>
      <c r="D41" s="241"/>
      <c r="E41" s="94"/>
      <c r="F41" s="94"/>
      <c r="G41" s="263"/>
      <c r="H41" s="264"/>
      <c r="I41" s="28"/>
      <c r="J41" s="29"/>
      <c r="K41" s="28"/>
      <c r="L41" s="30"/>
      <c r="M41" s="28"/>
      <c r="N41" s="31"/>
      <c r="O41" s="31"/>
      <c r="P41" s="31"/>
      <c r="Q41" s="277">
        <f t="shared" si="9"/>
        <v>0</v>
      </c>
      <c r="R41" s="278"/>
      <c r="S41" s="32"/>
      <c r="T41" s="32"/>
      <c r="U41" s="32"/>
      <c r="V41" s="32"/>
    </row>
    <row r="42" spans="1:24" s="37" customFormat="1" ht="27.75" customHeight="1" x14ac:dyDescent="0.2">
      <c r="A42" s="245" t="s">
        <v>22</v>
      </c>
      <c r="B42" s="246"/>
      <c r="C42" s="246"/>
      <c r="D42" s="246"/>
      <c r="E42" s="34"/>
      <c r="F42" s="34"/>
      <c r="G42" s="265"/>
      <c r="H42" s="266"/>
      <c r="I42" s="14"/>
      <c r="J42" s="15"/>
      <c r="K42" s="14"/>
      <c r="L42" s="35"/>
      <c r="M42" s="14"/>
      <c r="N42" s="16"/>
      <c r="O42" s="16"/>
      <c r="P42" s="16"/>
      <c r="Q42" s="96"/>
      <c r="R42" s="17"/>
      <c r="S42" s="36"/>
      <c r="T42" s="36"/>
      <c r="U42" s="36"/>
      <c r="V42" s="36"/>
    </row>
    <row r="43" spans="1:24" s="37" customFormat="1" ht="29.45" customHeight="1" x14ac:dyDescent="0.2">
      <c r="A43" s="190" t="s">
        <v>107</v>
      </c>
      <c r="B43" s="269" t="s">
        <v>162</v>
      </c>
      <c r="C43" s="270"/>
      <c r="D43" s="271"/>
      <c r="E43" s="93"/>
      <c r="F43" s="93"/>
      <c r="G43" s="267" t="s">
        <v>106</v>
      </c>
      <c r="H43" s="268"/>
      <c r="I43" s="143">
        <v>0</v>
      </c>
      <c r="J43" s="143">
        <f>+'NP 1'!T39</f>
        <v>69894</v>
      </c>
      <c r="K43" s="143">
        <f>+I43*J43</f>
        <v>0</v>
      </c>
      <c r="L43" s="143">
        <v>20.9</v>
      </c>
      <c r="M43" s="143">
        <v>0</v>
      </c>
      <c r="N43" s="143">
        <f>+L43*J43</f>
        <v>1460784.5999999999</v>
      </c>
      <c r="O43" s="143">
        <f>+M43*J43</f>
        <v>0</v>
      </c>
      <c r="P43" s="143">
        <f>+L43</f>
        <v>20.9</v>
      </c>
      <c r="Q43" s="143"/>
      <c r="R43" s="143">
        <f>+P43*J43</f>
        <v>1460784.5999999999</v>
      </c>
      <c r="S43" s="36"/>
      <c r="T43" s="18">
        <f>+K43+N43-O43</f>
        <v>1460784.5999999999</v>
      </c>
      <c r="U43" s="18">
        <f>+R43-T43</f>
        <v>0</v>
      </c>
      <c r="V43" s="11" t="str">
        <f>+IF(U43=0,"ok")</f>
        <v>ok</v>
      </c>
    </row>
    <row r="44" spans="1:24" s="37" customFormat="1" ht="28.15" customHeight="1" x14ac:dyDescent="0.2">
      <c r="A44" s="203" t="s">
        <v>168</v>
      </c>
      <c r="B44" s="269" t="s">
        <v>169</v>
      </c>
      <c r="C44" s="270"/>
      <c r="D44" s="271"/>
      <c r="E44" s="93"/>
      <c r="F44" s="93"/>
      <c r="G44" s="267" t="s">
        <v>106</v>
      </c>
      <c r="H44" s="268"/>
      <c r="I44" s="19"/>
      <c r="J44" s="143">
        <f>+'NP 1'!T89</f>
        <v>164394</v>
      </c>
      <c r="K44" s="19">
        <f>+I44*J44</f>
        <v>0</v>
      </c>
      <c r="L44" s="143">
        <v>1.2</v>
      </c>
      <c r="M44" s="19"/>
      <c r="N44" s="143">
        <f>+L44*J44</f>
        <v>197272.8</v>
      </c>
      <c r="O44" s="21">
        <f>+M44*J44</f>
        <v>0</v>
      </c>
      <c r="P44" s="143">
        <f>+I44+L44-M44</f>
        <v>1.2</v>
      </c>
      <c r="Q44" s="97"/>
      <c r="R44" s="143">
        <f>+P44*J44</f>
        <v>197272.8</v>
      </c>
      <c r="S44" s="36"/>
      <c r="T44" s="18">
        <f>+K44+N44-O44</f>
        <v>197272.8</v>
      </c>
      <c r="U44" s="18">
        <f>+R44-T44</f>
        <v>0</v>
      </c>
      <c r="V44" s="11" t="str">
        <f>+IF(U44=0,"ok")</f>
        <v>ok</v>
      </c>
    </row>
    <row r="45" spans="1:24" s="37" customFormat="1" ht="11.25" x14ac:dyDescent="0.2">
      <c r="A45" s="242"/>
      <c r="B45" s="243"/>
      <c r="C45" s="243"/>
      <c r="D45" s="244"/>
      <c r="E45" s="93"/>
      <c r="F45" s="93"/>
      <c r="G45" s="247"/>
      <c r="H45" s="244"/>
      <c r="I45" s="19"/>
      <c r="J45" s="20"/>
      <c r="K45" s="19">
        <f>+I45*J45</f>
        <v>0</v>
      </c>
      <c r="L45" s="19"/>
      <c r="M45" s="19"/>
      <c r="N45" s="21">
        <f>+L45*J45</f>
        <v>0</v>
      </c>
      <c r="O45" s="21">
        <f>+M45*J45</f>
        <v>0</v>
      </c>
      <c r="P45" s="21">
        <f>+I45+L45-M45</f>
        <v>0</v>
      </c>
      <c r="Q45" s="97"/>
      <c r="R45" s="22">
        <f>+P45*J45</f>
        <v>0</v>
      </c>
      <c r="S45" s="36"/>
      <c r="T45" s="18">
        <f>+K45+N45-O45</f>
        <v>0</v>
      </c>
      <c r="U45" s="18">
        <f>+R45-T45</f>
        <v>0</v>
      </c>
      <c r="V45" s="11" t="str">
        <f>+IF(U45=0,"ok")</f>
        <v>ok</v>
      </c>
    </row>
    <row r="46" spans="1:24" s="43" customFormat="1" ht="19.5" customHeight="1" x14ac:dyDescent="0.2">
      <c r="A46" s="123" t="s">
        <v>23</v>
      </c>
      <c r="B46" s="121"/>
      <c r="C46" s="121"/>
      <c r="D46" s="121"/>
      <c r="E46" s="25"/>
      <c r="F46" s="25"/>
      <c r="G46" s="247"/>
      <c r="H46" s="244"/>
      <c r="I46" s="143"/>
      <c r="J46" s="143"/>
      <c r="K46" s="143">
        <f>SUM(K43:K45)</f>
        <v>0</v>
      </c>
      <c r="L46" s="143"/>
      <c r="M46" s="143"/>
      <c r="N46" s="143">
        <f>SUM(N43:N45)</f>
        <v>1658057.4</v>
      </c>
      <c r="O46" s="143">
        <f>SUM(O43:O45)</f>
        <v>0</v>
      </c>
      <c r="P46" s="143"/>
      <c r="Q46" s="143"/>
      <c r="R46" s="143">
        <f>SUM(R43:R45)</f>
        <v>1658057.4</v>
      </c>
      <c r="S46" s="41"/>
      <c r="T46" s="18">
        <f t="shared" ref="T46:T51" si="13">+K46+N46-O46</f>
        <v>1658057.4</v>
      </c>
      <c r="U46" s="18">
        <f t="shared" ref="U46:U51" si="14">+R46-T46</f>
        <v>0</v>
      </c>
      <c r="V46" s="11" t="str">
        <f t="shared" ref="V46:V53" si="15">+IF(U46=0,"ok")</f>
        <v>ok</v>
      </c>
      <c r="W46" s="42"/>
    </row>
    <row r="47" spans="1:24" s="43" customFormat="1" ht="19.5" customHeight="1" x14ac:dyDescent="0.2">
      <c r="A47" s="123" t="s">
        <v>24</v>
      </c>
      <c r="B47" s="121"/>
      <c r="C47" s="121"/>
      <c r="D47" s="121"/>
      <c r="E47" s="25"/>
      <c r="F47" s="25"/>
      <c r="G47" s="247"/>
      <c r="H47" s="244"/>
      <c r="I47" s="143"/>
      <c r="J47" s="143"/>
      <c r="K47" s="143">
        <f>SUM(K48:K51)</f>
        <v>0</v>
      </c>
      <c r="L47" s="143"/>
      <c r="M47" s="143"/>
      <c r="N47" s="143">
        <f>SUM(N48:N51)</f>
        <v>414514.35</v>
      </c>
      <c r="O47" s="143">
        <f>SUM(O48:O51)</f>
        <v>0</v>
      </c>
      <c r="P47" s="143"/>
      <c r="Q47" s="143"/>
      <c r="R47" s="143">
        <f>SUM(R48:R51)</f>
        <v>414514.35</v>
      </c>
      <c r="S47" s="41"/>
      <c r="T47" s="18">
        <f>+K47+N47-O47</f>
        <v>414514.35</v>
      </c>
      <c r="U47" s="18">
        <f t="shared" si="14"/>
        <v>0</v>
      </c>
      <c r="V47" s="11" t="str">
        <f t="shared" si="15"/>
        <v>ok</v>
      </c>
      <c r="W47" s="42"/>
    </row>
    <row r="48" spans="1:24" s="43" customFormat="1" ht="19.5" customHeight="1" x14ac:dyDescent="0.2">
      <c r="A48" s="236"/>
      <c r="B48" s="237"/>
      <c r="C48" s="238"/>
      <c r="D48" s="122" t="s">
        <v>17</v>
      </c>
      <c r="E48" s="26"/>
      <c r="F48" s="26"/>
      <c r="G48" s="247"/>
      <c r="H48" s="244"/>
      <c r="I48" s="204">
        <f>+I35</f>
        <v>0.21429999999999999</v>
      </c>
      <c r="J48" s="143"/>
      <c r="K48" s="143">
        <f>+I48*$K$46</f>
        <v>0</v>
      </c>
      <c r="L48" s="143"/>
      <c r="M48" s="143"/>
      <c r="N48" s="143">
        <f>+I48*$N$46</f>
        <v>355321.70081999997</v>
      </c>
      <c r="O48" s="143">
        <f>+I48*$O$46</f>
        <v>0</v>
      </c>
      <c r="P48" s="143"/>
      <c r="Q48" s="143"/>
      <c r="R48" s="143">
        <f>+I48*$R$46</f>
        <v>355321.70081999997</v>
      </c>
      <c r="S48" s="41"/>
      <c r="T48" s="18">
        <f t="shared" si="13"/>
        <v>355321.70081999997</v>
      </c>
      <c r="U48" s="18">
        <f t="shared" si="14"/>
        <v>0</v>
      </c>
      <c r="V48" s="11" t="str">
        <f t="shared" si="15"/>
        <v>ok</v>
      </c>
      <c r="W48" s="42"/>
    </row>
    <row r="49" spans="1:23" s="43" customFormat="1" ht="19.5" customHeight="1" x14ac:dyDescent="0.2">
      <c r="A49" s="236"/>
      <c r="B49" s="237"/>
      <c r="C49" s="238"/>
      <c r="D49" s="122" t="s">
        <v>18</v>
      </c>
      <c r="E49" s="26"/>
      <c r="F49" s="26"/>
      <c r="G49" s="247"/>
      <c r="H49" s="244"/>
      <c r="I49" s="148">
        <f>+I36</f>
        <v>0</v>
      </c>
      <c r="J49" s="143"/>
      <c r="K49" s="143">
        <f>+I49*$K$46</f>
        <v>0</v>
      </c>
      <c r="L49" s="143"/>
      <c r="M49" s="143"/>
      <c r="N49" s="143">
        <f>+I49*$N$46</f>
        <v>0</v>
      </c>
      <c r="O49" s="143">
        <f>+I49*$O$46</f>
        <v>0</v>
      </c>
      <c r="P49" s="143"/>
      <c r="Q49" s="143"/>
      <c r="R49" s="143">
        <f>+I49*$R$46</f>
        <v>0</v>
      </c>
      <c r="S49" s="41"/>
      <c r="T49" s="18">
        <f t="shared" si="13"/>
        <v>0</v>
      </c>
      <c r="U49" s="18">
        <f t="shared" si="14"/>
        <v>0</v>
      </c>
      <c r="V49" s="11" t="str">
        <f t="shared" si="15"/>
        <v>ok</v>
      </c>
      <c r="W49" s="42"/>
    </row>
    <row r="50" spans="1:23" s="43" customFormat="1" ht="19.5" customHeight="1" x14ac:dyDescent="0.2">
      <c r="A50" s="236"/>
      <c r="B50" s="237"/>
      <c r="C50" s="238"/>
      <c r="D50" s="122" t="s">
        <v>19</v>
      </c>
      <c r="E50" s="26"/>
      <c r="F50" s="26"/>
      <c r="G50" s="247"/>
      <c r="H50" s="244"/>
      <c r="I50" s="148">
        <f>+I37</f>
        <v>0.03</v>
      </c>
      <c r="J50" s="143"/>
      <c r="K50" s="143">
        <f>+I50*$K$46</f>
        <v>0</v>
      </c>
      <c r="L50" s="143"/>
      <c r="M50" s="143"/>
      <c r="N50" s="143">
        <f>+I50*$N$46</f>
        <v>49741.721999999994</v>
      </c>
      <c r="O50" s="143">
        <f>+I50*$O$46</f>
        <v>0</v>
      </c>
      <c r="P50" s="143"/>
      <c r="Q50" s="143"/>
      <c r="R50" s="143">
        <f>+I50*$R$46</f>
        <v>49741.721999999994</v>
      </c>
      <c r="S50" s="41"/>
      <c r="T50" s="18">
        <f t="shared" si="13"/>
        <v>49741.721999999994</v>
      </c>
      <c r="U50" s="18">
        <f t="shared" si="14"/>
        <v>0</v>
      </c>
      <c r="V50" s="11" t="str">
        <f t="shared" si="15"/>
        <v>ok</v>
      </c>
      <c r="W50" s="42"/>
    </row>
    <row r="51" spans="1:23" s="43" customFormat="1" ht="19.5" customHeight="1" x14ac:dyDescent="0.2">
      <c r="A51" s="236"/>
      <c r="B51" s="237"/>
      <c r="C51" s="238"/>
      <c r="D51" s="122" t="s">
        <v>20</v>
      </c>
      <c r="E51" s="26"/>
      <c r="F51" s="26"/>
      <c r="G51" s="247"/>
      <c r="H51" s="244"/>
      <c r="I51" s="148">
        <f>+I38</f>
        <v>0.19</v>
      </c>
      <c r="J51" s="143"/>
      <c r="K51" s="143">
        <f>+I51*$K$50</f>
        <v>0</v>
      </c>
      <c r="L51" s="143"/>
      <c r="M51" s="143"/>
      <c r="N51" s="143">
        <f>+I51*N50</f>
        <v>9450.9271799999988</v>
      </c>
      <c r="O51" s="143">
        <f>+I51*O50</f>
        <v>0</v>
      </c>
      <c r="P51" s="143"/>
      <c r="Q51" s="143"/>
      <c r="R51" s="143">
        <f>+I51*R50</f>
        <v>9450.9271799999988</v>
      </c>
      <c r="S51" s="41"/>
      <c r="T51" s="18">
        <f t="shared" si="13"/>
        <v>9450.9271799999988</v>
      </c>
      <c r="U51" s="18">
        <f t="shared" si="14"/>
        <v>0</v>
      </c>
      <c r="V51" s="11" t="str">
        <f t="shared" si="15"/>
        <v>ok</v>
      </c>
      <c r="W51" s="42"/>
    </row>
    <row r="52" spans="1:23" s="43" customFormat="1" ht="19.5" customHeight="1" x14ac:dyDescent="0.2">
      <c r="A52" s="236"/>
      <c r="B52" s="237"/>
      <c r="C52" s="238"/>
      <c r="D52" s="124"/>
      <c r="E52" s="45"/>
      <c r="F52" s="45"/>
      <c r="G52" s="247"/>
      <c r="H52" s="244"/>
      <c r="I52" s="148"/>
      <c r="J52" s="143"/>
      <c r="K52" s="143"/>
      <c r="L52" s="143"/>
      <c r="M52" s="143"/>
      <c r="N52" s="143"/>
      <c r="O52" s="143"/>
      <c r="P52" s="143"/>
      <c r="Q52" s="143"/>
      <c r="R52" s="143"/>
      <c r="S52" s="41"/>
      <c r="T52" s="46"/>
      <c r="U52" s="46"/>
      <c r="V52" s="46"/>
    </row>
    <row r="53" spans="1:23" s="53" customFormat="1" ht="19.5" customHeight="1" x14ac:dyDescent="0.2">
      <c r="A53" s="125" t="s">
        <v>25</v>
      </c>
      <c r="B53" s="126"/>
      <c r="C53" s="126"/>
      <c r="D53" s="126"/>
      <c r="E53" s="47"/>
      <c r="F53" s="47"/>
      <c r="G53" s="311"/>
      <c r="H53" s="241"/>
      <c r="I53" s="148"/>
      <c r="J53" s="143"/>
      <c r="K53" s="143">
        <f>+K46+K47</f>
        <v>0</v>
      </c>
      <c r="L53" s="143"/>
      <c r="M53" s="143"/>
      <c r="N53" s="143">
        <f>+N46+N47</f>
        <v>2072571.75</v>
      </c>
      <c r="O53" s="143">
        <f>+O46+O47</f>
        <v>0</v>
      </c>
      <c r="P53" s="143"/>
      <c r="Q53" s="143"/>
      <c r="R53" s="143">
        <f>+R46+R47</f>
        <v>2072571.75</v>
      </c>
      <c r="S53" s="52"/>
      <c r="T53" s="18">
        <f>+K53+N53-O53</f>
        <v>2072571.75</v>
      </c>
      <c r="U53" s="18">
        <f>+R53-T53</f>
        <v>0</v>
      </c>
      <c r="V53" s="11" t="str">
        <f t="shared" si="15"/>
        <v>ok</v>
      </c>
    </row>
    <row r="54" spans="1:23" s="43" customFormat="1" ht="19.5" customHeight="1" x14ac:dyDescent="0.2">
      <c r="A54" s="123"/>
      <c r="B54" s="121"/>
      <c r="C54" s="121"/>
      <c r="D54" s="121"/>
      <c r="E54" s="25"/>
      <c r="F54" s="25"/>
      <c r="G54" s="234"/>
      <c r="H54" s="235"/>
      <c r="I54" s="148"/>
      <c r="J54" s="143"/>
      <c r="K54" s="143"/>
      <c r="L54" s="143"/>
      <c r="M54" s="143"/>
      <c r="N54" s="143"/>
      <c r="O54" s="143"/>
      <c r="P54" s="143"/>
      <c r="Q54" s="143"/>
      <c r="R54" s="143"/>
      <c r="S54" s="41"/>
      <c r="T54" s="54"/>
      <c r="U54" s="18"/>
      <c r="V54" s="11"/>
    </row>
    <row r="55" spans="1:23" s="43" customFormat="1" ht="19.5" customHeight="1" x14ac:dyDescent="0.2">
      <c r="A55" s="236"/>
      <c r="B55" s="237"/>
      <c r="C55" s="237"/>
      <c r="D55" s="127" t="s">
        <v>26</v>
      </c>
      <c r="E55" s="55"/>
      <c r="F55" s="55"/>
      <c r="G55" s="38"/>
      <c r="H55" s="38"/>
      <c r="I55" s="148"/>
      <c r="J55" s="143"/>
      <c r="K55" s="143">
        <f>+K46+K33</f>
        <v>6699557.8499999996</v>
      </c>
      <c r="L55" s="143"/>
      <c r="M55" s="143"/>
      <c r="N55" s="143">
        <f>+N46+N33</f>
        <v>1658057.4</v>
      </c>
      <c r="O55" s="143">
        <f>+O46+O33</f>
        <v>0</v>
      </c>
      <c r="P55" s="143"/>
      <c r="Q55" s="143"/>
      <c r="R55" s="143">
        <f>+R46+Q33</f>
        <v>8357615.25</v>
      </c>
      <c r="S55" s="41"/>
      <c r="T55" s="18">
        <f t="shared" ref="T55:T62" si="16">+K55+N55-O55</f>
        <v>8357615.25</v>
      </c>
      <c r="U55" s="18">
        <f t="shared" ref="U55:U60" si="17">+R55-T55</f>
        <v>0</v>
      </c>
      <c r="V55" s="11" t="str">
        <f>+IF(U55=0,"ok")</f>
        <v>ok</v>
      </c>
    </row>
    <row r="56" spans="1:23" s="43" customFormat="1" ht="19.5" customHeight="1" x14ac:dyDescent="0.2">
      <c r="A56" s="236"/>
      <c r="B56" s="237"/>
      <c r="C56" s="237"/>
      <c r="D56" s="127" t="s">
        <v>27</v>
      </c>
      <c r="E56" s="55"/>
      <c r="F56" s="55"/>
      <c r="G56" s="38"/>
      <c r="H56" s="38"/>
      <c r="I56" s="148"/>
      <c r="J56" s="143"/>
      <c r="K56" s="143">
        <f>SUM(K57:K60)</f>
        <v>1674889.4624999997</v>
      </c>
      <c r="L56" s="143"/>
      <c r="M56" s="143"/>
      <c r="N56" s="143">
        <f>SUM(N57:N60)</f>
        <v>414514.35</v>
      </c>
      <c r="O56" s="143">
        <f>SUM(O57:O60)</f>
        <v>0</v>
      </c>
      <c r="P56" s="143"/>
      <c r="Q56" s="143"/>
      <c r="R56" s="143">
        <f>SUM(R57:R60)</f>
        <v>2089403.8125</v>
      </c>
      <c r="S56" s="41"/>
      <c r="T56" s="18">
        <f t="shared" si="16"/>
        <v>2089403.8124999995</v>
      </c>
      <c r="U56" s="18">
        <f t="shared" si="17"/>
        <v>0</v>
      </c>
      <c r="V56" s="11" t="str">
        <f t="shared" ref="V56:V62" si="18">+IF(U56=0,"ok")</f>
        <v>ok</v>
      </c>
    </row>
    <row r="57" spans="1:23" s="43" customFormat="1" ht="19.5" customHeight="1" x14ac:dyDescent="0.2">
      <c r="A57" s="236"/>
      <c r="B57" s="237"/>
      <c r="C57" s="237"/>
      <c r="D57" s="128" t="s">
        <v>17</v>
      </c>
      <c r="E57" s="57"/>
      <c r="F57" s="57"/>
      <c r="G57" s="38"/>
      <c r="H57" s="38"/>
      <c r="I57" s="204">
        <f>+I35</f>
        <v>0.21429999999999999</v>
      </c>
      <c r="J57" s="143"/>
      <c r="K57" s="143">
        <f>+I57*$K$55</f>
        <v>1435715.2472549998</v>
      </c>
      <c r="L57" s="143"/>
      <c r="M57" s="143"/>
      <c r="N57" s="143">
        <f>+I57*$N$55</f>
        <v>355321.70081999997</v>
      </c>
      <c r="O57" s="143">
        <f>+I57*$O$55</f>
        <v>0</v>
      </c>
      <c r="P57" s="143"/>
      <c r="Q57" s="143"/>
      <c r="R57" s="143">
        <f>+I57*$R$55</f>
        <v>1791036.948075</v>
      </c>
      <c r="S57" s="41"/>
      <c r="T57" s="18">
        <f t="shared" si="16"/>
        <v>1791036.9480749997</v>
      </c>
      <c r="U57" s="18">
        <f t="shared" si="17"/>
        <v>0</v>
      </c>
      <c r="V57" s="11" t="str">
        <f t="shared" si="18"/>
        <v>ok</v>
      </c>
    </row>
    <row r="58" spans="1:23" s="43" customFormat="1" ht="19.5" customHeight="1" x14ac:dyDescent="0.2">
      <c r="A58" s="236"/>
      <c r="B58" s="237"/>
      <c r="C58" s="237"/>
      <c r="D58" s="128" t="s">
        <v>18</v>
      </c>
      <c r="E58" s="57"/>
      <c r="F58" s="57"/>
      <c r="G58" s="38"/>
      <c r="H58" s="38"/>
      <c r="I58" s="148">
        <f>+I36</f>
        <v>0</v>
      </c>
      <c r="J58" s="143"/>
      <c r="K58" s="143">
        <f>+I58*$K$55</f>
        <v>0</v>
      </c>
      <c r="L58" s="143"/>
      <c r="M58" s="143"/>
      <c r="N58" s="143">
        <f>+I58*$N$55</f>
        <v>0</v>
      </c>
      <c r="O58" s="143">
        <f>+I58*$O$55</f>
        <v>0</v>
      </c>
      <c r="P58" s="143"/>
      <c r="Q58" s="143"/>
      <c r="R58" s="143">
        <f>+I58*$R$55</f>
        <v>0</v>
      </c>
      <c r="S58" s="41"/>
      <c r="T58" s="18">
        <f t="shared" si="16"/>
        <v>0</v>
      </c>
      <c r="U58" s="18">
        <f t="shared" si="17"/>
        <v>0</v>
      </c>
      <c r="V58" s="11" t="str">
        <f t="shared" si="18"/>
        <v>ok</v>
      </c>
    </row>
    <row r="59" spans="1:23" s="43" customFormat="1" ht="19.5" customHeight="1" x14ac:dyDescent="0.2">
      <c r="A59" s="236"/>
      <c r="B59" s="237"/>
      <c r="C59" s="237"/>
      <c r="D59" s="128" t="s">
        <v>19</v>
      </c>
      <c r="E59" s="57"/>
      <c r="F59" s="57"/>
      <c r="G59" s="38"/>
      <c r="H59" s="38"/>
      <c r="I59" s="148">
        <f>+I37</f>
        <v>0.03</v>
      </c>
      <c r="J59" s="143"/>
      <c r="K59" s="143">
        <f>+I59*$K$55</f>
        <v>200986.73549999998</v>
      </c>
      <c r="L59" s="143"/>
      <c r="M59" s="143"/>
      <c r="N59" s="143">
        <f>+I59*$N$55</f>
        <v>49741.721999999994</v>
      </c>
      <c r="O59" s="143">
        <f>+I59*$O$55</f>
        <v>0</v>
      </c>
      <c r="P59" s="143"/>
      <c r="Q59" s="143"/>
      <c r="R59" s="143">
        <f>+I59*$R$55</f>
        <v>250728.45749999999</v>
      </c>
      <c r="S59" s="41"/>
      <c r="T59" s="18">
        <f t="shared" si="16"/>
        <v>250728.45749999996</v>
      </c>
      <c r="U59" s="18">
        <f t="shared" si="17"/>
        <v>0</v>
      </c>
      <c r="V59" s="11" t="str">
        <f t="shared" si="18"/>
        <v>ok</v>
      </c>
    </row>
    <row r="60" spans="1:23" s="43" customFormat="1" ht="19.5" customHeight="1" x14ac:dyDescent="0.2">
      <c r="A60" s="236"/>
      <c r="B60" s="237"/>
      <c r="C60" s="237"/>
      <c r="D60" s="128" t="s">
        <v>28</v>
      </c>
      <c r="E60" s="57"/>
      <c r="F60" s="57"/>
      <c r="G60" s="38"/>
      <c r="H60" s="38"/>
      <c r="I60" s="148">
        <f>+I38</f>
        <v>0.19</v>
      </c>
      <c r="J60" s="143"/>
      <c r="K60" s="143">
        <f>+K59*I60</f>
        <v>38187.479744999997</v>
      </c>
      <c r="L60" s="143"/>
      <c r="M60" s="143"/>
      <c r="N60" s="143">
        <f>+N59*I60</f>
        <v>9450.9271799999988</v>
      </c>
      <c r="O60" s="143">
        <f>+O59*I60</f>
        <v>0</v>
      </c>
      <c r="P60" s="143"/>
      <c r="Q60" s="143"/>
      <c r="R60" s="143">
        <f>+I60*R59</f>
        <v>47638.406924999996</v>
      </c>
      <c r="S60" s="41"/>
      <c r="T60" s="18">
        <f t="shared" si="16"/>
        <v>47638.406924999996</v>
      </c>
      <c r="U60" s="18">
        <f t="shared" si="17"/>
        <v>0</v>
      </c>
      <c r="V60" s="11" t="str">
        <f t="shared" si="18"/>
        <v>ok</v>
      </c>
    </row>
    <row r="61" spans="1:23" s="43" customFormat="1" ht="19.5" customHeight="1" x14ac:dyDescent="0.2">
      <c r="A61" s="236"/>
      <c r="B61" s="237"/>
      <c r="C61" s="237"/>
      <c r="D61" s="129"/>
      <c r="E61" s="58"/>
      <c r="F61" s="58"/>
      <c r="G61" s="38"/>
      <c r="H61" s="38"/>
      <c r="I61" s="39"/>
      <c r="J61" s="40"/>
      <c r="K61" s="39"/>
      <c r="L61" s="56"/>
      <c r="M61" s="39"/>
      <c r="N61" s="39"/>
      <c r="O61" s="39"/>
      <c r="P61" s="44"/>
      <c r="Q61" s="98"/>
      <c r="R61" s="59"/>
      <c r="S61" s="41"/>
      <c r="T61" s="18">
        <f t="shared" si="16"/>
        <v>0</v>
      </c>
      <c r="U61" s="46"/>
      <c r="V61" s="46"/>
    </row>
    <row r="62" spans="1:23" s="53" customFormat="1" ht="19.5" customHeight="1" x14ac:dyDescent="0.2">
      <c r="A62" s="274" t="s">
        <v>29</v>
      </c>
      <c r="B62" s="275"/>
      <c r="C62" s="275"/>
      <c r="D62" s="276"/>
      <c r="E62" s="91"/>
      <c r="F62" s="91"/>
      <c r="G62" s="48"/>
      <c r="H62" s="48"/>
      <c r="I62" s="49"/>
      <c r="J62" s="50"/>
      <c r="K62" s="149">
        <f>+K56+K55</f>
        <v>8374447.3124999991</v>
      </c>
      <c r="L62" s="60"/>
      <c r="M62" s="49"/>
      <c r="N62" s="49">
        <f>+N56+N55</f>
        <v>2072571.75</v>
      </c>
      <c r="O62" s="149">
        <f>+O56+O55</f>
        <v>0</v>
      </c>
      <c r="P62" s="51"/>
      <c r="Q62" s="99"/>
      <c r="R62" s="150">
        <f>+R56+R55</f>
        <v>10447019.0625</v>
      </c>
      <c r="S62" s="52"/>
      <c r="T62" s="18">
        <f t="shared" si="16"/>
        <v>10447019.0625</v>
      </c>
      <c r="U62" s="61">
        <f>+R62-T62</f>
        <v>0</v>
      </c>
      <c r="V62" s="62" t="str">
        <f t="shared" si="18"/>
        <v>ok</v>
      </c>
    </row>
    <row r="63" spans="1:23" s="53" customFormat="1" ht="12.95" customHeight="1" x14ac:dyDescent="0.2">
      <c r="A63" s="63"/>
      <c r="B63" s="64"/>
      <c r="C63" s="64"/>
      <c r="D63" s="64"/>
      <c r="E63" s="64"/>
      <c r="F63" s="64"/>
      <c r="G63" s="65"/>
      <c r="H63" s="65"/>
      <c r="I63" s="66"/>
      <c r="J63" s="67"/>
      <c r="K63" s="66"/>
      <c r="L63" s="68"/>
      <c r="M63" s="66"/>
      <c r="N63" s="66"/>
      <c r="O63" s="66"/>
      <c r="P63" s="69"/>
      <c r="Q63" s="69"/>
      <c r="R63" s="70"/>
      <c r="S63" s="52"/>
      <c r="T63" s="18"/>
      <c r="U63" s="61"/>
      <c r="V63" s="62"/>
    </row>
    <row r="64" spans="1:23" s="78" customFormat="1" ht="27" customHeight="1" x14ac:dyDescent="0.2">
      <c r="A64" s="272" t="s">
        <v>30</v>
      </c>
      <c r="B64" s="273"/>
      <c r="C64" s="273"/>
      <c r="D64" s="273"/>
      <c r="E64" s="92"/>
      <c r="F64" s="71"/>
      <c r="G64" s="72"/>
      <c r="H64" s="72"/>
      <c r="I64" s="72"/>
      <c r="J64" s="73"/>
      <c r="K64" s="72"/>
      <c r="L64" s="72"/>
      <c r="M64" s="72"/>
      <c r="N64" s="72"/>
      <c r="O64" s="72"/>
      <c r="P64" s="72"/>
      <c r="Q64" s="100"/>
      <c r="R64" s="151">
        <f>+R62-K40</f>
        <v>2072572.0625</v>
      </c>
      <c r="S64" s="74"/>
      <c r="T64" s="75">
        <v>10400000</v>
      </c>
      <c r="U64" s="76">
        <f>+T64-R62</f>
        <v>-47019.0625</v>
      </c>
      <c r="V64" s="77"/>
    </row>
    <row r="65" spans="1:22" s="33" customFormat="1" ht="27" customHeight="1" x14ac:dyDescent="0.2">
      <c r="A65" s="79"/>
      <c r="B65" s="80"/>
      <c r="C65" s="80"/>
      <c r="D65" s="32"/>
      <c r="E65" s="32"/>
      <c r="F65" s="32"/>
      <c r="G65" s="81"/>
      <c r="H65" s="81"/>
      <c r="I65" s="82"/>
      <c r="J65" s="83"/>
      <c r="K65" s="82"/>
      <c r="L65" s="82"/>
      <c r="M65" s="32"/>
      <c r="N65" s="32"/>
      <c r="O65" s="32"/>
      <c r="P65" s="32"/>
      <c r="Q65" s="32"/>
      <c r="R65" s="84"/>
      <c r="S65" s="32"/>
      <c r="T65" s="32"/>
      <c r="U65" s="32"/>
      <c r="V65" s="32"/>
    </row>
    <row r="66" spans="1:22" s="86" customFormat="1" ht="24.95" customHeight="1" x14ac:dyDescent="0.3">
      <c r="A66" s="136"/>
      <c r="B66" s="137" t="s">
        <v>48</v>
      </c>
      <c r="C66" s="138"/>
      <c r="D66" s="138"/>
      <c r="E66" s="138"/>
      <c r="F66" s="138"/>
      <c r="G66" s="131" t="s">
        <v>49</v>
      </c>
      <c r="H66" s="138"/>
      <c r="I66" s="138"/>
      <c r="J66" s="138"/>
      <c r="K66" s="138"/>
      <c r="L66" s="130"/>
      <c r="M66" s="134"/>
      <c r="N66" s="131" t="s">
        <v>49</v>
      </c>
      <c r="O66" s="132" t="s">
        <v>50</v>
      </c>
      <c r="P66" s="134"/>
      <c r="Q66" s="132"/>
      <c r="R66" s="109"/>
      <c r="S66" s="85"/>
      <c r="T66" s="85"/>
      <c r="U66" s="85"/>
      <c r="V66" s="85"/>
    </row>
    <row r="67" spans="1:22" s="86" customFormat="1" ht="24.95" customHeight="1" x14ac:dyDescent="0.3">
      <c r="A67" s="136"/>
      <c r="B67" s="133"/>
      <c r="C67" s="133"/>
      <c r="D67" s="133"/>
      <c r="E67" s="133"/>
      <c r="F67" s="133"/>
      <c r="G67" s="134"/>
      <c r="H67" s="134"/>
      <c r="I67" s="130"/>
      <c r="J67" s="130"/>
      <c r="K67" s="130"/>
      <c r="L67" s="130"/>
      <c r="M67" s="134"/>
      <c r="N67" s="132"/>
      <c r="O67" s="132"/>
      <c r="P67" s="134"/>
      <c r="Q67" s="132"/>
      <c r="R67" s="110"/>
      <c r="S67" s="85"/>
      <c r="T67" s="85"/>
      <c r="U67" s="85"/>
      <c r="V67" s="85"/>
    </row>
    <row r="68" spans="1:22" s="86" customFormat="1" ht="24.95" customHeight="1" x14ac:dyDescent="0.3">
      <c r="A68" s="136"/>
      <c r="B68" s="325"/>
      <c r="C68" s="325"/>
      <c r="D68" s="325"/>
      <c r="E68" s="133"/>
      <c r="F68" s="133"/>
      <c r="G68" s="326"/>
      <c r="H68" s="326"/>
      <c r="I68" s="326"/>
      <c r="J68" s="326"/>
      <c r="K68" s="326"/>
      <c r="L68" s="131"/>
      <c r="M68" s="131"/>
      <c r="N68" s="327"/>
      <c r="O68" s="327"/>
      <c r="P68" s="327"/>
      <c r="Q68" s="327"/>
      <c r="R68" s="87"/>
      <c r="S68" s="85"/>
      <c r="T68" s="85"/>
      <c r="U68" s="85"/>
      <c r="V68" s="85"/>
    </row>
    <row r="69" spans="1:22" s="86" customFormat="1" ht="5.0999999999999996" customHeight="1" x14ac:dyDescent="0.3">
      <c r="A69" s="136"/>
      <c r="B69" s="328"/>
      <c r="C69" s="328"/>
      <c r="D69" s="328"/>
      <c r="E69" s="133"/>
      <c r="F69" s="133"/>
      <c r="G69" s="329"/>
      <c r="H69" s="329"/>
      <c r="I69" s="329"/>
      <c r="J69" s="329"/>
      <c r="K69" s="329"/>
      <c r="L69" s="135"/>
      <c r="M69" s="135"/>
      <c r="N69" s="330"/>
      <c r="O69" s="330"/>
      <c r="P69" s="330"/>
      <c r="Q69" s="330"/>
      <c r="R69" s="87"/>
      <c r="S69" s="85"/>
      <c r="T69" s="85"/>
      <c r="U69" s="85"/>
      <c r="V69" s="85"/>
    </row>
    <row r="70" spans="1:22" s="86" customFormat="1" ht="41.45" customHeight="1" x14ac:dyDescent="0.3">
      <c r="A70" s="136"/>
      <c r="B70" s="322" t="s">
        <v>102</v>
      </c>
      <c r="C70" s="322"/>
      <c r="D70" s="322"/>
      <c r="E70" s="133"/>
      <c r="F70" s="133"/>
      <c r="G70" s="323" t="s">
        <v>108</v>
      </c>
      <c r="H70" s="323"/>
      <c r="I70" s="323"/>
      <c r="J70" s="323"/>
      <c r="K70" s="323"/>
      <c r="L70" s="131"/>
      <c r="M70" s="131"/>
      <c r="N70" s="323" t="s">
        <v>101</v>
      </c>
      <c r="O70" s="323"/>
      <c r="P70" s="323"/>
      <c r="Q70" s="323"/>
      <c r="R70" s="109"/>
      <c r="S70" s="85"/>
      <c r="T70" s="85"/>
      <c r="U70" s="85"/>
      <c r="V70" s="85"/>
    </row>
    <row r="71" spans="1:22" s="86" customFormat="1" ht="24.95" customHeight="1" x14ac:dyDescent="0.3">
      <c r="A71" s="136"/>
      <c r="B71" s="133"/>
      <c r="C71" s="133"/>
      <c r="D71" s="133"/>
      <c r="E71" s="133"/>
      <c r="F71" s="133"/>
      <c r="G71" s="134"/>
      <c r="H71" s="134"/>
      <c r="I71" s="134"/>
      <c r="J71" s="134"/>
      <c r="K71" s="134"/>
      <c r="L71" s="134"/>
      <c r="M71" s="134"/>
      <c r="N71" s="324"/>
      <c r="O71" s="324"/>
      <c r="P71" s="324"/>
      <c r="Q71" s="324"/>
      <c r="R71" s="110"/>
      <c r="S71" s="85"/>
      <c r="T71" s="85"/>
      <c r="U71" s="85"/>
      <c r="V71" s="85"/>
    </row>
    <row r="72" spans="1:22" x14ac:dyDescent="0.2">
      <c r="A72" s="139"/>
      <c r="B72" s="133"/>
      <c r="C72" s="133"/>
      <c r="D72" s="133"/>
      <c r="E72" s="133"/>
      <c r="F72" s="133"/>
      <c r="G72" s="133"/>
      <c r="H72" s="133"/>
      <c r="I72" s="133"/>
      <c r="J72" s="133"/>
      <c r="K72" s="133"/>
      <c r="L72" s="135"/>
      <c r="M72" s="135"/>
      <c r="N72" s="205"/>
      <c r="O72" s="205"/>
      <c r="P72" s="205"/>
      <c r="Q72" s="205"/>
      <c r="R72" s="111"/>
      <c r="S72" s="101"/>
      <c r="T72" s="88"/>
      <c r="U72" s="88"/>
      <c r="V72" s="88"/>
    </row>
    <row r="73" spans="1:22" ht="15.75" thickBot="1" x14ac:dyDescent="0.3">
      <c r="A73" s="112"/>
      <c r="B73" s="113"/>
      <c r="C73" s="113"/>
      <c r="D73" s="113"/>
      <c r="E73" s="113"/>
      <c r="F73" s="113"/>
      <c r="G73" s="113"/>
      <c r="H73" s="113"/>
      <c r="I73" s="113"/>
      <c r="J73" s="114"/>
      <c r="K73" s="113"/>
      <c r="L73" s="113"/>
      <c r="M73" s="113"/>
      <c r="N73" s="113"/>
      <c r="O73" s="113"/>
      <c r="P73" s="113"/>
      <c r="Q73" s="113"/>
      <c r="R73" s="115"/>
      <c r="S73" s="101"/>
      <c r="T73" s="88"/>
      <c r="U73" s="88"/>
      <c r="V73" s="88"/>
    </row>
  </sheetData>
  <mergeCells count="157">
    <mergeCell ref="F13:I15"/>
    <mergeCell ref="B70:D70"/>
    <mergeCell ref="G70:K70"/>
    <mergeCell ref="N70:Q70"/>
    <mergeCell ref="N71:Q71"/>
    <mergeCell ref="B68:D68"/>
    <mergeCell ref="G68:K68"/>
    <mergeCell ref="N68:Q68"/>
    <mergeCell ref="B69:D69"/>
    <mergeCell ref="G69:K69"/>
    <mergeCell ref="N69:Q69"/>
    <mergeCell ref="B23:D23"/>
    <mergeCell ref="B24:D24"/>
    <mergeCell ref="B26:D26"/>
    <mergeCell ref="B27:D27"/>
    <mergeCell ref="B28:D28"/>
    <mergeCell ref="G23:H23"/>
    <mergeCell ref="G24:H24"/>
    <mergeCell ref="G26:H26"/>
    <mergeCell ref="G27:H27"/>
    <mergeCell ref="G28:H28"/>
    <mergeCell ref="Q23:R23"/>
    <mergeCell ref="Q24:R24"/>
    <mergeCell ref="Q26:R26"/>
    <mergeCell ref="G53:H53"/>
    <mergeCell ref="G31:H31"/>
    <mergeCell ref="G32:H32"/>
    <mergeCell ref="G37:H37"/>
    <mergeCell ref="G38:H38"/>
    <mergeCell ref="G39:H39"/>
    <mergeCell ref="G40:H40"/>
    <mergeCell ref="A10:B10"/>
    <mergeCell ref="C10:E10"/>
    <mergeCell ref="F10:I10"/>
    <mergeCell ref="A11:D11"/>
    <mergeCell ref="E11:I11"/>
    <mergeCell ref="G29:H29"/>
    <mergeCell ref="G30:H30"/>
    <mergeCell ref="A40:D40"/>
    <mergeCell ref="A18:R18"/>
    <mergeCell ref="A19:A20"/>
    <mergeCell ref="I19:K19"/>
    <mergeCell ref="L19:M19"/>
    <mergeCell ref="N19:O19"/>
    <mergeCell ref="P19:P20"/>
    <mergeCell ref="Q22:R22"/>
    <mergeCell ref="G19:H20"/>
    <mergeCell ref="A12:D12"/>
    <mergeCell ref="B19:D20"/>
    <mergeCell ref="J7:R7"/>
    <mergeCell ref="J8:R8"/>
    <mergeCell ref="A7:B8"/>
    <mergeCell ref="C7:I8"/>
    <mergeCell ref="J10:N11"/>
    <mergeCell ref="O10:R11"/>
    <mergeCell ref="A9:B9"/>
    <mergeCell ref="C9:E9"/>
    <mergeCell ref="F9:I9"/>
    <mergeCell ref="J9:N9"/>
    <mergeCell ref="O9:R9"/>
    <mergeCell ref="E12:I12"/>
    <mergeCell ref="J12:N12"/>
    <mergeCell ref="O12:R12"/>
    <mergeCell ref="A13:B13"/>
    <mergeCell ref="C13:D13"/>
    <mergeCell ref="J13:N15"/>
    <mergeCell ref="O13:R15"/>
    <mergeCell ref="A14:B14"/>
    <mergeCell ref="C14:D14"/>
    <mergeCell ref="A15:B15"/>
    <mergeCell ref="C15:D15"/>
    <mergeCell ref="E13:E15"/>
    <mergeCell ref="Q40:R40"/>
    <mergeCell ref="Q41:R41"/>
    <mergeCell ref="Q33:R33"/>
    <mergeCell ref="Q34:R34"/>
    <mergeCell ref="Q35:R35"/>
    <mergeCell ref="Q36:R36"/>
    <mergeCell ref="Q37:R37"/>
    <mergeCell ref="Q25:R25"/>
    <mergeCell ref="Q29:R29"/>
    <mergeCell ref="Q30:R30"/>
    <mergeCell ref="Q31:R31"/>
    <mergeCell ref="Q32:R32"/>
    <mergeCell ref="Q38:R38"/>
    <mergeCell ref="Q27:R27"/>
    <mergeCell ref="Q28:R28"/>
    <mergeCell ref="A55:C55"/>
    <mergeCell ref="A56:C56"/>
    <mergeCell ref="A57:C57"/>
    <mergeCell ref="A58:C58"/>
    <mergeCell ref="A59:C59"/>
    <mergeCell ref="A60:C60"/>
    <mergeCell ref="A61:C61"/>
    <mergeCell ref="A64:D64"/>
    <mergeCell ref="A62:D62"/>
    <mergeCell ref="G51:H51"/>
    <mergeCell ref="G46:H46"/>
    <mergeCell ref="G47:H47"/>
    <mergeCell ref="G48:H48"/>
    <mergeCell ref="G41:H41"/>
    <mergeCell ref="G42:H42"/>
    <mergeCell ref="A52:C52"/>
    <mergeCell ref="G43:H43"/>
    <mergeCell ref="G44:H44"/>
    <mergeCell ref="G45:H45"/>
    <mergeCell ref="B43:D43"/>
    <mergeCell ref="G52:H52"/>
    <mergeCell ref="B44:D44"/>
    <mergeCell ref="T20:V20"/>
    <mergeCell ref="B21:D21"/>
    <mergeCell ref="A39:C39"/>
    <mergeCell ref="B25:D25"/>
    <mergeCell ref="B29:D29"/>
    <mergeCell ref="B30:D30"/>
    <mergeCell ref="B31:D31"/>
    <mergeCell ref="B32:D32"/>
    <mergeCell ref="A33:C33"/>
    <mergeCell ref="A34:C34"/>
    <mergeCell ref="A35:C35"/>
    <mergeCell ref="A36:C36"/>
    <mergeCell ref="A37:C37"/>
    <mergeCell ref="A38:C38"/>
    <mergeCell ref="Q21:R21"/>
    <mergeCell ref="B22:D22"/>
    <mergeCell ref="Q39:R39"/>
    <mergeCell ref="G33:H33"/>
    <mergeCell ref="G34:H34"/>
    <mergeCell ref="G35:H35"/>
    <mergeCell ref="G21:H21"/>
    <mergeCell ref="G22:H22"/>
    <mergeCell ref="G25:H25"/>
    <mergeCell ref="G36:H36"/>
    <mergeCell ref="N72:Q72"/>
    <mergeCell ref="A1:C4"/>
    <mergeCell ref="D3:R3"/>
    <mergeCell ref="D4:R4"/>
    <mergeCell ref="A5:B5"/>
    <mergeCell ref="C5:I5"/>
    <mergeCell ref="J5:O5"/>
    <mergeCell ref="P5:R5"/>
    <mergeCell ref="A6:B6"/>
    <mergeCell ref="C6:I6"/>
    <mergeCell ref="D1:P2"/>
    <mergeCell ref="Q1:R2"/>
    <mergeCell ref="J6:O6"/>
    <mergeCell ref="P6:R6"/>
    <mergeCell ref="G54:H54"/>
    <mergeCell ref="A51:C51"/>
    <mergeCell ref="A41:D41"/>
    <mergeCell ref="A45:D45"/>
    <mergeCell ref="A48:C48"/>
    <mergeCell ref="A49:C49"/>
    <mergeCell ref="A50:C50"/>
    <mergeCell ref="A42:D42"/>
    <mergeCell ref="G49:H49"/>
    <mergeCell ref="G50:H50"/>
  </mergeCells>
  <pageMargins left="0.7" right="0.7" top="0.75" bottom="0.75" header="0.3" footer="0.3"/>
  <pageSetup scale="33" orientation="portrait" r:id="rId1"/>
  <colBreaks count="1" manualBreakCount="1">
    <brk id="18" max="74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63E7C-A096-422B-B637-6E9E926A1F94}">
  <dimension ref="A1:Y99"/>
  <sheetViews>
    <sheetView tabSelected="1" topLeftCell="A8" zoomScale="85" zoomScaleNormal="85" workbookViewId="0">
      <selection activeCell="Y30" sqref="Y30"/>
    </sheetView>
  </sheetViews>
  <sheetFormatPr baseColWidth="10" defaultColWidth="11.5703125" defaultRowHeight="15" x14ac:dyDescent="0.25"/>
  <cols>
    <col min="1" max="22" width="9.140625" style="191" customWidth="1"/>
    <col min="23" max="23" width="11.5703125" style="191"/>
    <col min="24" max="24" width="0" style="191" hidden="1" customWidth="1"/>
    <col min="25" max="16384" width="11.5703125" style="191"/>
  </cols>
  <sheetData>
    <row r="1" spans="1:22" x14ac:dyDescent="0.25">
      <c r="A1" s="331" t="s">
        <v>110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3"/>
    </row>
    <row r="2" spans="1:22" x14ac:dyDescent="0.25">
      <c r="A2" s="334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6"/>
    </row>
    <row r="3" spans="1:22" x14ac:dyDescent="0.25">
      <c r="A3" s="334"/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6"/>
    </row>
    <row r="4" spans="1:22" x14ac:dyDescent="0.25">
      <c r="A4" s="334"/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6"/>
    </row>
    <row r="5" spans="1:22" ht="15.75" thickBot="1" x14ac:dyDescent="0.3">
      <c r="A5" s="337"/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9"/>
    </row>
    <row r="6" spans="1:22" x14ac:dyDescent="0.25">
      <c r="A6" s="340" t="s">
        <v>111</v>
      </c>
      <c r="B6" s="341"/>
      <c r="C6" s="341"/>
      <c r="D6" s="341"/>
      <c r="E6" s="341"/>
      <c r="F6" s="341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1"/>
      <c r="R6" s="341"/>
      <c r="S6" s="341"/>
      <c r="T6" s="341"/>
      <c r="U6" s="341"/>
      <c r="V6" s="342"/>
    </row>
    <row r="7" spans="1:22" ht="31.5" customHeight="1" x14ac:dyDescent="0.25">
      <c r="A7" s="343" t="s">
        <v>112</v>
      </c>
      <c r="B7" s="344"/>
      <c r="C7" s="344" t="s">
        <v>113</v>
      </c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 t="s">
        <v>114</v>
      </c>
      <c r="S7" s="344"/>
      <c r="T7" s="345" t="s">
        <v>115</v>
      </c>
      <c r="U7" s="345"/>
      <c r="V7" s="346"/>
    </row>
    <row r="8" spans="1:22" x14ac:dyDescent="0.25">
      <c r="A8" s="352" t="s">
        <v>107</v>
      </c>
      <c r="B8" s="353"/>
      <c r="C8" s="354" t="s">
        <v>162</v>
      </c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 t="s">
        <v>116</v>
      </c>
      <c r="S8" s="355"/>
      <c r="T8" s="356">
        <v>20.9</v>
      </c>
      <c r="U8" s="356"/>
      <c r="V8" s="357"/>
    </row>
    <row r="9" spans="1:22" x14ac:dyDescent="0.25">
      <c r="A9" s="159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92"/>
      <c r="U9" s="192"/>
      <c r="V9" s="193"/>
    </row>
    <row r="10" spans="1:22" x14ac:dyDescent="0.25">
      <c r="A10" s="358" t="s">
        <v>117</v>
      </c>
      <c r="B10" s="359"/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60"/>
    </row>
    <row r="11" spans="1:22" x14ac:dyDescent="0.25">
      <c r="A11" s="349" t="s">
        <v>113</v>
      </c>
      <c r="B11" s="350"/>
      <c r="C11" s="350"/>
      <c r="D11" s="350"/>
      <c r="E11" s="350"/>
      <c r="F11" s="350"/>
      <c r="G11" s="350"/>
      <c r="H11" s="350" t="s">
        <v>118</v>
      </c>
      <c r="I11" s="350"/>
      <c r="J11" s="350"/>
      <c r="K11" s="350" t="s">
        <v>119</v>
      </c>
      <c r="L11" s="350"/>
      <c r="M11" s="350"/>
      <c r="N11" s="350"/>
      <c r="O11" s="350" t="s">
        <v>120</v>
      </c>
      <c r="P11" s="350"/>
      <c r="Q11" s="350"/>
      <c r="R11" s="350" t="s">
        <v>121</v>
      </c>
      <c r="S11" s="350"/>
      <c r="T11" s="347" t="s">
        <v>122</v>
      </c>
      <c r="U11" s="347"/>
      <c r="V11" s="348"/>
    </row>
    <row r="12" spans="1:22" x14ac:dyDescent="0.25">
      <c r="A12" s="349" t="s">
        <v>123</v>
      </c>
      <c r="B12" s="350"/>
      <c r="C12" s="350"/>
      <c r="D12" s="350"/>
      <c r="E12" s="350"/>
      <c r="F12" s="350"/>
      <c r="G12" s="350"/>
      <c r="H12" s="350"/>
      <c r="I12" s="350"/>
      <c r="J12" s="350"/>
      <c r="K12" s="350"/>
      <c r="L12" s="350"/>
      <c r="M12" s="350"/>
      <c r="N12" s="350"/>
      <c r="O12" s="350"/>
      <c r="P12" s="350"/>
      <c r="Q12" s="350"/>
      <c r="R12" s="351">
        <v>0.05</v>
      </c>
      <c r="S12" s="350"/>
      <c r="T12" s="347">
        <f>ROUND(R12*T38,0)</f>
        <v>778</v>
      </c>
      <c r="U12" s="347"/>
      <c r="V12" s="348"/>
    </row>
    <row r="13" spans="1:22" x14ac:dyDescent="0.25">
      <c r="A13" s="349"/>
      <c r="B13" s="350"/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64"/>
      <c r="S13" s="364"/>
      <c r="T13" s="361"/>
      <c r="U13" s="362"/>
      <c r="V13" s="363"/>
    </row>
    <row r="14" spans="1:22" x14ac:dyDescent="0.25">
      <c r="A14" s="349"/>
      <c r="B14" s="350"/>
      <c r="C14" s="350"/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61"/>
      <c r="U14" s="362"/>
      <c r="V14" s="363"/>
    </row>
    <row r="15" spans="1:22" x14ac:dyDescent="0.25">
      <c r="A15" s="349"/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61"/>
      <c r="U15" s="362"/>
      <c r="V15" s="363"/>
    </row>
    <row r="16" spans="1:22" x14ac:dyDescent="0.25">
      <c r="A16" s="365" t="s">
        <v>124</v>
      </c>
      <c r="B16" s="366"/>
      <c r="C16" s="366"/>
      <c r="D16" s="366"/>
      <c r="E16" s="366"/>
      <c r="F16" s="366"/>
      <c r="G16" s="366"/>
      <c r="H16" s="366"/>
      <c r="I16" s="366"/>
      <c r="J16" s="366"/>
      <c r="K16" s="366"/>
      <c r="L16" s="366"/>
      <c r="M16" s="366"/>
      <c r="N16" s="366"/>
      <c r="O16" s="366"/>
      <c r="P16" s="366"/>
      <c r="Q16" s="366"/>
      <c r="R16" s="366"/>
      <c r="S16" s="366"/>
      <c r="T16" s="347">
        <f>+SUM(T12:V14)</f>
        <v>778</v>
      </c>
      <c r="U16" s="347"/>
      <c r="V16" s="348"/>
    </row>
    <row r="17" spans="1:22" x14ac:dyDescent="0.25">
      <c r="A17" s="161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T17" s="194"/>
      <c r="U17" s="194"/>
      <c r="V17" s="195"/>
    </row>
    <row r="18" spans="1:22" x14ac:dyDescent="0.25">
      <c r="A18" s="358" t="s">
        <v>125</v>
      </c>
      <c r="B18" s="359"/>
      <c r="C18" s="359"/>
      <c r="D18" s="359"/>
      <c r="E18" s="359"/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  <c r="V18" s="360"/>
    </row>
    <row r="19" spans="1:22" x14ac:dyDescent="0.25">
      <c r="A19" s="367" t="s">
        <v>113</v>
      </c>
      <c r="B19" s="368"/>
      <c r="C19" s="368"/>
      <c r="D19" s="368"/>
      <c r="E19" s="368"/>
      <c r="F19" s="368"/>
      <c r="G19" s="368"/>
      <c r="H19" s="368"/>
      <c r="I19" s="368"/>
      <c r="J19" s="368"/>
      <c r="K19" s="368"/>
      <c r="L19" s="368"/>
      <c r="M19" s="368" t="s">
        <v>114</v>
      </c>
      <c r="N19" s="368"/>
      <c r="O19" s="368" t="s">
        <v>115</v>
      </c>
      <c r="P19" s="368"/>
      <c r="Q19" s="368" t="s">
        <v>126</v>
      </c>
      <c r="R19" s="368"/>
      <c r="S19" s="368"/>
      <c r="T19" s="369" t="s">
        <v>127</v>
      </c>
      <c r="U19" s="369"/>
      <c r="V19" s="370"/>
    </row>
    <row r="20" spans="1:22" x14ac:dyDescent="0.25">
      <c r="A20" s="367" t="s">
        <v>163</v>
      </c>
      <c r="B20" s="368"/>
      <c r="C20" s="368"/>
      <c r="D20" s="368"/>
      <c r="E20" s="368"/>
      <c r="F20" s="368"/>
      <c r="G20" s="368"/>
      <c r="H20" s="368"/>
      <c r="I20" s="368"/>
      <c r="J20" s="368"/>
      <c r="K20" s="368"/>
      <c r="L20" s="368"/>
      <c r="M20" s="368" t="s">
        <v>116</v>
      </c>
      <c r="N20" s="368"/>
      <c r="O20" s="368">
        <v>1</v>
      </c>
      <c r="P20" s="368"/>
      <c r="Q20" s="368">
        <v>45000</v>
      </c>
      <c r="R20" s="368"/>
      <c r="S20" s="368"/>
      <c r="T20" s="369">
        <f>Q20*O20</f>
        <v>45000</v>
      </c>
      <c r="U20" s="369"/>
      <c r="V20" s="370"/>
    </row>
    <row r="21" spans="1:22" x14ac:dyDescent="0.25">
      <c r="A21" s="367" t="s">
        <v>164</v>
      </c>
      <c r="B21" s="368"/>
      <c r="C21" s="368"/>
      <c r="D21" s="368"/>
      <c r="E21" s="368"/>
      <c r="F21" s="368"/>
      <c r="G21" s="368"/>
      <c r="H21" s="368"/>
      <c r="I21" s="368"/>
      <c r="J21" s="368"/>
      <c r="K21" s="368"/>
      <c r="L21" s="368"/>
      <c r="M21" s="368" t="s">
        <v>165</v>
      </c>
      <c r="N21" s="368"/>
      <c r="O21" s="368">
        <v>0.1</v>
      </c>
      <c r="P21" s="368"/>
      <c r="Q21" s="368">
        <v>60000</v>
      </c>
      <c r="R21" s="368"/>
      <c r="S21" s="368"/>
      <c r="T21" s="369">
        <f>ROUND(Q21*O21,0)</f>
        <v>6000</v>
      </c>
      <c r="U21" s="369"/>
      <c r="V21" s="370"/>
    </row>
    <row r="22" spans="1:22" x14ac:dyDescent="0.25">
      <c r="A22" s="367"/>
      <c r="B22" s="368"/>
      <c r="C22" s="368"/>
      <c r="D22" s="368"/>
      <c r="E22" s="368"/>
      <c r="F22" s="368"/>
      <c r="G22" s="368"/>
      <c r="H22" s="368"/>
      <c r="I22" s="368"/>
      <c r="J22" s="368"/>
      <c r="K22" s="368"/>
      <c r="L22" s="368"/>
      <c r="M22" s="368"/>
      <c r="N22" s="368"/>
      <c r="O22" s="368"/>
      <c r="P22" s="368"/>
      <c r="Q22" s="368"/>
      <c r="R22" s="368"/>
      <c r="S22" s="368"/>
      <c r="T22" s="369"/>
      <c r="U22" s="369"/>
      <c r="V22" s="370"/>
    </row>
    <row r="23" spans="1:22" x14ac:dyDescent="0.25">
      <c r="A23" s="367" t="s">
        <v>128</v>
      </c>
      <c r="B23" s="368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371">
        <v>0.05</v>
      </c>
      <c r="P23" s="368"/>
      <c r="Q23" s="368">
        <f>+SUM(T20:V22)</f>
        <v>51000</v>
      </c>
      <c r="R23" s="368"/>
      <c r="S23" s="368"/>
      <c r="T23" s="369">
        <f>+Q23*O23</f>
        <v>2550</v>
      </c>
      <c r="U23" s="369"/>
      <c r="V23" s="370"/>
    </row>
    <row r="24" spans="1:22" x14ac:dyDescent="0.25">
      <c r="A24" s="365" t="s">
        <v>124</v>
      </c>
      <c r="B24" s="366"/>
      <c r="C24" s="366"/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6"/>
      <c r="T24" s="347">
        <f>+SUM(T20:V23)</f>
        <v>53550</v>
      </c>
      <c r="U24" s="347"/>
      <c r="V24" s="348"/>
    </row>
    <row r="25" spans="1:22" x14ac:dyDescent="0.25">
      <c r="A25" s="164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3"/>
      <c r="T25" s="194"/>
      <c r="U25" s="194"/>
      <c r="V25" s="195"/>
    </row>
    <row r="26" spans="1:22" x14ac:dyDescent="0.25">
      <c r="A26" s="358" t="s">
        <v>129</v>
      </c>
      <c r="B26" s="359"/>
      <c r="C26" s="359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60"/>
    </row>
    <row r="27" spans="1:22" x14ac:dyDescent="0.25">
      <c r="A27" s="349" t="s">
        <v>130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 t="s">
        <v>131</v>
      </c>
      <c r="L27" s="350"/>
      <c r="M27" s="350" t="s">
        <v>132</v>
      </c>
      <c r="N27" s="350"/>
      <c r="O27" s="350" t="s">
        <v>133</v>
      </c>
      <c r="P27" s="350"/>
      <c r="Q27" s="350"/>
      <c r="R27" s="350" t="s">
        <v>134</v>
      </c>
      <c r="S27" s="350"/>
      <c r="T27" s="347" t="s">
        <v>122</v>
      </c>
      <c r="U27" s="347"/>
      <c r="V27" s="348"/>
    </row>
    <row r="28" spans="1:22" x14ac:dyDescent="0.25">
      <c r="A28" s="349"/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47"/>
      <c r="U28" s="347"/>
      <c r="V28" s="348"/>
    </row>
    <row r="29" spans="1:22" x14ac:dyDescent="0.25">
      <c r="A29" s="349"/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47"/>
      <c r="U29" s="347"/>
      <c r="V29" s="348"/>
    </row>
    <row r="30" spans="1:22" x14ac:dyDescent="0.25">
      <c r="A30" s="349"/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47"/>
      <c r="U30" s="347"/>
      <c r="V30" s="348"/>
    </row>
    <row r="31" spans="1:22" x14ac:dyDescent="0.25">
      <c r="A31" s="365" t="s">
        <v>124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6"/>
      <c r="T31" s="347">
        <f>+SUM(T28:V30)</f>
        <v>0</v>
      </c>
      <c r="U31" s="347"/>
      <c r="V31" s="348"/>
    </row>
    <row r="32" spans="1:22" x14ac:dyDescent="0.25">
      <c r="A32" s="161"/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  <c r="T32" s="194"/>
      <c r="U32" s="194"/>
      <c r="V32" s="195"/>
    </row>
    <row r="33" spans="1:25" x14ac:dyDescent="0.25">
      <c r="A33" s="358" t="s">
        <v>135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359"/>
      <c r="U33" s="359"/>
      <c r="V33" s="360"/>
    </row>
    <row r="34" spans="1:25" x14ac:dyDescent="0.25">
      <c r="A34" s="349" t="s">
        <v>136</v>
      </c>
      <c r="B34" s="350"/>
      <c r="C34" s="350"/>
      <c r="D34" s="350"/>
      <c r="E34" s="350"/>
      <c r="F34" s="350"/>
      <c r="G34" s="350"/>
      <c r="H34" s="350"/>
      <c r="I34" s="350"/>
      <c r="J34" s="350" t="s">
        <v>137</v>
      </c>
      <c r="K34" s="350"/>
      <c r="L34" s="350" t="s">
        <v>138</v>
      </c>
      <c r="M34" s="350"/>
      <c r="N34" s="350" t="s">
        <v>139</v>
      </c>
      <c r="O34" s="350"/>
      <c r="P34" s="350"/>
      <c r="Q34" s="350" t="s">
        <v>121</v>
      </c>
      <c r="R34" s="350"/>
      <c r="S34" s="350"/>
      <c r="T34" s="347" t="s">
        <v>122</v>
      </c>
      <c r="U34" s="347"/>
      <c r="V34" s="348"/>
    </row>
    <row r="35" spans="1:25" x14ac:dyDescent="0.25">
      <c r="A35" s="349"/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1"/>
      <c r="M35" s="350"/>
      <c r="N35" s="350"/>
      <c r="O35" s="350"/>
      <c r="P35" s="350"/>
      <c r="Q35" s="350"/>
      <c r="R35" s="350"/>
      <c r="S35" s="350"/>
      <c r="T35" s="347"/>
      <c r="U35" s="347"/>
      <c r="V35" s="348"/>
    </row>
    <row r="36" spans="1:25" x14ac:dyDescent="0.25">
      <c r="A36" s="349" t="s">
        <v>140</v>
      </c>
      <c r="B36" s="350"/>
      <c r="C36" s="350"/>
      <c r="D36" s="350"/>
      <c r="E36" s="350"/>
      <c r="F36" s="350"/>
      <c r="G36" s="350"/>
      <c r="H36" s="350"/>
      <c r="I36" s="350"/>
      <c r="J36" s="350">
        <v>69000</v>
      </c>
      <c r="K36" s="350"/>
      <c r="L36" s="351">
        <v>1.88</v>
      </c>
      <c r="M36" s="350"/>
      <c r="N36" s="350">
        <f>+L36*J36</f>
        <v>129719.99999999999</v>
      </c>
      <c r="O36" s="350"/>
      <c r="P36" s="350"/>
      <c r="Q36" s="350">
        <v>0.12</v>
      </c>
      <c r="R36" s="350"/>
      <c r="S36" s="350"/>
      <c r="T36" s="347">
        <f t="shared" ref="T36:T37" si="0">ROUND(Q36*N36,0)</f>
        <v>15566</v>
      </c>
      <c r="U36" s="347"/>
      <c r="V36" s="348"/>
    </row>
    <row r="37" spans="1:25" x14ac:dyDescent="0.25">
      <c r="A37" s="349"/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1"/>
      <c r="M37" s="350"/>
      <c r="N37" s="350"/>
      <c r="O37" s="350"/>
      <c r="P37" s="350"/>
      <c r="Q37" s="350"/>
      <c r="R37" s="350"/>
      <c r="S37" s="350"/>
      <c r="T37" s="347">
        <f t="shared" si="0"/>
        <v>0</v>
      </c>
      <c r="U37" s="347"/>
      <c r="V37" s="348"/>
    </row>
    <row r="38" spans="1:25" x14ac:dyDescent="0.25">
      <c r="A38" s="365" t="s">
        <v>124</v>
      </c>
      <c r="B38" s="366"/>
      <c r="C38" s="366"/>
      <c r="D38" s="366"/>
      <c r="E38" s="366"/>
      <c r="F38" s="366"/>
      <c r="G38" s="366"/>
      <c r="H38" s="366"/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6"/>
      <c r="T38" s="347">
        <f>+SUM(T35:V37)</f>
        <v>15566</v>
      </c>
      <c r="U38" s="347"/>
      <c r="V38" s="348"/>
    </row>
    <row r="39" spans="1:25" x14ac:dyDescent="0.25">
      <c r="A39" s="378" t="s">
        <v>141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80">
        <f>ROUND(+T38+T31+T24+T16,0)</f>
        <v>69894</v>
      </c>
      <c r="U39" s="380"/>
      <c r="V39" s="381"/>
      <c r="Y39" s="191">
        <v>14160</v>
      </c>
    </row>
    <row r="40" spans="1:25" x14ac:dyDescent="0.25">
      <c r="A40" s="167" t="s">
        <v>166</v>
      </c>
      <c r="B40" s="196">
        <f>0.25</f>
        <v>0.25</v>
      </c>
      <c r="C40" s="168"/>
      <c r="D40" s="169"/>
      <c r="E40" s="170" t="s">
        <v>142</v>
      </c>
      <c r="F40" s="171"/>
      <c r="G40" s="171"/>
      <c r="H40" s="171"/>
      <c r="I40" s="171"/>
      <c r="J40" s="171"/>
      <c r="K40" s="171"/>
      <c r="L40" s="171"/>
      <c r="M40" s="169"/>
      <c r="N40" s="166"/>
      <c r="O40" s="166"/>
      <c r="P40" s="166"/>
      <c r="Q40" s="166"/>
      <c r="R40" s="166"/>
      <c r="S40" s="166" t="s">
        <v>143</v>
      </c>
      <c r="T40" s="380">
        <f>ROUND(T39*B40,0)</f>
        <v>17474</v>
      </c>
      <c r="U40" s="380"/>
      <c r="V40" s="381"/>
      <c r="X40" s="191">
        <v>32500</v>
      </c>
    </row>
    <row r="41" spans="1:25" ht="15" customHeight="1" x14ac:dyDescent="0.25">
      <c r="A41" s="372" t="s">
        <v>144</v>
      </c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56">
        <f>+T40+T39</f>
        <v>87368</v>
      </c>
      <c r="U41" s="356"/>
      <c r="V41" s="357"/>
    </row>
    <row r="42" spans="1:25" x14ac:dyDescent="0.25">
      <c r="A42" s="372" t="s">
        <v>145</v>
      </c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56">
        <f>+T41*T8</f>
        <v>1825991.2</v>
      </c>
      <c r="U42" s="356"/>
      <c r="V42" s="357"/>
    </row>
    <row r="43" spans="1:25" x14ac:dyDescent="0.25">
      <c r="A43" s="172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97"/>
      <c r="U43" s="197"/>
      <c r="V43" s="198"/>
    </row>
    <row r="44" spans="1:25" x14ac:dyDescent="0.25">
      <c r="A44" s="374" t="s">
        <v>146</v>
      </c>
      <c r="B44" s="375"/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5"/>
      <c r="R44" s="375"/>
      <c r="S44" s="375"/>
      <c r="T44" s="375"/>
      <c r="U44" s="375"/>
      <c r="V44" s="376"/>
    </row>
    <row r="45" spans="1:25" x14ac:dyDescent="0.25">
      <c r="A45" s="174"/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6"/>
      <c r="T45" s="199"/>
      <c r="U45" s="199"/>
      <c r="V45" s="200"/>
    </row>
    <row r="46" spans="1:25" x14ac:dyDescent="0.25">
      <c r="A46" s="174"/>
      <c r="B46" s="175"/>
      <c r="C46" s="175"/>
      <c r="D46" s="177"/>
      <c r="E46" s="178" t="s">
        <v>147</v>
      </c>
      <c r="F46" s="179"/>
      <c r="G46" s="180"/>
      <c r="H46" s="180"/>
      <c r="I46" s="180"/>
      <c r="J46" s="180"/>
      <c r="K46" s="180"/>
      <c r="L46" s="180"/>
      <c r="M46" s="181"/>
      <c r="N46" s="182"/>
      <c r="O46" s="182"/>
      <c r="P46" s="175"/>
      <c r="Q46" s="175"/>
      <c r="R46" s="175"/>
      <c r="S46" s="176"/>
      <c r="T46" s="199"/>
      <c r="U46" s="199"/>
      <c r="V46" s="200"/>
    </row>
    <row r="47" spans="1:25" x14ac:dyDescent="0.25">
      <c r="A47" s="174"/>
      <c r="B47" s="175"/>
      <c r="C47" s="175"/>
      <c r="D47" s="177"/>
      <c r="E47" s="183" t="s">
        <v>148</v>
      </c>
      <c r="F47" s="184" t="s">
        <v>99</v>
      </c>
      <c r="G47" s="184"/>
      <c r="H47" s="184"/>
      <c r="I47" s="184"/>
      <c r="J47" s="184"/>
      <c r="K47" s="184"/>
      <c r="L47" s="184"/>
      <c r="M47" s="182"/>
      <c r="N47" s="182"/>
      <c r="O47" s="182"/>
      <c r="P47" s="175"/>
      <c r="Q47" s="175"/>
      <c r="R47" s="175"/>
      <c r="S47" s="176"/>
      <c r="T47" s="199"/>
      <c r="U47" s="199"/>
      <c r="V47" s="200"/>
    </row>
    <row r="48" spans="1:25" x14ac:dyDescent="0.25">
      <c r="A48" s="174"/>
      <c r="B48" s="175"/>
      <c r="C48" s="175"/>
      <c r="D48" s="175"/>
      <c r="E48" s="377" t="s">
        <v>167</v>
      </c>
      <c r="F48" s="377"/>
      <c r="G48" s="377"/>
      <c r="H48" s="377"/>
      <c r="I48" s="377"/>
      <c r="J48" s="377"/>
      <c r="K48" s="377"/>
      <c r="L48" s="377"/>
      <c r="M48" s="377"/>
      <c r="N48" s="185"/>
      <c r="O48" s="185"/>
      <c r="P48" s="175"/>
      <c r="Q48" s="175"/>
      <c r="R48" s="175"/>
      <c r="S48" s="176"/>
      <c r="T48" s="199"/>
      <c r="U48" s="199"/>
      <c r="V48" s="200"/>
    </row>
    <row r="49" spans="1:22" x14ac:dyDescent="0.25">
      <c r="A49" s="186"/>
      <c r="B49" s="187"/>
      <c r="C49" s="188"/>
      <c r="D49" s="188"/>
      <c r="E49" s="188"/>
      <c r="F49" s="160"/>
      <c r="G49" s="160"/>
      <c r="H49" s="160"/>
      <c r="I49" s="160"/>
      <c r="J49" s="160"/>
      <c r="K49" s="160"/>
      <c r="L49" s="188"/>
      <c r="M49" s="188"/>
      <c r="N49" s="188"/>
      <c r="O49" s="188"/>
      <c r="P49" s="188"/>
      <c r="Q49" s="188"/>
      <c r="R49" s="188"/>
      <c r="S49" s="188"/>
      <c r="T49" s="201"/>
      <c r="U49" s="201"/>
      <c r="V49" s="202"/>
    </row>
    <row r="50" spans="1:22" ht="15.75" thickBot="1" x14ac:dyDescent="0.3">
      <c r="A50" s="340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2"/>
    </row>
    <row r="51" spans="1:22" x14ac:dyDescent="0.25">
      <c r="A51" s="331" t="s">
        <v>110</v>
      </c>
      <c r="B51" s="332"/>
      <c r="C51" s="332"/>
      <c r="D51" s="332"/>
      <c r="E51" s="332"/>
      <c r="F51" s="332"/>
      <c r="G51" s="332"/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3"/>
    </row>
    <row r="52" spans="1:22" x14ac:dyDescent="0.25">
      <c r="A52" s="334"/>
      <c r="B52" s="335"/>
      <c r="C52" s="335"/>
      <c r="D52" s="335"/>
      <c r="E52" s="335"/>
      <c r="F52" s="335"/>
      <c r="G52" s="335"/>
      <c r="H52" s="335"/>
      <c r="I52" s="335"/>
      <c r="J52" s="335"/>
      <c r="K52" s="335"/>
      <c r="L52" s="335"/>
      <c r="M52" s="335"/>
      <c r="N52" s="335"/>
      <c r="O52" s="335"/>
      <c r="P52" s="335"/>
      <c r="Q52" s="335"/>
      <c r="R52" s="335"/>
      <c r="S52" s="335"/>
      <c r="T52" s="335"/>
      <c r="U52" s="335"/>
      <c r="V52" s="336"/>
    </row>
    <row r="53" spans="1:22" x14ac:dyDescent="0.25">
      <c r="A53" s="334"/>
      <c r="B53" s="335"/>
      <c r="C53" s="335"/>
      <c r="D53" s="335"/>
      <c r="E53" s="335"/>
      <c r="F53" s="335"/>
      <c r="G53" s="335"/>
      <c r="H53" s="335"/>
      <c r="I53" s="335"/>
      <c r="J53" s="335"/>
      <c r="K53" s="335"/>
      <c r="L53" s="335"/>
      <c r="M53" s="335"/>
      <c r="N53" s="335"/>
      <c r="O53" s="335"/>
      <c r="P53" s="335"/>
      <c r="Q53" s="335"/>
      <c r="R53" s="335"/>
      <c r="S53" s="335"/>
      <c r="T53" s="335"/>
      <c r="U53" s="335"/>
      <c r="V53" s="336"/>
    </row>
    <row r="54" spans="1:22" x14ac:dyDescent="0.25">
      <c r="A54" s="334"/>
      <c r="B54" s="335"/>
      <c r="C54" s="335"/>
      <c r="D54" s="335"/>
      <c r="E54" s="335"/>
      <c r="F54" s="335"/>
      <c r="G54" s="335"/>
      <c r="H54" s="335"/>
      <c r="I54" s="335"/>
      <c r="J54" s="335"/>
      <c r="K54" s="335"/>
      <c r="L54" s="335"/>
      <c r="M54" s="335"/>
      <c r="N54" s="335"/>
      <c r="O54" s="335"/>
      <c r="P54" s="335"/>
      <c r="Q54" s="335"/>
      <c r="R54" s="335"/>
      <c r="S54" s="335"/>
      <c r="T54" s="335"/>
      <c r="U54" s="335"/>
      <c r="V54" s="336"/>
    </row>
    <row r="55" spans="1:22" ht="15.75" thickBot="1" x14ac:dyDescent="0.3">
      <c r="A55" s="337"/>
      <c r="B55" s="338"/>
      <c r="C55" s="338"/>
      <c r="D55" s="338"/>
      <c r="E55" s="338"/>
      <c r="F55" s="338"/>
      <c r="G55" s="338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9"/>
    </row>
    <row r="56" spans="1:22" x14ac:dyDescent="0.25">
      <c r="A56" s="340" t="s">
        <v>111</v>
      </c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2"/>
    </row>
    <row r="57" spans="1:22" x14ac:dyDescent="0.25">
      <c r="A57" s="343" t="s">
        <v>112</v>
      </c>
      <c r="B57" s="344"/>
      <c r="C57" s="344" t="s">
        <v>113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 t="s">
        <v>114</v>
      </c>
      <c r="S57" s="344"/>
      <c r="T57" s="345" t="s">
        <v>115</v>
      </c>
      <c r="U57" s="345"/>
      <c r="V57" s="346"/>
    </row>
    <row r="58" spans="1:22" x14ac:dyDescent="0.25">
      <c r="A58" s="352" t="s">
        <v>168</v>
      </c>
      <c r="B58" s="353"/>
      <c r="C58" s="354" t="s">
        <v>169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 t="s">
        <v>116</v>
      </c>
      <c r="S58" s="355"/>
      <c r="T58" s="382">
        <v>1.2</v>
      </c>
      <c r="U58" s="382"/>
      <c r="V58" s="383"/>
    </row>
    <row r="59" spans="1:22" x14ac:dyDescent="0.25">
      <c r="A59" s="159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92"/>
      <c r="U59" s="192"/>
      <c r="V59" s="193"/>
    </row>
    <row r="60" spans="1:22" x14ac:dyDescent="0.25">
      <c r="A60" s="358" t="s">
        <v>117</v>
      </c>
      <c r="B60" s="359"/>
      <c r="C60" s="359"/>
      <c r="D60" s="359"/>
      <c r="E60" s="359"/>
      <c r="F60" s="359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  <c r="T60" s="359"/>
      <c r="U60" s="359"/>
      <c r="V60" s="360"/>
    </row>
    <row r="61" spans="1:22" x14ac:dyDescent="0.25">
      <c r="A61" s="349" t="s">
        <v>113</v>
      </c>
      <c r="B61" s="350"/>
      <c r="C61" s="350"/>
      <c r="D61" s="350"/>
      <c r="E61" s="350"/>
      <c r="F61" s="350"/>
      <c r="G61" s="350"/>
      <c r="H61" s="350" t="s">
        <v>118</v>
      </c>
      <c r="I61" s="350"/>
      <c r="J61" s="350"/>
      <c r="K61" s="350" t="s">
        <v>119</v>
      </c>
      <c r="L61" s="350"/>
      <c r="M61" s="350"/>
      <c r="N61" s="350"/>
      <c r="O61" s="350" t="s">
        <v>120</v>
      </c>
      <c r="P61" s="350"/>
      <c r="Q61" s="350"/>
      <c r="R61" s="350" t="s">
        <v>121</v>
      </c>
      <c r="S61" s="350"/>
      <c r="T61" s="347" t="s">
        <v>122</v>
      </c>
      <c r="U61" s="347"/>
      <c r="V61" s="348"/>
    </row>
    <row r="62" spans="1:22" x14ac:dyDescent="0.25">
      <c r="A62" s="349" t="s">
        <v>123</v>
      </c>
      <c r="B62" s="350"/>
      <c r="C62" s="350"/>
      <c r="D62" s="350"/>
      <c r="E62" s="350"/>
      <c r="F62" s="350"/>
      <c r="G62" s="350"/>
      <c r="H62" s="350"/>
      <c r="I62" s="350"/>
      <c r="J62" s="350"/>
      <c r="K62" s="350"/>
      <c r="L62" s="350"/>
      <c r="M62" s="350"/>
      <c r="N62" s="350"/>
      <c r="O62" s="350"/>
      <c r="P62" s="350"/>
      <c r="Q62" s="350"/>
      <c r="R62" s="351">
        <v>0.05</v>
      </c>
      <c r="S62" s="350"/>
      <c r="T62" s="347">
        <f>ROUND(R62*T88,0)</f>
        <v>778</v>
      </c>
      <c r="U62" s="347"/>
      <c r="V62" s="348"/>
    </row>
    <row r="63" spans="1:22" x14ac:dyDescent="0.25">
      <c r="A63" s="349"/>
      <c r="B63" s="350"/>
      <c r="C63" s="350"/>
      <c r="D63" s="350"/>
      <c r="E63" s="350"/>
      <c r="F63" s="350"/>
      <c r="G63" s="350"/>
      <c r="H63" s="350"/>
      <c r="I63" s="350"/>
      <c r="J63" s="350"/>
      <c r="K63" s="350"/>
      <c r="L63" s="350"/>
      <c r="M63" s="350"/>
      <c r="N63" s="350"/>
      <c r="O63" s="350"/>
      <c r="P63" s="350"/>
      <c r="Q63" s="350"/>
      <c r="R63" s="364"/>
      <c r="S63" s="364"/>
      <c r="T63" s="361"/>
      <c r="U63" s="362"/>
      <c r="V63" s="363"/>
    </row>
    <row r="64" spans="1:22" x14ac:dyDescent="0.25">
      <c r="A64" s="349"/>
      <c r="B64" s="350"/>
      <c r="C64" s="350"/>
      <c r="D64" s="350"/>
      <c r="E64" s="350"/>
      <c r="F64" s="350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61"/>
      <c r="U64" s="362"/>
      <c r="V64" s="363"/>
    </row>
    <row r="65" spans="1:22" x14ac:dyDescent="0.25">
      <c r="A65" s="349"/>
      <c r="B65" s="350"/>
      <c r="C65" s="350"/>
      <c r="D65" s="350"/>
      <c r="E65" s="350"/>
      <c r="F65" s="350"/>
      <c r="G65" s="350"/>
      <c r="H65" s="350"/>
      <c r="I65" s="350"/>
      <c r="J65" s="350"/>
      <c r="K65" s="350"/>
      <c r="L65" s="350"/>
      <c r="M65" s="350"/>
      <c r="N65" s="350"/>
      <c r="O65" s="350"/>
      <c r="P65" s="350"/>
      <c r="Q65" s="350"/>
      <c r="R65" s="350"/>
      <c r="S65" s="350"/>
      <c r="T65" s="361"/>
      <c r="U65" s="362"/>
      <c r="V65" s="363"/>
    </row>
    <row r="66" spans="1:22" x14ac:dyDescent="0.25">
      <c r="A66" s="365" t="s">
        <v>124</v>
      </c>
      <c r="B66" s="366"/>
      <c r="C66" s="366"/>
      <c r="D66" s="366"/>
      <c r="E66" s="366"/>
      <c r="F66" s="366"/>
      <c r="G66" s="366"/>
      <c r="H66" s="366"/>
      <c r="I66" s="366"/>
      <c r="J66" s="366"/>
      <c r="K66" s="366"/>
      <c r="L66" s="366"/>
      <c r="M66" s="366"/>
      <c r="N66" s="366"/>
      <c r="O66" s="366"/>
      <c r="P66" s="366"/>
      <c r="Q66" s="366"/>
      <c r="R66" s="366"/>
      <c r="S66" s="366"/>
      <c r="T66" s="347">
        <f>+SUM(T62:V64)</f>
        <v>778</v>
      </c>
      <c r="U66" s="347"/>
      <c r="V66" s="348"/>
    </row>
    <row r="67" spans="1:22" x14ac:dyDescent="0.25">
      <c r="A67" s="161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3"/>
      <c r="T67" s="194"/>
      <c r="U67" s="194"/>
      <c r="V67" s="195"/>
    </row>
    <row r="68" spans="1:22" x14ac:dyDescent="0.25">
      <c r="A68" s="358" t="s">
        <v>125</v>
      </c>
      <c r="B68" s="359"/>
      <c r="C68" s="359"/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60"/>
    </row>
    <row r="69" spans="1:22" x14ac:dyDescent="0.25">
      <c r="A69" s="367" t="s">
        <v>113</v>
      </c>
      <c r="B69" s="368"/>
      <c r="C69" s="368"/>
      <c r="D69" s="368"/>
      <c r="E69" s="368"/>
      <c r="F69" s="368"/>
      <c r="G69" s="368"/>
      <c r="H69" s="368"/>
      <c r="I69" s="368"/>
      <c r="J69" s="368"/>
      <c r="K69" s="368"/>
      <c r="L69" s="368"/>
      <c r="M69" s="368" t="s">
        <v>114</v>
      </c>
      <c r="N69" s="368"/>
      <c r="O69" s="368" t="s">
        <v>115</v>
      </c>
      <c r="P69" s="368"/>
      <c r="Q69" s="368" t="s">
        <v>126</v>
      </c>
      <c r="R69" s="368"/>
      <c r="S69" s="368"/>
      <c r="T69" s="369" t="s">
        <v>127</v>
      </c>
      <c r="U69" s="369"/>
      <c r="V69" s="370"/>
    </row>
    <row r="70" spans="1:22" x14ac:dyDescent="0.25">
      <c r="A70" s="367" t="s">
        <v>170</v>
      </c>
      <c r="B70" s="368"/>
      <c r="C70" s="368"/>
      <c r="D70" s="368"/>
      <c r="E70" s="368"/>
      <c r="F70" s="368"/>
      <c r="G70" s="368"/>
      <c r="H70" s="368"/>
      <c r="I70" s="368"/>
      <c r="J70" s="368"/>
      <c r="K70" s="368"/>
      <c r="L70" s="368"/>
      <c r="M70" s="368" t="s">
        <v>116</v>
      </c>
      <c r="N70" s="368"/>
      <c r="O70" s="368">
        <v>1</v>
      </c>
      <c r="P70" s="368"/>
      <c r="Q70" s="384">
        <v>120000</v>
      </c>
      <c r="R70" s="384"/>
      <c r="S70" s="384"/>
      <c r="T70" s="369">
        <f>Q70*O70</f>
        <v>120000</v>
      </c>
      <c r="U70" s="369"/>
      <c r="V70" s="370"/>
    </row>
    <row r="71" spans="1:22" x14ac:dyDescent="0.25">
      <c r="A71" s="367" t="s">
        <v>171</v>
      </c>
      <c r="B71" s="368"/>
      <c r="C71" s="368"/>
      <c r="D71" s="368"/>
      <c r="E71" s="368"/>
      <c r="F71" s="368"/>
      <c r="G71" s="368"/>
      <c r="H71" s="368"/>
      <c r="I71" s="368"/>
      <c r="J71" s="368"/>
      <c r="K71" s="368"/>
      <c r="L71" s="368"/>
      <c r="M71" s="368" t="s">
        <v>165</v>
      </c>
      <c r="N71" s="368"/>
      <c r="O71" s="368">
        <v>0.5</v>
      </c>
      <c r="P71" s="368"/>
      <c r="Q71" s="384">
        <v>42000</v>
      </c>
      <c r="R71" s="384"/>
      <c r="S71" s="384"/>
      <c r="T71" s="369">
        <f>ROUND(Q71*O71,0)</f>
        <v>21000</v>
      </c>
      <c r="U71" s="369"/>
      <c r="V71" s="370"/>
    </row>
    <row r="72" spans="1:22" x14ac:dyDescent="0.25">
      <c r="A72" s="367"/>
      <c r="B72" s="368"/>
      <c r="C72" s="368"/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8"/>
      <c r="S72" s="368"/>
      <c r="T72" s="369"/>
      <c r="U72" s="369"/>
      <c r="V72" s="370"/>
    </row>
    <row r="73" spans="1:22" x14ac:dyDescent="0.25">
      <c r="A73" s="367" t="s">
        <v>128</v>
      </c>
      <c r="B73" s="368"/>
      <c r="C73" s="368"/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71">
        <v>0.05</v>
      </c>
      <c r="P73" s="368"/>
      <c r="Q73" s="368">
        <f>+SUM(T70:V72)</f>
        <v>141000</v>
      </c>
      <c r="R73" s="368"/>
      <c r="S73" s="368"/>
      <c r="T73" s="369">
        <f>+Q73*O73</f>
        <v>7050</v>
      </c>
      <c r="U73" s="369"/>
      <c r="V73" s="370"/>
    </row>
    <row r="74" spans="1:22" x14ac:dyDescent="0.25">
      <c r="A74" s="365" t="s">
        <v>124</v>
      </c>
      <c r="B74" s="366"/>
      <c r="C74" s="366"/>
      <c r="D74" s="366"/>
      <c r="E74" s="366"/>
      <c r="F74" s="366"/>
      <c r="G74" s="366"/>
      <c r="H74" s="366"/>
      <c r="I74" s="366"/>
      <c r="J74" s="366"/>
      <c r="K74" s="366"/>
      <c r="L74" s="366"/>
      <c r="M74" s="366"/>
      <c r="N74" s="366"/>
      <c r="O74" s="366"/>
      <c r="P74" s="366"/>
      <c r="Q74" s="366"/>
      <c r="R74" s="366"/>
      <c r="S74" s="366"/>
      <c r="T74" s="347">
        <f>+SUM(T70:V73)</f>
        <v>148050</v>
      </c>
      <c r="U74" s="347"/>
      <c r="V74" s="348"/>
    </row>
    <row r="75" spans="1:22" x14ac:dyDescent="0.25">
      <c r="A75" s="164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3"/>
      <c r="T75" s="194"/>
      <c r="U75" s="194"/>
      <c r="V75" s="195"/>
    </row>
    <row r="76" spans="1:22" x14ac:dyDescent="0.25">
      <c r="A76" s="358" t="s">
        <v>129</v>
      </c>
      <c r="B76" s="359"/>
      <c r="C76" s="359"/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60"/>
    </row>
    <row r="77" spans="1:22" x14ac:dyDescent="0.25">
      <c r="A77" s="349" t="s">
        <v>130</v>
      </c>
      <c r="B77" s="350"/>
      <c r="C77" s="350"/>
      <c r="D77" s="350"/>
      <c r="E77" s="350"/>
      <c r="F77" s="350"/>
      <c r="G77" s="350"/>
      <c r="H77" s="350"/>
      <c r="I77" s="350"/>
      <c r="J77" s="350"/>
      <c r="K77" s="350" t="s">
        <v>131</v>
      </c>
      <c r="L77" s="350"/>
      <c r="M77" s="350" t="s">
        <v>132</v>
      </c>
      <c r="N77" s="350"/>
      <c r="O77" s="350" t="s">
        <v>133</v>
      </c>
      <c r="P77" s="350"/>
      <c r="Q77" s="350"/>
      <c r="R77" s="350" t="s">
        <v>134</v>
      </c>
      <c r="S77" s="350"/>
      <c r="T77" s="347" t="s">
        <v>122</v>
      </c>
      <c r="U77" s="347"/>
      <c r="V77" s="348"/>
    </row>
    <row r="78" spans="1:22" x14ac:dyDescent="0.25">
      <c r="A78" s="349"/>
      <c r="B78" s="350"/>
      <c r="C78" s="350"/>
      <c r="D78" s="350"/>
      <c r="E78" s="350"/>
      <c r="F78" s="350"/>
      <c r="G78" s="350"/>
      <c r="H78" s="350"/>
      <c r="I78" s="350"/>
      <c r="J78" s="350"/>
      <c r="K78" s="350"/>
      <c r="L78" s="350"/>
      <c r="M78" s="350"/>
      <c r="N78" s="350"/>
      <c r="O78" s="350"/>
      <c r="P78" s="350"/>
      <c r="Q78" s="350"/>
      <c r="R78" s="350"/>
      <c r="S78" s="350"/>
      <c r="T78" s="347"/>
      <c r="U78" s="347"/>
      <c r="V78" s="348"/>
    </row>
    <row r="79" spans="1:22" x14ac:dyDescent="0.25">
      <c r="A79" s="349"/>
      <c r="B79" s="350"/>
      <c r="C79" s="350"/>
      <c r="D79" s="350"/>
      <c r="E79" s="350"/>
      <c r="F79" s="350"/>
      <c r="G79" s="350"/>
      <c r="H79" s="350"/>
      <c r="I79" s="350"/>
      <c r="J79" s="350"/>
      <c r="K79" s="350"/>
      <c r="L79" s="350"/>
      <c r="M79" s="350"/>
      <c r="N79" s="350"/>
      <c r="O79" s="350"/>
      <c r="P79" s="350"/>
      <c r="Q79" s="350"/>
      <c r="R79" s="350"/>
      <c r="S79" s="350"/>
      <c r="T79" s="347"/>
      <c r="U79" s="347"/>
      <c r="V79" s="348"/>
    </row>
    <row r="80" spans="1:22" x14ac:dyDescent="0.25">
      <c r="A80" s="349"/>
      <c r="B80" s="350"/>
      <c r="C80" s="350"/>
      <c r="D80" s="350"/>
      <c r="E80" s="350"/>
      <c r="F80" s="350"/>
      <c r="G80" s="350"/>
      <c r="H80" s="350"/>
      <c r="I80" s="350"/>
      <c r="J80" s="350"/>
      <c r="K80" s="350"/>
      <c r="L80" s="350"/>
      <c r="M80" s="350"/>
      <c r="N80" s="350"/>
      <c r="O80" s="350"/>
      <c r="P80" s="350"/>
      <c r="Q80" s="350"/>
      <c r="R80" s="350"/>
      <c r="S80" s="350"/>
      <c r="T80" s="347"/>
      <c r="U80" s="347"/>
      <c r="V80" s="348"/>
    </row>
    <row r="81" spans="1:22" x14ac:dyDescent="0.25">
      <c r="A81" s="365" t="s">
        <v>124</v>
      </c>
      <c r="B81" s="366"/>
      <c r="C81" s="366"/>
      <c r="D81" s="366"/>
      <c r="E81" s="366"/>
      <c r="F81" s="366"/>
      <c r="G81" s="366"/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47">
        <f>+SUM(T78:V80)</f>
        <v>0</v>
      </c>
      <c r="U81" s="347"/>
      <c r="V81" s="348"/>
    </row>
    <row r="82" spans="1:22" x14ac:dyDescent="0.25">
      <c r="A82" s="161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3"/>
      <c r="T82" s="194"/>
      <c r="U82" s="194"/>
      <c r="V82" s="195"/>
    </row>
    <row r="83" spans="1:22" x14ac:dyDescent="0.25">
      <c r="A83" s="358" t="s">
        <v>135</v>
      </c>
      <c r="B83" s="359"/>
      <c r="C83" s="359"/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60"/>
    </row>
    <row r="84" spans="1:22" x14ac:dyDescent="0.25">
      <c r="A84" s="349" t="s">
        <v>136</v>
      </c>
      <c r="B84" s="350"/>
      <c r="C84" s="350"/>
      <c r="D84" s="350"/>
      <c r="E84" s="350"/>
      <c r="F84" s="350"/>
      <c r="G84" s="350"/>
      <c r="H84" s="350"/>
      <c r="I84" s="350"/>
      <c r="J84" s="350" t="s">
        <v>137</v>
      </c>
      <c r="K84" s="350"/>
      <c r="L84" s="350" t="s">
        <v>138</v>
      </c>
      <c r="M84" s="350"/>
      <c r="N84" s="350" t="s">
        <v>139</v>
      </c>
      <c r="O84" s="350"/>
      <c r="P84" s="350"/>
      <c r="Q84" s="350" t="s">
        <v>121</v>
      </c>
      <c r="R84" s="350"/>
      <c r="S84" s="350"/>
      <c r="T84" s="347" t="s">
        <v>122</v>
      </c>
      <c r="U84" s="347"/>
      <c r="V84" s="348"/>
    </row>
    <row r="85" spans="1:22" x14ac:dyDescent="0.25">
      <c r="A85" s="349"/>
      <c r="B85" s="350"/>
      <c r="C85" s="350"/>
      <c r="D85" s="350"/>
      <c r="E85" s="350"/>
      <c r="F85" s="350"/>
      <c r="G85" s="350"/>
      <c r="H85" s="350"/>
      <c r="I85" s="350"/>
      <c r="J85" s="350"/>
      <c r="K85" s="350"/>
      <c r="L85" s="351"/>
      <c r="M85" s="350"/>
      <c r="N85" s="350"/>
      <c r="O85" s="350"/>
      <c r="P85" s="350"/>
      <c r="Q85" s="350"/>
      <c r="R85" s="350"/>
      <c r="S85" s="350"/>
      <c r="T85" s="347"/>
      <c r="U85" s="347"/>
      <c r="V85" s="348"/>
    </row>
    <row r="86" spans="1:22" x14ac:dyDescent="0.25">
      <c r="A86" s="349" t="s">
        <v>140</v>
      </c>
      <c r="B86" s="350"/>
      <c r="C86" s="350"/>
      <c r="D86" s="350"/>
      <c r="E86" s="350"/>
      <c r="F86" s="350"/>
      <c r="G86" s="350"/>
      <c r="H86" s="350"/>
      <c r="I86" s="350"/>
      <c r="J86" s="350">
        <v>69000</v>
      </c>
      <c r="K86" s="350"/>
      <c r="L86" s="351">
        <v>1.88</v>
      </c>
      <c r="M86" s="350"/>
      <c r="N86" s="350">
        <f>+L86*J86</f>
        <v>129719.99999999999</v>
      </c>
      <c r="O86" s="350"/>
      <c r="P86" s="350"/>
      <c r="Q86" s="350">
        <v>0.12</v>
      </c>
      <c r="R86" s="350"/>
      <c r="S86" s="350"/>
      <c r="T86" s="347">
        <f t="shared" ref="T86:T87" si="1">ROUND(Q86*N86,0)</f>
        <v>15566</v>
      </c>
      <c r="U86" s="347"/>
      <c r="V86" s="348"/>
    </row>
    <row r="87" spans="1:22" x14ac:dyDescent="0.25">
      <c r="A87" s="349"/>
      <c r="B87" s="350"/>
      <c r="C87" s="350"/>
      <c r="D87" s="350"/>
      <c r="E87" s="350"/>
      <c r="F87" s="350"/>
      <c r="G87" s="350"/>
      <c r="H87" s="350"/>
      <c r="I87" s="350"/>
      <c r="J87" s="350"/>
      <c r="K87" s="350"/>
      <c r="L87" s="351"/>
      <c r="M87" s="350"/>
      <c r="N87" s="350"/>
      <c r="O87" s="350"/>
      <c r="P87" s="350"/>
      <c r="Q87" s="350"/>
      <c r="R87" s="350"/>
      <c r="S87" s="350"/>
      <c r="T87" s="347">
        <f t="shared" si="1"/>
        <v>0</v>
      </c>
      <c r="U87" s="347"/>
      <c r="V87" s="348"/>
    </row>
    <row r="88" spans="1:22" x14ac:dyDescent="0.25">
      <c r="A88" s="365" t="s">
        <v>124</v>
      </c>
      <c r="B88" s="366"/>
      <c r="C88" s="366"/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47">
        <f>+SUM(T85:V87)</f>
        <v>15566</v>
      </c>
      <c r="U88" s="347"/>
      <c r="V88" s="348"/>
    </row>
    <row r="89" spans="1:22" x14ac:dyDescent="0.25">
      <c r="A89" s="378" t="s">
        <v>141</v>
      </c>
      <c r="B89" s="379"/>
      <c r="C89" s="379"/>
      <c r="D89" s="379"/>
      <c r="E89" s="379"/>
      <c r="F89" s="379"/>
      <c r="G89" s="379"/>
      <c r="H89" s="379"/>
      <c r="I89" s="379"/>
      <c r="J89" s="379"/>
      <c r="K89" s="379"/>
      <c r="L89" s="379"/>
      <c r="M89" s="379"/>
      <c r="N89" s="379"/>
      <c r="O89" s="379"/>
      <c r="P89" s="379"/>
      <c r="Q89" s="379"/>
      <c r="R89" s="379"/>
      <c r="S89" s="379"/>
      <c r="T89" s="380">
        <f>ROUND(+T88+T81+T74+T66,0)</f>
        <v>164394</v>
      </c>
      <c r="U89" s="380"/>
      <c r="V89" s="381"/>
    </row>
    <row r="90" spans="1:22" x14ac:dyDescent="0.25">
      <c r="A90" s="167" t="s">
        <v>166</v>
      </c>
      <c r="B90" s="196">
        <f>0.25</f>
        <v>0.25</v>
      </c>
      <c r="C90" s="168"/>
      <c r="D90" s="169"/>
      <c r="E90" s="170" t="s">
        <v>142</v>
      </c>
      <c r="F90" s="171"/>
      <c r="G90" s="171"/>
      <c r="H90" s="171"/>
      <c r="I90" s="171"/>
      <c r="J90" s="171"/>
      <c r="K90" s="171"/>
      <c r="L90" s="171"/>
      <c r="M90" s="169"/>
      <c r="N90" s="166"/>
      <c r="O90" s="166"/>
      <c r="P90" s="166"/>
      <c r="Q90" s="166"/>
      <c r="R90" s="166"/>
      <c r="S90" s="166" t="s">
        <v>143</v>
      </c>
      <c r="T90" s="380">
        <f>ROUND(T89*B90,0)</f>
        <v>41099</v>
      </c>
      <c r="U90" s="380"/>
      <c r="V90" s="381"/>
    </row>
    <row r="91" spans="1:22" x14ac:dyDescent="0.25">
      <c r="A91" s="372" t="s">
        <v>144</v>
      </c>
      <c r="B91" s="373"/>
      <c r="C91" s="373"/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73"/>
      <c r="Q91" s="373"/>
      <c r="R91" s="373"/>
      <c r="S91" s="373"/>
      <c r="T91" s="356">
        <f>+T90+T89</f>
        <v>205493</v>
      </c>
      <c r="U91" s="356"/>
      <c r="V91" s="357"/>
    </row>
    <row r="92" spans="1:22" x14ac:dyDescent="0.25">
      <c r="A92" s="372" t="s">
        <v>145</v>
      </c>
      <c r="B92" s="373"/>
      <c r="C92" s="373"/>
      <c r="D92" s="373"/>
      <c r="E92" s="373"/>
      <c r="F92" s="373"/>
      <c r="G92" s="373"/>
      <c r="H92" s="373"/>
      <c r="I92" s="373"/>
      <c r="J92" s="373"/>
      <c r="K92" s="373"/>
      <c r="L92" s="373"/>
      <c r="M92" s="373"/>
      <c r="N92" s="373"/>
      <c r="O92" s="373"/>
      <c r="P92" s="373"/>
      <c r="Q92" s="373"/>
      <c r="R92" s="373"/>
      <c r="S92" s="373"/>
      <c r="T92" s="356">
        <f>+T91*T58</f>
        <v>246591.59999999998</v>
      </c>
      <c r="U92" s="356"/>
      <c r="V92" s="357"/>
    </row>
    <row r="93" spans="1:22" x14ac:dyDescent="0.25">
      <c r="A93" s="172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97"/>
      <c r="U93" s="197"/>
      <c r="V93" s="198"/>
    </row>
    <row r="94" spans="1:22" x14ac:dyDescent="0.25">
      <c r="A94" s="374" t="s">
        <v>146</v>
      </c>
      <c r="B94" s="375"/>
      <c r="C94" s="375"/>
      <c r="D94" s="375"/>
      <c r="E94" s="375"/>
      <c r="F94" s="375"/>
      <c r="G94" s="375"/>
      <c r="H94" s="375"/>
      <c r="I94" s="375"/>
      <c r="J94" s="375"/>
      <c r="K94" s="375"/>
      <c r="L94" s="375"/>
      <c r="M94" s="375"/>
      <c r="N94" s="375"/>
      <c r="O94" s="375"/>
      <c r="P94" s="375"/>
      <c r="Q94" s="375"/>
      <c r="R94" s="375"/>
      <c r="S94" s="375"/>
      <c r="T94" s="375"/>
      <c r="U94" s="375"/>
      <c r="V94" s="376"/>
    </row>
    <row r="95" spans="1:22" x14ac:dyDescent="0.25">
      <c r="A95" s="174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6"/>
      <c r="T95" s="199"/>
      <c r="U95" s="199"/>
      <c r="V95" s="200"/>
    </row>
    <row r="96" spans="1:22" x14ac:dyDescent="0.25">
      <c r="A96" s="174"/>
      <c r="B96" s="175"/>
      <c r="C96" s="175"/>
      <c r="D96" s="177"/>
      <c r="E96" s="178" t="s">
        <v>147</v>
      </c>
      <c r="F96" s="179"/>
      <c r="G96" s="180"/>
      <c r="H96" s="180"/>
      <c r="I96" s="180"/>
      <c r="J96" s="180"/>
      <c r="K96" s="180"/>
      <c r="L96" s="180"/>
      <c r="M96" s="181"/>
      <c r="N96" s="182"/>
      <c r="O96" s="182"/>
      <c r="P96" s="175"/>
      <c r="Q96" s="175"/>
      <c r="R96" s="175"/>
      <c r="S96" s="176"/>
      <c r="T96" s="199"/>
      <c r="U96" s="199"/>
      <c r="V96" s="200"/>
    </row>
    <row r="97" spans="1:22" x14ac:dyDescent="0.25">
      <c r="A97" s="174"/>
      <c r="B97" s="175"/>
      <c r="C97" s="175"/>
      <c r="D97" s="177"/>
      <c r="E97" s="183" t="s">
        <v>148</v>
      </c>
      <c r="F97" s="184" t="s">
        <v>99</v>
      </c>
      <c r="G97" s="184"/>
      <c r="H97" s="184"/>
      <c r="I97" s="184"/>
      <c r="J97" s="184"/>
      <c r="K97" s="184"/>
      <c r="L97" s="184"/>
      <c r="M97" s="182"/>
      <c r="N97" s="182"/>
      <c r="O97" s="182"/>
      <c r="P97" s="175"/>
      <c r="Q97" s="175"/>
      <c r="R97" s="175"/>
      <c r="S97" s="176"/>
      <c r="T97" s="199"/>
      <c r="U97" s="199"/>
      <c r="V97" s="200"/>
    </row>
    <row r="98" spans="1:22" x14ac:dyDescent="0.25">
      <c r="A98" s="174"/>
      <c r="B98" s="175"/>
      <c r="C98" s="175"/>
      <c r="D98" s="175"/>
      <c r="E98" s="377" t="s">
        <v>167</v>
      </c>
      <c r="F98" s="377"/>
      <c r="G98" s="377"/>
      <c r="H98" s="377"/>
      <c r="I98" s="377"/>
      <c r="J98" s="377"/>
      <c r="K98" s="377"/>
      <c r="L98" s="377"/>
      <c r="M98" s="377"/>
      <c r="N98" s="185"/>
      <c r="O98" s="185"/>
      <c r="P98" s="175"/>
      <c r="Q98" s="175"/>
      <c r="R98" s="175"/>
      <c r="S98" s="176"/>
      <c r="T98" s="199"/>
      <c r="U98" s="199"/>
      <c r="V98" s="200"/>
    </row>
    <row r="99" spans="1:22" x14ac:dyDescent="0.25">
      <c r="A99" s="186"/>
      <c r="B99" s="187"/>
      <c r="C99" s="188"/>
      <c r="D99" s="188"/>
      <c r="E99" s="188"/>
      <c r="F99" s="160"/>
      <c r="G99" s="160"/>
      <c r="H99" s="160"/>
      <c r="I99" s="160"/>
      <c r="J99" s="160"/>
      <c r="K99" s="160"/>
      <c r="L99" s="188"/>
      <c r="M99" s="188"/>
      <c r="N99" s="188"/>
      <c r="O99" s="188"/>
      <c r="P99" s="188"/>
      <c r="Q99" s="188"/>
      <c r="R99" s="188"/>
      <c r="S99" s="188"/>
      <c r="T99" s="201"/>
      <c r="U99" s="201"/>
      <c r="V99" s="202"/>
    </row>
  </sheetData>
  <mergeCells count="269">
    <mergeCell ref="A92:S92"/>
    <mergeCell ref="T92:V92"/>
    <mergeCell ref="A94:V94"/>
    <mergeCell ref="E98:M98"/>
    <mergeCell ref="A88:S88"/>
    <mergeCell ref="T88:V88"/>
    <mergeCell ref="A89:S89"/>
    <mergeCell ref="T89:V89"/>
    <mergeCell ref="T90:V90"/>
    <mergeCell ref="A91:S91"/>
    <mergeCell ref="T91:V91"/>
    <mergeCell ref="A87:I87"/>
    <mergeCell ref="J87:K87"/>
    <mergeCell ref="L87:M87"/>
    <mergeCell ref="N87:P87"/>
    <mergeCell ref="Q87:S87"/>
    <mergeCell ref="T87:V87"/>
    <mergeCell ref="A86:I86"/>
    <mergeCell ref="J86:K86"/>
    <mergeCell ref="L86:M86"/>
    <mergeCell ref="N86:P86"/>
    <mergeCell ref="Q86:S86"/>
    <mergeCell ref="T86:V86"/>
    <mergeCell ref="A85:I85"/>
    <mergeCell ref="J85:K85"/>
    <mergeCell ref="L85:M85"/>
    <mergeCell ref="N85:P85"/>
    <mergeCell ref="Q85:S85"/>
    <mergeCell ref="T85:V85"/>
    <mergeCell ref="A81:S81"/>
    <mergeCell ref="T81:V81"/>
    <mergeCell ref="A83:V83"/>
    <mergeCell ref="A84:I84"/>
    <mergeCell ref="J84:K84"/>
    <mergeCell ref="L84:M84"/>
    <mergeCell ref="N84:P84"/>
    <mergeCell ref="Q84:S84"/>
    <mergeCell ref="T84:V84"/>
    <mergeCell ref="A80:J80"/>
    <mergeCell ref="K80:L80"/>
    <mergeCell ref="M80:N80"/>
    <mergeCell ref="O80:Q80"/>
    <mergeCell ref="R80:S80"/>
    <mergeCell ref="T80:V80"/>
    <mergeCell ref="A79:J79"/>
    <mergeCell ref="K79:L79"/>
    <mergeCell ref="M79:N79"/>
    <mergeCell ref="O79:Q79"/>
    <mergeCell ref="R79:S79"/>
    <mergeCell ref="T79:V79"/>
    <mergeCell ref="A78:J78"/>
    <mergeCell ref="K78:L78"/>
    <mergeCell ref="M78:N78"/>
    <mergeCell ref="O78:Q78"/>
    <mergeCell ref="R78:S78"/>
    <mergeCell ref="T78:V78"/>
    <mergeCell ref="A74:S74"/>
    <mergeCell ref="T74:V74"/>
    <mergeCell ref="A76:V76"/>
    <mergeCell ref="A77:J77"/>
    <mergeCell ref="K77:L77"/>
    <mergeCell ref="M77:N77"/>
    <mergeCell ref="O77:Q77"/>
    <mergeCell ref="R77:S77"/>
    <mergeCell ref="T77:V77"/>
    <mergeCell ref="A72:L72"/>
    <mergeCell ref="M72:N72"/>
    <mergeCell ref="O72:P72"/>
    <mergeCell ref="Q72:S72"/>
    <mergeCell ref="T72:V72"/>
    <mergeCell ref="A73:L73"/>
    <mergeCell ref="M73:N73"/>
    <mergeCell ref="O73:P73"/>
    <mergeCell ref="Q73:S73"/>
    <mergeCell ref="T73:V73"/>
    <mergeCell ref="A70:L70"/>
    <mergeCell ref="M70:N70"/>
    <mergeCell ref="O70:P70"/>
    <mergeCell ref="Q70:S70"/>
    <mergeCell ref="T70:V70"/>
    <mergeCell ref="A71:L71"/>
    <mergeCell ref="M71:N71"/>
    <mergeCell ref="O71:P71"/>
    <mergeCell ref="Q71:S71"/>
    <mergeCell ref="T71:V71"/>
    <mergeCell ref="A66:S66"/>
    <mergeCell ref="T66:V66"/>
    <mergeCell ref="A68:V68"/>
    <mergeCell ref="A69:L69"/>
    <mergeCell ref="M69:N69"/>
    <mergeCell ref="O69:P69"/>
    <mergeCell ref="Q69:S69"/>
    <mergeCell ref="T69:V69"/>
    <mergeCell ref="A65:G65"/>
    <mergeCell ref="H65:J65"/>
    <mergeCell ref="K65:N65"/>
    <mergeCell ref="O65:Q65"/>
    <mergeCell ref="R65:S65"/>
    <mergeCell ref="T65:V65"/>
    <mergeCell ref="A64:G64"/>
    <mergeCell ref="H64:J64"/>
    <mergeCell ref="K64:N64"/>
    <mergeCell ref="O64:Q64"/>
    <mergeCell ref="R64:S64"/>
    <mergeCell ref="T64:V64"/>
    <mergeCell ref="A63:G63"/>
    <mergeCell ref="H63:J63"/>
    <mergeCell ref="K63:N63"/>
    <mergeCell ref="O63:Q63"/>
    <mergeCell ref="R63:S63"/>
    <mergeCell ref="T63:V63"/>
    <mergeCell ref="A62:G62"/>
    <mergeCell ref="H62:J62"/>
    <mergeCell ref="K62:N62"/>
    <mergeCell ref="O62:Q62"/>
    <mergeCell ref="R62:S62"/>
    <mergeCell ref="T62:V62"/>
    <mergeCell ref="A60:V60"/>
    <mergeCell ref="A61:G61"/>
    <mergeCell ref="H61:J61"/>
    <mergeCell ref="K61:N61"/>
    <mergeCell ref="O61:Q61"/>
    <mergeCell ref="R61:S61"/>
    <mergeCell ref="T61:V61"/>
    <mergeCell ref="A56:V56"/>
    <mergeCell ref="A57:B57"/>
    <mergeCell ref="C57:Q57"/>
    <mergeCell ref="R57:S57"/>
    <mergeCell ref="T57:V57"/>
    <mergeCell ref="A58:B58"/>
    <mergeCell ref="C58:Q58"/>
    <mergeCell ref="R58:S58"/>
    <mergeCell ref="T58:V58"/>
    <mergeCell ref="A42:S42"/>
    <mergeCell ref="T42:V42"/>
    <mergeCell ref="A44:V44"/>
    <mergeCell ref="E48:M48"/>
    <mergeCell ref="A50:V50"/>
    <mergeCell ref="A51:V55"/>
    <mergeCell ref="A38:S38"/>
    <mergeCell ref="T38:V38"/>
    <mergeCell ref="A39:S39"/>
    <mergeCell ref="T39:V39"/>
    <mergeCell ref="T40:V40"/>
    <mergeCell ref="A41:S41"/>
    <mergeCell ref="T41:V41"/>
    <mergeCell ref="A37:I37"/>
    <mergeCell ref="J37:K37"/>
    <mergeCell ref="L37:M37"/>
    <mergeCell ref="N37:P37"/>
    <mergeCell ref="Q37:S37"/>
    <mergeCell ref="T37:V37"/>
    <mergeCell ref="A36:I36"/>
    <mergeCell ref="J36:K36"/>
    <mergeCell ref="L36:M36"/>
    <mergeCell ref="N36:P36"/>
    <mergeCell ref="Q36:S36"/>
    <mergeCell ref="T36:V36"/>
    <mergeCell ref="A35:I35"/>
    <mergeCell ref="J35:K35"/>
    <mergeCell ref="L35:M35"/>
    <mergeCell ref="N35:P35"/>
    <mergeCell ref="Q35:S35"/>
    <mergeCell ref="T35:V35"/>
    <mergeCell ref="A31:S31"/>
    <mergeCell ref="T31:V31"/>
    <mergeCell ref="A33:V33"/>
    <mergeCell ref="A34:I34"/>
    <mergeCell ref="J34:K34"/>
    <mergeCell ref="L34:M34"/>
    <mergeCell ref="N34:P34"/>
    <mergeCell ref="Q34:S34"/>
    <mergeCell ref="T34:V34"/>
    <mergeCell ref="A30:J30"/>
    <mergeCell ref="K30:L30"/>
    <mergeCell ref="M30:N30"/>
    <mergeCell ref="O30:Q30"/>
    <mergeCell ref="R30:S30"/>
    <mergeCell ref="T30:V30"/>
    <mergeCell ref="A29:J29"/>
    <mergeCell ref="K29:L29"/>
    <mergeCell ref="M29:N29"/>
    <mergeCell ref="O29:Q29"/>
    <mergeCell ref="R29:S29"/>
    <mergeCell ref="T29:V29"/>
    <mergeCell ref="A28:J28"/>
    <mergeCell ref="K28:L28"/>
    <mergeCell ref="M28:N28"/>
    <mergeCell ref="O28:Q28"/>
    <mergeCell ref="R28:S28"/>
    <mergeCell ref="T28:V28"/>
    <mergeCell ref="A24:S24"/>
    <mergeCell ref="T24:V24"/>
    <mergeCell ref="A26:V26"/>
    <mergeCell ref="A27:J27"/>
    <mergeCell ref="K27:L27"/>
    <mergeCell ref="M27:N27"/>
    <mergeCell ref="O27:Q27"/>
    <mergeCell ref="R27:S27"/>
    <mergeCell ref="T27:V27"/>
    <mergeCell ref="A22:L22"/>
    <mergeCell ref="M22:N22"/>
    <mergeCell ref="O22:P22"/>
    <mergeCell ref="Q22:S22"/>
    <mergeCell ref="T22:V22"/>
    <mergeCell ref="A23:L23"/>
    <mergeCell ref="M23:N23"/>
    <mergeCell ref="O23:P23"/>
    <mergeCell ref="Q23:S23"/>
    <mergeCell ref="T23:V23"/>
    <mergeCell ref="A20:L20"/>
    <mergeCell ref="M20:N20"/>
    <mergeCell ref="O20:P20"/>
    <mergeCell ref="Q20:S20"/>
    <mergeCell ref="T20:V20"/>
    <mergeCell ref="A21:L21"/>
    <mergeCell ref="M21:N21"/>
    <mergeCell ref="O21:P21"/>
    <mergeCell ref="Q21:S21"/>
    <mergeCell ref="T21:V21"/>
    <mergeCell ref="A16:S16"/>
    <mergeCell ref="T16:V16"/>
    <mergeCell ref="A18:V18"/>
    <mergeCell ref="A19:L19"/>
    <mergeCell ref="M19:N19"/>
    <mergeCell ref="O19:P19"/>
    <mergeCell ref="Q19:S19"/>
    <mergeCell ref="T19:V19"/>
    <mergeCell ref="A15:G15"/>
    <mergeCell ref="H15:J15"/>
    <mergeCell ref="K15:N15"/>
    <mergeCell ref="O15:Q15"/>
    <mergeCell ref="R15:S15"/>
    <mergeCell ref="T15:V15"/>
    <mergeCell ref="A14:G14"/>
    <mergeCell ref="H14:J14"/>
    <mergeCell ref="K14:N14"/>
    <mergeCell ref="O14:Q14"/>
    <mergeCell ref="R14:S14"/>
    <mergeCell ref="T14:V14"/>
    <mergeCell ref="A13:G13"/>
    <mergeCell ref="H13:J13"/>
    <mergeCell ref="K13:N13"/>
    <mergeCell ref="O13:Q13"/>
    <mergeCell ref="R13:S13"/>
    <mergeCell ref="T13:V13"/>
    <mergeCell ref="A1:V5"/>
    <mergeCell ref="A6:V6"/>
    <mergeCell ref="A7:B7"/>
    <mergeCell ref="C7:Q7"/>
    <mergeCell ref="R7:S7"/>
    <mergeCell ref="T7:V7"/>
    <mergeCell ref="T11:V11"/>
    <mergeCell ref="A12:G12"/>
    <mergeCell ref="H12:J12"/>
    <mergeCell ref="K12:N12"/>
    <mergeCell ref="O12:Q12"/>
    <mergeCell ref="R12:S12"/>
    <mergeCell ref="T12:V12"/>
    <mergeCell ref="A8:B8"/>
    <mergeCell ref="C8:Q8"/>
    <mergeCell ref="R8:S8"/>
    <mergeCell ref="T8:V8"/>
    <mergeCell ref="A10:V10"/>
    <mergeCell ref="A11:G11"/>
    <mergeCell ref="H11:J11"/>
    <mergeCell ref="K11:N11"/>
    <mergeCell ref="O11:Q11"/>
    <mergeCell ref="R11:S11"/>
  </mergeCells>
  <dataValidations count="2">
    <dataValidation allowBlank="1" showInputMessage="1" showErrorMessage="1" prompt="Escriba el item relacionado en la propuesta" sqref="A8 A58" xr:uid="{1E5FD0AB-BE21-4788-890A-34CBCC6166E0}"/>
    <dataValidation type="textLength" errorStyle="warning" allowBlank="1" showInputMessage="1" showErrorMessage="1" errorTitle="FIRMA" error="Este espacio debe dejarse libre para la firma del Contratista" prompt="Deje este espacio libre para la firma del Contratista" sqref="E46:L47 E96:L97" xr:uid="{5328B0E5-5095-4ABE-8DE1-19CF4CF7D639}">
      <formula1>0</formula1>
      <formula2>0</formula2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2"/>
  <sheetViews>
    <sheetView workbookViewId="0">
      <selection activeCell="C63" sqref="C63"/>
    </sheetView>
  </sheetViews>
  <sheetFormatPr baseColWidth="10" defaultRowHeight="12.75" x14ac:dyDescent="0.2"/>
  <cols>
    <col min="1" max="1" width="7.140625" customWidth="1"/>
    <col min="2" max="2" width="33.85546875" bestFit="1" customWidth="1"/>
  </cols>
  <sheetData>
    <row r="1" spans="1:8" ht="15" x14ac:dyDescent="0.25">
      <c r="A1" s="386" t="s">
        <v>53</v>
      </c>
      <c r="B1" s="386"/>
      <c r="C1" s="386"/>
      <c r="D1" s="386"/>
      <c r="E1" s="386"/>
      <c r="F1" s="386"/>
      <c r="G1" s="386"/>
      <c r="H1" s="386"/>
    </row>
    <row r="2" spans="1:8" x14ac:dyDescent="0.2">
      <c r="A2" s="385" t="s">
        <v>52</v>
      </c>
      <c r="B2" s="385"/>
      <c r="C2" s="385"/>
      <c r="D2" s="385"/>
      <c r="E2" s="385"/>
      <c r="F2" s="385"/>
      <c r="G2" s="385"/>
      <c r="H2" s="385"/>
    </row>
    <row r="3" spans="1:8" x14ac:dyDescent="0.2">
      <c r="A3" s="140">
        <v>1</v>
      </c>
      <c r="B3" s="140" t="s">
        <v>5</v>
      </c>
      <c r="C3" s="385" t="s">
        <v>56</v>
      </c>
      <c r="D3" s="385"/>
      <c r="E3" s="385"/>
      <c r="F3" s="385"/>
      <c r="G3" s="385"/>
      <c r="H3" s="385"/>
    </row>
    <row r="4" spans="1:8" x14ac:dyDescent="0.2">
      <c r="A4" s="140">
        <v>2</v>
      </c>
      <c r="B4" s="140" t="s">
        <v>31</v>
      </c>
      <c r="C4" s="385" t="s">
        <v>57</v>
      </c>
      <c r="D4" s="385"/>
      <c r="E4" s="385"/>
      <c r="F4" s="385"/>
      <c r="G4" s="385"/>
      <c r="H4" s="385"/>
    </row>
    <row r="5" spans="1:8" x14ac:dyDescent="0.2">
      <c r="A5" s="140">
        <v>3</v>
      </c>
      <c r="B5" s="140" t="s">
        <v>32</v>
      </c>
      <c r="C5" s="385" t="s">
        <v>58</v>
      </c>
      <c r="D5" s="385"/>
      <c r="E5" s="385"/>
      <c r="F5" s="385"/>
      <c r="G5" s="385"/>
      <c r="H5" s="385"/>
    </row>
    <row r="6" spans="1:8" x14ac:dyDescent="0.2">
      <c r="A6" s="140">
        <v>4</v>
      </c>
      <c r="B6" s="140" t="s">
        <v>33</v>
      </c>
      <c r="C6" s="385" t="s">
        <v>59</v>
      </c>
      <c r="D6" s="385"/>
      <c r="E6" s="385"/>
      <c r="F6" s="385"/>
      <c r="G6" s="385"/>
      <c r="H6" s="385"/>
    </row>
    <row r="7" spans="1:8" x14ac:dyDescent="0.2">
      <c r="A7" s="140">
        <v>5</v>
      </c>
      <c r="B7" s="140" t="s">
        <v>34</v>
      </c>
      <c r="C7" s="385" t="s">
        <v>60</v>
      </c>
      <c r="D7" s="385"/>
      <c r="E7" s="385"/>
      <c r="F7" s="385"/>
      <c r="G7" s="385"/>
      <c r="H7" s="385"/>
    </row>
    <row r="8" spans="1:8" x14ac:dyDescent="0.2">
      <c r="A8" s="140">
        <v>6</v>
      </c>
      <c r="B8" s="140" t="s">
        <v>54</v>
      </c>
      <c r="C8" s="385" t="s">
        <v>61</v>
      </c>
      <c r="D8" s="385"/>
      <c r="E8" s="385"/>
      <c r="F8" s="385"/>
      <c r="G8" s="385"/>
      <c r="H8" s="385"/>
    </row>
    <row r="9" spans="1:8" x14ac:dyDescent="0.2">
      <c r="A9" s="140">
        <v>7</v>
      </c>
      <c r="B9" s="140" t="s">
        <v>55</v>
      </c>
      <c r="C9" s="385" t="s">
        <v>62</v>
      </c>
      <c r="D9" s="385"/>
      <c r="E9" s="385"/>
      <c r="F9" s="385"/>
      <c r="G9" s="385"/>
      <c r="H9" s="385"/>
    </row>
    <row r="10" spans="1:8" x14ac:dyDescent="0.2">
      <c r="A10" s="140">
        <v>8</v>
      </c>
      <c r="B10" s="140" t="s">
        <v>35</v>
      </c>
      <c r="C10" s="385" t="s">
        <v>63</v>
      </c>
      <c r="D10" s="385"/>
      <c r="E10" s="385"/>
      <c r="F10" s="385"/>
      <c r="G10" s="385"/>
      <c r="H10" s="385"/>
    </row>
    <row r="11" spans="1:8" x14ac:dyDescent="0.2">
      <c r="A11" s="140">
        <v>9</v>
      </c>
      <c r="B11" s="140" t="s">
        <v>36</v>
      </c>
      <c r="C11" s="385" t="s">
        <v>64</v>
      </c>
      <c r="D11" s="385"/>
      <c r="E11" s="385"/>
      <c r="F11" s="385"/>
      <c r="G11" s="385"/>
      <c r="H11" s="385"/>
    </row>
    <row r="12" spans="1:8" x14ac:dyDescent="0.2">
      <c r="A12" s="140">
        <v>10</v>
      </c>
      <c r="B12" s="140" t="s">
        <v>37</v>
      </c>
      <c r="C12" s="385" t="s">
        <v>65</v>
      </c>
      <c r="D12" s="385"/>
      <c r="E12" s="385"/>
      <c r="F12" s="385"/>
      <c r="G12" s="385"/>
      <c r="H12" s="385"/>
    </row>
    <row r="13" spans="1:8" x14ac:dyDescent="0.2">
      <c r="A13" s="140">
        <v>11</v>
      </c>
      <c r="B13" s="140" t="s">
        <v>38</v>
      </c>
      <c r="C13" s="385" t="s">
        <v>66</v>
      </c>
      <c r="D13" s="385"/>
      <c r="E13" s="385"/>
      <c r="F13" s="385"/>
      <c r="G13" s="385"/>
      <c r="H13" s="385"/>
    </row>
    <row r="14" spans="1:8" x14ac:dyDescent="0.2">
      <c r="A14" s="140">
        <v>12</v>
      </c>
      <c r="B14" s="140" t="s">
        <v>39</v>
      </c>
      <c r="C14" s="385" t="s">
        <v>67</v>
      </c>
      <c r="D14" s="385"/>
      <c r="E14" s="385"/>
      <c r="F14" s="385"/>
      <c r="G14" s="385"/>
      <c r="H14" s="385"/>
    </row>
    <row r="15" spans="1:8" x14ac:dyDescent="0.2">
      <c r="A15" s="140">
        <v>13</v>
      </c>
      <c r="B15" s="140" t="s">
        <v>40</v>
      </c>
      <c r="C15" s="385" t="s">
        <v>68</v>
      </c>
      <c r="D15" s="385"/>
      <c r="E15" s="385"/>
      <c r="F15" s="385"/>
      <c r="G15" s="385"/>
      <c r="H15" s="385"/>
    </row>
    <row r="16" spans="1:8" x14ac:dyDescent="0.2">
      <c r="A16" s="140">
        <v>14</v>
      </c>
      <c r="B16" s="140" t="s">
        <v>41</v>
      </c>
      <c r="C16" s="385" t="s">
        <v>69</v>
      </c>
      <c r="D16" s="385"/>
      <c r="E16" s="385"/>
      <c r="F16" s="385"/>
      <c r="G16" s="385"/>
      <c r="H16" s="385"/>
    </row>
    <row r="17" spans="1:8" x14ac:dyDescent="0.2">
      <c r="A17" s="140">
        <v>15</v>
      </c>
      <c r="B17" s="140" t="s">
        <v>42</v>
      </c>
      <c r="C17" s="385" t="s">
        <v>70</v>
      </c>
      <c r="D17" s="385"/>
      <c r="E17" s="385"/>
      <c r="F17" s="385"/>
      <c r="G17" s="385"/>
      <c r="H17" s="385"/>
    </row>
    <row r="18" spans="1:8" x14ac:dyDescent="0.2">
      <c r="A18" s="140">
        <v>16</v>
      </c>
      <c r="B18" s="140" t="s">
        <v>43</v>
      </c>
      <c r="C18" s="385" t="s">
        <v>71</v>
      </c>
      <c r="D18" s="385"/>
      <c r="E18" s="385"/>
      <c r="F18" s="385"/>
      <c r="G18" s="385"/>
      <c r="H18" s="385"/>
    </row>
    <row r="19" spans="1:8" x14ac:dyDescent="0.2">
      <c r="A19" s="140">
        <v>17</v>
      </c>
      <c r="B19" s="140" t="s">
        <v>44</v>
      </c>
      <c r="C19" s="385" t="s">
        <v>72</v>
      </c>
      <c r="D19" s="385"/>
      <c r="E19" s="385"/>
      <c r="F19" s="385"/>
      <c r="G19" s="385"/>
      <c r="H19" s="385"/>
    </row>
    <row r="20" spans="1:8" x14ac:dyDescent="0.2">
      <c r="A20" s="140">
        <v>18</v>
      </c>
      <c r="B20" s="140" t="s">
        <v>46</v>
      </c>
      <c r="C20" s="385" t="s">
        <v>73</v>
      </c>
      <c r="D20" s="385"/>
      <c r="E20" s="385"/>
      <c r="F20" s="385"/>
      <c r="G20" s="385"/>
      <c r="H20" s="385"/>
    </row>
    <row r="21" spans="1:8" x14ac:dyDescent="0.2">
      <c r="A21" s="140">
        <v>19</v>
      </c>
      <c r="B21" s="140" t="s">
        <v>47</v>
      </c>
      <c r="C21" s="385" t="s">
        <v>74</v>
      </c>
      <c r="D21" s="385"/>
      <c r="E21" s="385"/>
      <c r="F21" s="385"/>
      <c r="G21" s="385"/>
      <c r="H21" s="385"/>
    </row>
    <row r="22" spans="1:8" x14ac:dyDescent="0.2">
      <c r="A22" s="140">
        <v>20</v>
      </c>
      <c r="B22" s="140" t="s">
        <v>45</v>
      </c>
      <c r="C22" s="385" t="s">
        <v>75</v>
      </c>
      <c r="D22" s="385"/>
      <c r="E22" s="385"/>
      <c r="F22" s="385"/>
      <c r="G22" s="385"/>
      <c r="H22" s="385"/>
    </row>
    <row r="23" spans="1:8" ht="6.75" customHeight="1" x14ac:dyDescent="0.2">
      <c r="A23" s="140"/>
      <c r="B23" s="140"/>
      <c r="C23" s="385"/>
      <c r="D23" s="385"/>
      <c r="E23" s="385"/>
      <c r="F23" s="385"/>
      <c r="G23" s="385"/>
      <c r="H23" s="385"/>
    </row>
    <row r="24" spans="1:8" x14ac:dyDescent="0.2">
      <c r="A24" s="140">
        <v>21</v>
      </c>
      <c r="B24" s="140" t="s">
        <v>2</v>
      </c>
      <c r="C24" s="385" t="s">
        <v>76</v>
      </c>
      <c r="D24" s="385"/>
      <c r="E24" s="385"/>
      <c r="F24" s="385"/>
      <c r="G24" s="385"/>
      <c r="H24" s="385"/>
    </row>
    <row r="25" spans="1:8" ht="38.25" x14ac:dyDescent="0.2">
      <c r="A25" s="140">
        <v>22</v>
      </c>
      <c r="B25" s="142" t="s">
        <v>3</v>
      </c>
      <c r="C25" s="385" t="s">
        <v>77</v>
      </c>
      <c r="D25" s="385"/>
      <c r="E25" s="385"/>
      <c r="F25" s="385"/>
      <c r="G25" s="385"/>
      <c r="H25" s="385"/>
    </row>
    <row r="26" spans="1:8" x14ac:dyDescent="0.2">
      <c r="A26" s="140">
        <v>23</v>
      </c>
      <c r="B26" s="140" t="s">
        <v>4</v>
      </c>
      <c r="C26" s="385" t="s">
        <v>78</v>
      </c>
      <c r="D26" s="385"/>
      <c r="E26" s="385"/>
      <c r="F26" s="385"/>
      <c r="G26" s="385"/>
      <c r="H26" s="385"/>
    </row>
    <row r="27" spans="1:8" x14ac:dyDescent="0.2">
      <c r="A27" s="385" t="s">
        <v>5</v>
      </c>
      <c r="B27" s="385"/>
      <c r="C27" s="385"/>
      <c r="D27" s="385"/>
      <c r="E27" s="385"/>
      <c r="F27" s="385"/>
      <c r="G27" s="385"/>
      <c r="H27" s="385"/>
    </row>
    <row r="28" spans="1:8" x14ac:dyDescent="0.2">
      <c r="A28" s="140">
        <v>24</v>
      </c>
      <c r="B28" s="142" t="s">
        <v>10</v>
      </c>
      <c r="C28" s="385" t="s">
        <v>80</v>
      </c>
      <c r="D28" s="385"/>
      <c r="E28" s="385"/>
      <c r="F28" s="385"/>
      <c r="G28" s="385"/>
      <c r="H28" s="385"/>
    </row>
    <row r="29" spans="1:8" x14ac:dyDescent="0.2">
      <c r="A29" s="140">
        <v>25</v>
      </c>
      <c r="B29" s="142" t="s">
        <v>11</v>
      </c>
      <c r="C29" s="385" t="s">
        <v>79</v>
      </c>
      <c r="D29" s="385"/>
      <c r="E29" s="385"/>
      <c r="F29" s="385"/>
      <c r="G29" s="385"/>
      <c r="H29" s="385"/>
    </row>
    <row r="30" spans="1:8" x14ac:dyDescent="0.2">
      <c r="A30" s="140">
        <v>26</v>
      </c>
      <c r="B30" s="142" t="s">
        <v>9</v>
      </c>
      <c r="C30" s="385" t="s">
        <v>81</v>
      </c>
      <c r="D30" s="385"/>
      <c r="E30" s="385"/>
      <c r="F30" s="385"/>
      <c r="G30" s="385"/>
      <c r="H30" s="385"/>
    </row>
    <row r="31" spans="1:8" x14ac:dyDescent="0.2">
      <c r="A31" s="385" t="s">
        <v>6</v>
      </c>
      <c r="B31" s="385"/>
      <c r="C31" s="385"/>
      <c r="D31" s="385"/>
      <c r="E31" s="385"/>
      <c r="F31" s="385"/>
      <c r="G31" s="385"/>
      <c r="H31" s="385"/>
    </row>
    <row r="32" spans="1:8" x14ac:dyDescent="0.2">
      <c r="A32" s="140">
        <v>27</v>
      </c>
      <c r="B32" s="142" t="s">
        <v>12</v>
      </c>
      <c r="C32" s="385" t="s">
        <v>82</v>
      </c>
      <c r="D32" s="385"/>
      <c r="E32" s="385"/>
      <c r="F32" s="385"/>
      <c r="G32" s="385"/>
      <c r="H32" s="385"/>
    </row>
    <row r="33" spans="1:8" x14ac:dyDescent="0.2">
      <c r="A33" s="140">
        <v>28</v>
      </c>
      <c r="B33" s="142" t="s">
        <v>13</v>
      </c>
      <c r="C33" s="385" t="s">
        <v>82</v>
      </c>
      <c r="D33" s="385"/>
      <c r="E33" s="385"/>
      <c r="F33" s="385"/>
      <c r="G33" s="385"/>
      <c r="H33" s="385"/>
    </row>
    <row r="34" spans="1:8" x14ac:dyDescent="0.2">
      <c r="A34" s="385" t="s">
        <v>7</v>
      </c>
      <c r="B34" s="385"/>
      <c r="C34" s="385"/>
      <c r="D34" s="385"/>
      <c r="E34" s="385"/>
      <c r="F34" s="385"/>
      <c r="G34" s="385"/>
      <c r="H34" s="385"/>
    </row>
    <row r="35" spans="1:8" x14ac:dyDescent="0.2">
      <c r="A35" s="140">
        <v>29</v>
      </c>
      <c r="B35" s="142" t="s">
        <v>12</v>
      </c>
      <c r="C35" s="385" t="s">
        <v>83</v>
      </c>
      <c r="D35" s="385"/>
      <c r="E35" s="385"/>
      <c r="F35" s="385"/>
      <c r="G35" s="385"/>
      <c r="H35" s="385"/>
    </row>
    <row r="36" spans="1:8" x14ac:dyDescent="0.2">
      <c r="A36" s="140">
        <v>30</v>
      </c>
      <c r="B36" s="142" t="s">
        <v>13</v>
      </c>
      <c r="C36" s="385" t="s">
        <v>83</v>
      </c>
      <c r="D36" s="385"/>
      <c r="E36" s="385"/>
      <c r="F36" s="385"/>
      <c r="G36" s="385"/>
      <c r="H36" s="385"/>
    </row>
    <row r="37" spans="1:8" x14ac:dyDescent="0.2">
      <c r="A37" s="140">
        <v>31</v>
      </c>
      <c r="B37" s="142" t="s">
        <v>8</v>
      </c>
      <c r="C37" s="385" t="s">
        <v>84</v>
      </c>
      <c r="D37" s="385"/>
      <c r="E37" s="385"/>
      <c r="F37" s="385"/>
      <c r="G37" s="385"/>
      <c r="H37" s="385"/>
    </row>
    <row r="38" spans="1:8" x14ac:dyDescent="0.2">
      <c r="A38" s="140">
        <v>32</v>
      </c>
      <c r="B38" s="142" t="s">
        <v>9</v>
      </c>
      <c r="C38" s="385" t="s">
        <v>85</v>
      </c>
      <c r="D38" s="385"/>
      <c r="E38" s="385"/>
      <c r="F38" s="385"/>
      <c r="G38" s="385"/>
      <c r="H38" s="385"/>
    </row>
    <row r="39" spans="1:8" ht="3.75" customHeight="1" x14ac:dyDescent="0.2">
      <c r="A39" s="140"/>
      <c r="B39" s="142"/>
      <c r="C39" s="141"/>
      <c r="D39" s="141"/>
      <c r="E39" s="141"/>
      <c r="F39" s="141"/>
      <c r="G39" s="141"/>
      <c r="H39" s="141"/>
    </row>
    <row r="40" spans="1:8" x14ac:dyDescent="0.2">
      <c r="A40" s="140">
        <v>33</v>
      </c>
      <c r="B40" s="142" t="s">
        <v>15</v>
      </c>
      <c r="C40" s="385" t="s">
        <v>86</v>
      </c>
      <c r="D40" s="385"/>
      <c r="E40" s="385"/>
      <c r="F40" s="385"/>
      <c r="G40" s="385"/>
      <c r="H40" s="385"/>
    </row>
    <row r="41" spans="1:8" x14ac:dyDescent="0.2">
      <c r="A41" s="140">
        <v>34</v>
      </c>
      <c r="B41" s="142" t="s">
        <v>16</v>
      </c>
      <c r="C41" s="290" t="s">
        <v>88</v>
      </c>
      <c r="D41" s="290"/>
      <c r="E41" s="290"/>
      <c r="F41" s="290"/>
      <c r="G41" s="290"/>
      <c r="H41" s="290"/>
    </row>
    <row r="42" spans="1:8" ht="27" customHeight="1" x14ac:dyDescent="0.2">
      <c r="A42" s="140">
        <v>35</v>
      </c>
      <c r="B42" s="142" t="s">
        <v>17</v>
      </c>
      <c r="C42" s="290" t="s">
        <v>89</v>
      </c>
      <c r="D42" s="290"/>
      <c r="E42" s="290"/>
      <c r="F42" s="290"/>
      <c r="G42" s="290"/>
      <c r="H42" s="290"/>
    </row>
    <row r="43" spans="1:8" ht="27" customHeight="1" x14ac:dyDescent="0.2">
      <c r="A43" s="140">
        <v>36</v>
      </c>
      <c r="B43" s="142" t="s">
        <v>18</v>
      </c>
      <c r="C43" s="290" t="s">
        <v>90</v>
      </c>
      <c r="D43" s="290"/>
      <c r="E43" s="290"/>
      <c r="F43" s="290"/>
      <c r="G43" s="290"/>
      <c r="H43" s="290"/>
    </row>
    <row r="44" spans="1:8" ht="27" customHeight="1" x14ac:dyDescent="0.2">
      <c r="A44" s="140">
        <v>37</v>
      </c>
      <c r="B44" s="142" t="s">
        <v>19</v>
      </c>
      <c r="C44" s="290" t="s">
        <v>87</v>
      </c>
      <c r="D44" s="290"/>
      <c r="E44" s="290"/>
      <c r="F44" s="290"/>
      <c r="G44" s="290"/>
      <c r="H44" s="290"/>
    </row>
    <row r="45" spans="1:8" x14ac:dyDescent="0.2">
      <c r="A45" s="140">
        <v>38</v>
      </c>
      <c r="B45" s="142" t="s">
        <v>20</v>
      </c>
      <c r="C45" s="385" t="s">
        <v>91</v>
      </c>
      <c r="D45" s="385"/>
      <c r="E45" s="385"/>
      <c r="F45" s="385"/>
      <c r="G45" s="385"/>
      <c r="H45" s="385"/>
    </row>
    <row r="46" spans="1:8" x14ac:dyDescent="0.2">
      <c r="A46" s="140">
        <v>39</v>
      </c>
      <c r="B46" s="142" t="s">
        <v>21</v>
      </c>
      <c r="C46" s="385" t="s">
        <v>92</v>
      </c>
      <c r="D46" s="385"/>
      <c r="E46" s="385"/>
      <c r="F46" s="385"/>
      <c r="G46" s="385"/>
      <c r="H46" s="385"/>
    </row>
    <row r="47" spans="1:8" ht="18" customHeight="1" x14ac:dyDescent="0.2">
      <c r="A47" s="385" t="s">
        <v>22</v>
      </c>
      <c r="B47" s="385"/>
      <c r="C47" s="385"/>
      <c r="D47" s="385"/>
      <c r="E47" s="385"/>
      <c r="F47" s="385"/>
      <c r="G47" s="385"/>
      <c r="H47" s="385"/>
    </row>
    <row r="48" spans="1:8" ht="25.5" x14ac:dyDescent="0.2">
      <c r="A48" s="140">
        <v>40</v>
      </c>
      <c r="B48" s="142" t="s">
        <v>23</v>
      </c>
      <c r="C48" s="385" t="s">
        <v>86</v>
      </c>
      <c r="D48" s="385"/>
      <c r="E48" s="385"/>
      <c r="F48" s="385"/>
      <c r="G48" s="385"/>
      <c r="H48" s="385"/>
    </row>
    <row r="49" spans="1:8" ht="28.5" customHeight="1" x14ac:dyDescent="0.2">
      <c r="A49" s="140">
        <v>41</v>
      </c>
      <c r="B49" s="142" t="s">
        <v>24</v>
      </c>
      <c r="C49" s="290" t="s">
        <v>93</v>
      </c>
      <c r="D49" s="290"/>
      <c r="E49" s="290"/>
      <c r="F49" s="290"/>
      <c r="G49" s="290"/>
      <c r="H49" s="290"/>
    </row>
    <row r="50" spans="1:8" ht="28.5" customHeight="1" x14ac:dyDescent="0.2">
      <c r="A50" s="140">
        <v>42</v>
      </c>
      <c r="B50" s="142" t="s">
        <v>17</v>
      </c>
      <c r="C50" s="290" t="s">
        <v>89</v>
      </c>
      <c r="D50" s="290"/>
      <c r="E50" s="290"/>
      <c r="F50" s="290"/>
      <c r="G50" s="290"/>
      <c r="H50" s="290"/>
    </row>
    <row r="51" spans="1:8" ht="28.5" customHeight="1" x14ac:dyDescent="0.2">
      <c r="A51" s="140">
        <v>43</v>
      </c>
      <c r="B51" s="142" t="s">
        <v>18</v>
      </c>
      <c r="C51" s="290" t="s">
        <v>90</v>
      </c>
      <c r="D51" s="290"/>
      <c r="E51" s="290"/>
      <c r="F51" s="290"/>
      <c r="G51" s="290"/>
      <c r="H51" s="290"/>
    </row>
    <row r="52" spans="1:8" ht="28.5" customHeight="1" x14ac:dyDescent="0.2">
      <c r="A52" s="140">
        <v>44</v>
      </c>
      <c r="B52" s="142" t="s">
        <v>19</v>
      </c>
      <c r="C52" s="290" t="s">
        <v>87</v>
      </c>
      <c r="D52" s="290"/>
      <c r="E52" s="290"/>
      <c r="F52" s="290"/>
      <c r="G52" s="290"/>
      <c r="H52" s="290"/>
    </row>
    <row r="53" spans="1:8" ht="22.5" customHeight="1" x14ac:dyDescent="0.2">
      <c r="A53" s="140">
        <v>45</v>
      </c>
      <c r="B53" s="142" t="s">
        <v>20</v>
      </c>
      <c r="C53" s="290" t="s">
        <v>91</v>
      </c>
      <c r="D53" s="290"/>
      <c r="E53" s="290"/>
      <c r="F53" s="290"/>
      <c r="G53" s="290"/>
      <c r="H53" s="290"/>
    </row>
    <row r="54" spans="1:8" ht="25.5" x14ac:dyDescent="0.2">
      <c r="A54" s="140">
        <v>46</v>
      </c>
      <c r="B54" s="142" t="s">
        <v>94</v>
      </c>
      <c r="C54" s="290" t="s">
        <v>93</v>
      </c>
      <c r="D54" s="290"/>
      <c r="E54" s="290"/>
      <c r="F54" s="290"/>
      <c r="G54" s="290"/>
      <c r="H54" s="290"/>
    </row>
    <row r="55" spans="1:8" x14ac:dyDescent="0.2">
      <c r="A55" s="140">
        <v>47</v>
      </c>
      <c r="B55" s="142" t="s">
        <v>26</v>
      </c>
      <c r="C55" s="385" t="s">
        <v>96</v>
      </c>
      <c r="D55" s="385"/>
      <c r="E55" s="385"/>
      <c r="F55" s="385"/>
      <c r="G55" s="385"/>
      <c r="H55" s="385"/>
    </row>
    <row r="56" spans="1:8" ht="25.5" x14ac:dyDescent="0.2">
      <c r="A56" s="140">
        <v>48</v>
      </c>
      <c r="B56" s="142" t="s">
        <v>27</v>
      </c>
      <c r="C56" s="385" t="s">
        <v>95</v>
      </c>
      <c r="D56" s="385"/>
      <c r="E56" s="385"/>
      <c r="F56" s="385"/>
      <c r="G56" s="385"/>
      <c r="H56" s="385"/>
    </row>
    <row r="57" spans="1:8" x14ac:dyDescent="0.2">
      <c r="A57" s="140">
        <v>49</v>
      </c>
      <c r="B57" s="142" t="s">
        <v>17</v>
      </c>
      <c r="C57" s="290" t="s">
        <v>89</v>
      </c>
      <c r="D57" s="290"/>
      <c r="E57" s="290"/>
      <c r="F57" s="290"/>
      <c r="G57" s="290"/>
      <c r="H57" s="290"/>
    </row>
    <row r="58" spans="1:8" x14ac:dyDescent="0.2">
      <c r="A58" s="140">
        <v>50</v>
      </c>
      <c r="B58" s="142" t="s">
        <v>18</v>
      </c>
      <c r="C58" s="290" t="s">
        <v>90</v>
      </c>
      <c r="D58" s="290"/>
      <c r="E58" s="290"/>
      <c r="F58" s="290"/>
      <c r="G58" s="290"/>
      <c r="H58" s="290"/>
    </row>
    <row r="59" spans="1:8" x14ac:dyDescent="0.2">
      <c r="A59" s="140">
        <v>51</v>
      </c>
      <c r="B59" s="142" t="s">
        <v>19</v>
      </c>
      <c r="C59" s="290" t="s">
        <v>87</v>
      </c>
      <c r="D59" s="290"/>
      <c r="E59" s="290"/>
      <c r="F59" s="290"/>
      <c r="G59" s="290"/>
      <c r="H59" s="290"/>
    </row>
    <row r="60" spans="1:8" x14ac:dyDescent="0.2">
      <c r="A60" s="140">
        <v>52</v>
      </c>
      <c r="B60" s="142" t="s">
        <v>28</v>
      </c>
      <c r="C60" s="290" t="s">
        <v>91</v>
      </c>
      <c r="D60" s="290"/>
      <c r="E60" s="290"/>
      <c r="F60" s="290"/>
      <c r="G60" s="290"/>
      <c r="H60" s="290"/>
    </row>
    <row r="61" spans="1:8" ht="25.5" x14ac:dyDescent="0.2">
      <c r="A61" s="140">
        <v>53</v>
      </c>
      <c r="B61" s="142" t="s">
        <v>29</v>
      </c>
      <c r="C61" s="385" t="s">
        <v>97</v>
      </c>
      <c r="D61" s="385"/>
      <c r="E61" s="385"/>
      <c r="F61" s="385"/>
      <c r="G61" s="385"/>
      <c r="H61" s="385"/>
    </row>
    <row r="62" spans="1:8" ht="25.5" x14ac:dyDescent="0.2">
      <c r="A62" s="140">
        <v>54</v>
      </c>
      <c r="B62" s="142" t="s">
        <v>30</v>
      </c>
      <c r="C62" s="385" t="s">
        <v>98</v>
      </c>
      <c r="D62" s="385"/>
      <c r="E62" s="385"/>
      <c r="F62" s="385"/>
      <c r="G62" s="385"/>
      <c r="H62" s="385"/>
    </row>
  </sheetData>
  <mergeCells count="61">
    <mergeCell ref="C4:H4"/>
    <mergeCell ref="C5:H5"/>
    <mergeCell ref="C6:H6"/>
    <mergeCell ref="C7:H7"/>
    <mergeCell ref="A1:H1"/>
    <mergeCell ref="A2:H2"/>
    <mergeCell ref="C3:H3"/>
    <mergeCell ref="C8:H8"/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23:H23"/>
    <mergeCell ref="C24:H24"/>
    <mergeCell ref="C25:H25"/>
    <mergeCell ref="C26:H26"/>
    <mergeCell ref="C18:H18"/>
    <mergeCell ref="C19:H19"/>
    <mergeCell ref="C20:H20"/>
    <mergeCell ref="C21:H21"/>
    <mergeCell ref="C22:H22"/>
    <mergeCell ref="C28:H28"/>
    <mergeCell ref="A27:H27"/>
    <mergeCell ref="C29:H29"/>
    <mergeCell ref="C30:H30"/>
    <mergeCell ref="C32:H32"/>
    <mergeCell ref="A31:H31"/>
    <mergeCell ref="A34:H34"/>
    <mergeCell ref="C33:H33"/>
    <mergeCell ref="C35:H35"/>
    <mergeCell ref="C36:H36"/>
    <mergeCell ref="C37:H37"/>
    <mergeCell ref="C38:H38"/>
    <mergeCell ref="A47:H47"/>
    <mergeCell ref="C40:H40"/>
    <mergeCell ref="C41:H41"/>
    <mergeCell ref="C42:H42"/>
    <mergeCell ref="C43:H43"/>
    <mergeCell ref="C44:H44"/>
    <mergeCell ref="C45:H45"/>
    <mergeCell ref="C46:H46"/>
    <mergeCell ref="C48:H48"/>
    <mergeCell ref="C49:H49"/>
    <mergeCell ref="C50:H50"/>
    <mergeCell ref="C51:H51"/>
    <mergeCell ref="C52:H52"/>
    <mergeCell ref="C53:H53"/>
    <mergeCell ref="C54:H54"/>
    <mergeCell ref="C55:H55"/>
    <mergeCell ref="C56:H56"/>
    <mergeCell ref="C57:H57"/>
    <mergeCell ref="C58:H58"/>
    <mergeCell ref="C59:H59"/>
    <mergeCell ref="C60:H60"/>
    <mergeCell ref="C61:H61"/>
    <mergeCell ref="C62:H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9- Acta de Mayores y Menores</vt:lpstr>
      <vt:lpstr>NP 1</vt:lpstr>
      <vt:lpstr>Instrucciones</vt:lpstr>
      <vt:lpstr>'9- Acta de Mayores y Menores'!Área_de_impresión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Brayam Steven Lopez Ramirez</dc:creator>
  <cp:lastModifiedBy>Natalia Alicia Erazo Guerrero</cp:lastModifiedBy>
  <cp:lastPrinted>2018-07-11T19:51:00Z</cp:lastPrinted>
  <dcterms:created xsi:type="dcterms:W3CDTF">2018-05-18T14:47:09Z</dcterms:created>
  <dcterms:modified xsi:type="dcterms:W3CDTF">2025-12-27T15:04:17Z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2025-12-16T15:29:13Z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f3e171d9-8549-495b-9490-cf6b215d0856</vt:lpwstr>
  </property>
  <property fmtid="{D5CDD505-2E9C-101B-9397-08002B2CF9AE}" pid="8" name="MSIP_Label_fc111285-cafa-4fc9-8a9a-bd902089b24f_ContentBits">
    <vt:lpwstr>0</vt:lpwstr>
  </property>
</Properties>
</file>