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C:\Users\mcvar\OneDrive\Escritorio\BACKUP MCVD\ALCALDIA FONTIBON\FDLF-SAMC-004-2025\"/>
    </mc:Choice>
  </mc:AlternateContent>
  <xr:revisionPtr revIDLastSave="0" documentId="13_ncr:1_{7D935BA3-5535-495D-9CC3-CE16E7800D71}" xr6:coauthVersionLast="47" xr6:coauthVersionMax="47" xr10:uidLastSave="{00000000-0000-0000-0000-000000000000}"/>
  <bookViews>
    <workbookView xWindow="-108" yWindow="-108" windowWidth="23256" windowHeight="12456" activeTab="1" xr2:uid="{980FD690-344D-4E91-BECF-4DC05ED35A9A}"/>
  </bookViews>
  <sheets>
    <sheet name="Verificación Oferta Económica" sheetId="5" r:id="rId1"/>
    <sheet name="3. EvE - M. Geométrica" sheetId="1" r:id="rId2"/>
    <sheet name="Resultados-OAB Rela" sheetId="6" state="hidden" r:id="rId3"/>
  </sheets>
  <externalReferences>
    <externalReference r:id="rId4"/>
  </externalReferences>
  <definedNames>
    <definedName name="_xlnm._FilterDatabase" localSheetId="1" hidden="1">'3. EvE - M. Geométrica'!$A$4:$E$4</definedName>
    <definedName name="_xlnm._FilterDatabase" localSheetId="2" hidden="1">'Resultados-OAB Rela'!$B$24:$F$48</definedName>
    <definedName name="_xlnm._FilterDatabase" localSheetId="0" hidden="1">'Verificación Oferta Económica'!$A$3:$AO$43</definedName>
    <definedName name="_xlnm.Print_Area" localSheetId="1">'3. EvE - M. Geométrica'!$A$1:$G$42</definedName>
    <definedName name="_xlnm.Print_Area" localSheetId="2">'Resultados-OAB Rela'!$A$1:$F$58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6" i="6" l="1"/>
  <c r="C26" i="6"/>
  <c r="D26" i="6"/>
  <c r="B27" i="6"/>
  <c r="C27" i="6"/>
  <c r="D27" i="6"/>
  <c r="D25" i="6"/>
  <c r="C25" i="6"/>
  <c r="B25" i="6"/>
  <c r="F21" i="6"/>
  <c r="F9" i="6"/>
  <c r="F11" i="6" s="1"/>
  <c r="F15" i="6" s="1"/>
  <c r="D48" i="6"/>
  <c r="C48" i="6"/>
  <c r="B48" i="6"/>
  <c r="D47" i="6"/>
  <c r="C47" i="6"/>
  <c r="B47" i="6"/>
  <c r="D46" i="6"/>
  <c r="C46" i="6"/>
  <c r="B46" i="6"/>
  <c r="D45" i="6"/>
  <c r="C45" i="6"/>
  <c r="B45" i="6"/>
  <c r="D44" i="6"/>
  <c r="C44" i="6"/>
  <c r="B44" i="6"/>
  <c r="D43" i="6"/>
  <c r="C43" i="6"/>
  <c r="B43" i="6"/>
  <c r="D42" i="6"/>
  <c r="C42" i="6"/>
  <c r="B42" i="6"/>
  <c r="D41" i="6"/>
  <c r="C41" i="6"/>
  <c r="B41" i="6"/>
  <c r="D40" i="6"/>
  <c r="C40" i="6"/>
  <c r="B40" i="6"/>
  <c r="D39" i="6"/>
  <c r="C39" i="6"/>
  <c r="B39" i="6"/>
  <c r="D38" i="6"/>
  <c r="C38" i="6"/>
  <c r="B38" i="6"/>
  <c r="D37" i="6"/>
  <c r="C37" i="6"/>
  <c r="B37" i="6"/>
  <c r="D36" i="6"/>
  <c r="C36" i="6"/>
  <c r="B36" i="6"/>
  <c r="D35" i="6"/>
  <c r="C35" i="6"/>
  <c r="B35" i="6"/>
  <c r="D34" i="6"/>
  <c r="C34" i="6"/>
  <c r="B34" i="6"/>
  <c r="D33" i="6"/>
  <c r="C33" i="6"/>
  <c r="B33" i="6"/>
  <c r="D32" i="6"/>
  <c r="C32" i="6"/>
  <c r="B32" i="6"/>
  <c r="D31" i="6"/>
  <c r="C31" i="6"/>
  <c r="B31" i="6"/>
  <c r="D30" i="6"/>
  <c r="C30" i="6"/>
  <c r="B30" i="6"/>
  <c r="D29" i="6"/>
  <c r="C29" i="6"/>
  <c r="B29" i="6"/>
  <c r="D28" i="6"/>
  <c r="C28" i="6"/>
  <c r="B28" i="6"/>
  <c r="F17" i="6" l="1"/>
  <c r="F19" i="6" s="1"/>
  <c r="F24" i="6"/>
  <c r="E25" i="6" l="1"/>
  <c r="F36" i="6"/>
  <c r="F33" i="6"/>
  <c r="E26" i="6"/>
  <c r="F45" i="6"/>
  <c r="F30" i="6"/>
  <c r="F28" i="6"/>
  <c r="F27" i="6"/>
  <c r="F37" i="6"/>
  <c r="E27" i="6"/>
  <c r="F34" i="6"/>
  <c r="F47" i="6"/>
  <c r="F31" i="6"/>
  <c r="F32" i="6"/>
  <c r="F29" i="6"/>
  <c r="F43" i="6"/>
  <c r="F44" i="6"/>
  <c r="F41" i="6"/>
  <c r="F42" i="6"/>
  <c r="F26" i="6"/>
  <c r="F48" i="6"/>
  <c r="F25" i="6"/>
  <c r="F46" i="6"/>
  <c r="F39" i="6"/>
  <c r="F35" i="6"/>
  <c r="F40" i="6"/>
  <c r="F38" i="6"/>
  <c r="C3" i="1"/>
  <c r="C2" i="1" s="1"/>
  <c r="D5" i="1" s="1"/>
  <c r="F7" i="1"/>
  <c r="AM43" i="5"/>
  <c r="AH43" i="5"/>
  <c r="AC43" i="5"/>
  <c r="X43" i="5"/>
  <c r="S43" i="5"/>
  <c r="N43" i="5"/>
  <c r="I43" i="5"/>
  <c r="F43" i="5"/>
  <c r="AN42" i="5"/>
  <c r="AO42" i="5" s="1"/>
  <c r="AI42" i="5"/>
  <c r="AJ42" i="5" s="1"/>
  <c r="AD42" i="5"/>
  <c r="AE42" i="5" s="1"/>
  <c r="Y42" i="5"/>
  <c r="Z42" i="5" s="1"/>
  <c r="T42" i="5"/>
  <c r="U42" i="5" s="1"/>
  <c r="O42" i="5"/>
  <c r="P42" i="5" s="1"/>
  <c r="J42" i="5"/>
  <c r="K42" i="5" s="1"/>
  <c r="AN41" i="5"/>
  <c r="AO41" i="5" s="1"/>
  <c r="AI41" i="5"/>
  <c r="AJ41" i="5" s="1"/>
  <c r="AD41" i="5"/>
  <c r="AE41" i="5" s="1"/>
  <c r="Y41" i="5"/>
  <c r="Z41" i="5" s="1"/>
  <c r="T41" i="5"/>
  <c r="U41" i="5" s="1"/>
  <c r="O41" i="5"/>
  <c r="P41" i="5" s="1"/>
  <c r="J41" i="5"/>
  <c r="K41" i="5" s="1"/>
  <c r="AN40" i="5"/>
  <c r="AO40" i="5" s="1"/>
  <c r="AI40" i="5"/>
  <c r="AJ40" i="5" s="1"/>
  <c r="AD40" i="5"/>
  <c r="AE40" i="5" s="1"/>
  <c r="Y40" i="5"/>
  <c r="Z40" i="5" s="1"/>
  <c r="T40" i="5"/>
  <c r="U40" i="5" s="1"/>
  <c r="O40" i="5"/>
  <c r="P40" i="5" s="1"/>
  <c r="J40" i="5"/>
  <c r="K40" i="5" s="1"/>
  <c r="AN39" i="5"/>
  <c r="AO39" i="5" s="1"/>
  <c r="AI39" i="5"/>
  <c r="AJ39" i="5" s="1"/>
  <c r="AD39" i="5"/>
  <c r="AE39" i="5" s="1"/>
  <c r="Y39" i="5"/>
  <c r="Z39" i="5" s="1"/>
  <c r="T39" i="5"/>
  <c r="U39" i="5" s="1"/>
  <c r="O39" i="5"/>
  <c r="P39" i="5" s="1"/>
  <c r="J39" i="5"/>
  <c r="K39" i="5" s="1"/>
  <c r="AN38" i="5"/>
  <c r="AO38" i="5" s="1"/>
  <c r="AI38" i="5"/>
  <c r="AJ38" i="5" s="1"/>
  <c r="AD38" i="5"/>
  <c r="AE38" i="5" s="1"/>
  <c r="Y38" i="5"/>
  <c r="Z38" i="5" s="1"/>
  <c r="T38" i="5"/>
  <c r="U38" i="5" s="1"/>
  <c r="O38" i="5"/>
  <c r="P38" i="5" s="1"/>
  <c r="J38" i="5"/>
  <c r="K38" i="5" s="1"/>
  <c r="AN37" i="5"/>
  <c r="AO37" i="5" s="1"/>
  <c r="AI37" i="5"/>
  <c r="AJ37" i="5" s="1"/>
  <c r="AD37" i="5"/>
  <c r="AE37" i="5" s="1"/>
  <c r="Y37" i="5"/>
  <c r="Z37" i="5" s="1"/>
  <c r="T37" i="5"/>
  <c r="U37" i="5" s="1"/>
  <c r="O37" i="5"/>
  <c r="P37" i="5" s="1"/>
  <c r="J37" i="5"/>
  <c r="K37" i="5" s="1"/>
  <c r="AN36" i="5"/>
  <c r="AO36" i="5" s="1"/>
  <c r="AI36" i="5"/>
  <c r="AJ36" i="5" s="1"/>
  <c r="AD36" i="5"/>
  <c r="AE36" i="5" s="1"/>
  <c r="Y36" i="5"/>
  <c r="Z36" i="5" s="1"/>
  <c r="T36" i="5"/>
  <c r="U36" i="5" s="1"/>
  <c r="O36" i="5"/>
  <c r="P36" i="5" s="1"/>
  <c r="J36" i="5"/>
  <c r="K36" i="5" s="1"/>
  <c r="AN35" i="5"/>
  <c r="AO35" i="5" s="1"/>
  <c r="AI35" i="5"/>
  <c r="AJ35" i="5" s="1"/>
  <c r="AD35" i="5"/>
  <c r="AE35" i="5" s="1"/>
  <c r="Y35" i="5"/>
  <c r="Z35" i="5" s="1"/>
  <c r="T35" i="5"/>
  <c r="U35" i="5" s="1"/>
  <c r="O35" i="5"/>
  <c r="P35" i="5" s="1"/>
  <c r="J35" i="5"/>
  <c r="K35" i="5" s="1"/>
  <c r="AN34" i="5"/>
  <c r="AO34" i="5" s="1"/>
  <c r="AI34" i="5"/>
  <c r="AJ34" i="5" s="1"/>
  <c r="AD34" i="5"/>
  <c r="AE34" i="5" s="1"/>
  <c r="Y34" i="5"/>
  <c r="Z34" i="5" s="1"/>
  <c r="T34" i="5"/>
  <c r="U34" i="5" s="1"/>
  <c r="O34" i="5"/>
  <c r="P34" i="5" s="1"/>
  <c r="J34" i="5"/>
  <c r="K34" i="5" s="1"/>
  <c r="AN33" i="5"/>
  <c r="AO33" i="5" s="1"/>
  <c r="AI33" i="5"/>
  <c r="AJ33" i="5" s="1"/>
  <c r="AD33" i="5"/>
  <c r="AE33" i="5" s="1"/>
  <c r="Y33" i="5"/>
  <c r="Z33" i="5" s="1"/>
  <c r="T33" i="5"/>
  <c r="U33" i="5" s="1"/>
  <c r="O33" i="5"/>
  <c r="P33" i="5" s="1"/>
  <c r="J33" i="5"/>
  <c r="K33" i="5" s="1"/>
  <c r="AN32" i="5"/>
  <c r="AO32" i="5" s="1"/>
  <c r="AI32" i="5"/>
  <c r="AJ32" i="5" s="1"/>
  <c r="AD32" i="5"/>
  <c r="AE32" i="5" s="1"/>
  <c r="Y32" i="5"/>
  <c r="Z32" i="5" s="1"/>
  <c r="T32" i="5"/>
  <c r="U32" i="5" s="1"/>
  <c r="O32" i="5"/>
  <c r="P32" i="5" s="1"/>
  <c r="J32" i="5"/>
  <c r="K32" i="5" s="1"/>
  <c r="AN31" i="5"/>
  <c r="AO31" i="5" s="1"/>
  <c r="AI31" i="5"/>
  <c r="AJ31" i="5" s="1"/>
  <c r="AD31" i="5"/>
  <c r="AE31" i="5" s="1"/>
  <c r="Y31" i="5"/>
  <c r="Z31" i="5" s="1"/>
  <c r="T31" i="5"/>
  <c r="U31" i="5" s="1"/>
  <c r="O31" i="5"/>
  <c r="P31" i="5" s="1"/>
  <c r="J31" i="5"/>
  <c r="K31" i="5" s="1"/>
  <c r="AN30" i="5"/>
  <c r="AO30" i="5" s="1"/>
  <c r="AI30" i="5"/>
  <c r="AJ30" i="5" s="1"/>
  <c r="AD30" i="5"/>
  <c r="AE30" i="5" s="1"/>
  <c r="Y30" i="5"/>
  <c r="Z30" i="5" s="1"/>
  <c r="T30" i="5"/>
  <c r="U30" i="5" s="1"/>
  <c r="O30" i="5"/>
  <c r="P30" i="5" s="1"/>
  <c r="J30" i="5"/>
  <c r="K30" i="5" s="1"/>
  <c r="AN29" i="5"/>
  <c r="AO29" i="5" s="1"/>
  <c r="AI29" i="5"/>
  <c r="AJ29" i="5" s="1"/>
  <c r="AD29" i="5"/>
  <c r="AE29" i="5" s="1"/>
  <c r="Y29" i="5"/>
  <c r="Z29" i="5" s="1"/>
  <c r="T29" i="5"/>
  <c r="U29" i="5" s="1"/>
  <c r="O29" i="5"/>
  <c r="P29" i="5" s="1"/>
  <c r="J29" i="5"/>
  <c r="K29" i="5" s="1"/>
  <c r="AN28" i="5"/>
  <c r="AO28" i="5" s="1"/>
  <c r="AI28" i="5"/>
  <c r="AJ28" i="5" s="1"/>
  <c r="AD28" i="5"/>
  <c r="AE28" i="5" s="1"/>
  <c r="Y28" i="5"/>
  <c r="Z28" i="5" s="1"/>
  <c r="T28" i="5"/>
  <c r="U28" i="5" s="1"/>
  <c r="O28" i="5"/>
  <c r="P28" i="5" s="1"/>
  <c r="J28" i="5"/>
  <c r="K28" i="5" s="1"/>
  <c r="AN27" i="5"/>
  <c r="AO27" i="5" s="1"/>
  <c r="AI27" i="5"/>
  <c r="AJ27" i="5" s="1"/>
  <c r="AD27" i="5"/>
  <c r="AE27" i="5" s="1"/>
  <c r="Y27" i="5"/>
  <c r="Z27" i="5" s="1"/>
  <c r="T27" i="5"/>
  <c r="U27" i="5" s="1"/>
  <c r="O27" i="5"/>
  <c r="P27" i="5" s="1"/>
  <c r="J27" i="5"/>
  <c r="K27" i="5" s="1"/>
  <c r="AN26" i="5"/>
  <c r="AO26" i="5" s="1"/>
  <c r="AI26" i="5"/>
  <c r="AJ26" i="5" s="1"/>
  <c r="AD26" i="5"/>
  <c r="AE26" i="5" s="1"/>
  <c r="Y26" i="5"/>
  <c r="Z26" i="5" s="1"/>
  <c r="T26" i="5"/>
  <c r="U26" i="5" s="1"/>
  <c r="O26" i="5"/>
  <c r="P26" i="5" s="1"/>
  <c r="J26" i="5"/>
  <c r="K26" i="5" s="1"/>
  <c r="AN25" i="5"/>
  <c r="AO25" i="5" s="1"/>
  <c r="AI25" i="5"/>
  <c r="AJ25" i="5" s="1"/>
  <c r="AD25" i="5"/>
  <c r="AE25" i="5" s="1"/>
  <c r="Y25" i="5"/>
  <c r="Z25" i="5" s="1"/>
  <c r="T25" i="5"/>
  <c r="U25" i="5" s="1"/>
  <c r="O25" i="5"/>
  <c r="P25" i="5" s="1"/>
  <c r="J25" i="5"/>
  <c r="K25" i="5" s="1"/>
  <c r="AN24" i="5"/>
  <c r="AO24" i="5" s="1"/>
  <c r="AI24" i="5"/>
  <c r="AJ24" i="5" s="1"/>
  <c r="AD24" i="5"/>
  <c r="AE24" i="5" s="1"/>
  <c r="Y24" i="5"/>
  <c r="Z24" i="5" s="1"/>
  <c r="T24" i="5"/>
  <c r="U24" i="5" s="1"/>
  <c r="O24" i="5"/>
  <c r="P24" i="5" s="1"/>
  <c r="J24" i="5"/>
  <c r="K24" i="5" s="1"/>
  <c r="AN23" i="5"/>
  <c r="AO23" i="5" s="1"/>
  <c r="AI23" i="5"/>
  <c r="AJ23" i="5" s="1"/>
  <c r="AD23" i="5"/>
  <c r="AE23" i="5" s="1"/>
  <c r="Y23" i="5"/>
  <c r="Z23" i="5" s="1"/>
  <c r="T23" i="5"/>
  <c r="U23" i="5" s="1"/>
  <c r="O23" i="5"/>
  <c r="P23" i="5" s="1"/>
  <c r="J23" i="5"/>
  <c r="K23" i="5" s="1"/>
  <c r="AN22" i="5"/>
  <c r="AO22" i="5" s="1"/>
  <c r="AI22" i="5"/>
  <c r="AJ22" i="5" s="1"/>
  <c r="AD22" i="5"/>
  <c r="AE22" i="5" s="1"/>
  <c r="Y22" i="5"/>
  <c r="Z22" i="5" s="1"/>
  <c r="T22" i="5"/>
  <c r="U22" i="5" s="1"/>
  <c r="O22" i="5"/>
  <c r="P22" i="5" s="1"/>
  <c r="J22" i="5"/>
  <c r="K22" i="5" s="1"/>
  <c r="AN21" i="5"/>
  <c r="AO21" i="5" s="1"/>
  <c r="AI21" i="5"/>
  <c r="AJ21" i="5" s="1"/>
  <c r="AD21" i="5"/>
  <c r="AE21" i="5" s="1"/>
  <c r="Y21" i="5"/>
  <c r="Z21" i="5" s="1"/>
  <c r="T21" i="5"/>
  <c r="U21" i="5" s="1"/>
  <c r="O21" i="5"/>
  <c r="P21" i="5" s="1"/>
  <c r="J21" i="5"/>
  <c r="K21" i="5" s="1"/>
  <c r="AN20" i="5"/>
  <c r="AO20" i="5" s="1"/>
  <c r="AI20" i="5"/>
  <c r="AJ20" i="5" s="1"/>
  <c r="AD20" i="5"/>
  <c r="AE20" i="5" s="1"/>
  <c r="Y20" i="5"/>
  <c r="Z20" i="5" s="1"/>
  <c r="T20" i="5"/>
  <c r="U20" i="5" s="1"/>
  <c r="O20" i="5"/>
  <c r="P20" i="5" s="1"/>
  <c r="J20" i="5"/>
  <c r="K20" i="5" s="1"/>
  <c r="AN19" i="5"/>
  <c r="AO19" i="5" s="1"/>
  <c r="AI19" i="5"/>
  <c r="AJ19" i="5" s="1"/>
  <c r="AD19" i="5"/>
  <c r="AE19" i="5" s="1"/>
  <c r="Y19" i="5"/>
  <c r="Z19" i="5" s="1"/>
  <c r="T19" i="5"/>
  <c r="U19" i="5" s="1"/>
  <c r="O19" i="5"/>
  <c r="P19" i="5" s="1"/>
  <c r="J19" i="5"/>
  <c r="K19" i="5" s="1"/>
  <c r="AN18" i="5"/>
  <c r="AO18" i="5" s="1"/>
  <c r="AI18" i="5"/>
  <c r="AJ18" i="5" s="1"/>
  <c r="AD18" i="5"/>
  <c r="AE18" i="5" s="1"/>
  <c r="Z18" i="5"/>
  <c r="Y18" i="5"/>
  <c r="T18" i="5"/>
  <c r="U18" i="5" s="1"/>
  <c r="O18" i="5"/>
  <c r="P18" i="5" s="1"/>
  <c r="J18" i="5"/>
  <c r="K18" i="5" s="1"/>
  <c r="AO17" i="5"/>
  <c r="AN17" i="5"/>
  <c r="AI17" i="5"/>
  <c r="AJ17" i="5" s="1"/>
  <c r="AD17" i="5"/>
  <c r="AE17" i="5" s="1"/>
  <c r="Y17" i="5"/>
  <c r="Z17" i="5" s="1"/>
  <c r="U17" i="5"/>
  <c r="T17" i="5"/>
  <c r="O17" i="5"/>
  <c r="P17" i="5" s="1"/>
  <c r="J17" i="5"/>
  <c r="K17" i="5" s="1"/>
  <c r="AN16" i="5"/>
  <c r="AO16" i="5" s="1"/>
  <c r="AI16" i="5"/>
  <c r="AJ16" i="5" s="1"/>
  <c r="AD16" i="5"/>
  <c r="AE16" i="5" s="1"/>
  <c r="Y16" i="5"/>
  <c r="Z16" i="5" s="1"/>
  <c r="T16" i="5"/>
  <c r="U16" i="5" s="1"/>
  <c r="O16" i="5"/>
  <c r="P16" i="5" s="1"/>
  <c r="J16" i="5"/>
  <c r="K16" i="5" s="1"/>
  <c r="AN15" i="5"/>
  <c r="AO15" i="5" s="1"/>
  <c r="AI15" i="5"/>
  <c r="AJ15" i="5" s="1"/>
  <c r="AD15" i="5"/>
  <c r="AE15" i="5" s="1"/>
  <c r="Y15" i="5"/>
  <c r="Z15" i="5" s="1"/>
  <c r="T15" i="5"/>
  <c r="U15" i="5" s="1"/>
  <c r="O15" i="5"/>
  <c r="P15" i="5" s="1"/>
  <c r="J15" i="5"/>
  <c r="K15" i="5" s="1"/>
  <c r="AN14" i="5"/>
  <c r="AO14" i="5" s="1"/>
  <c r="AI14" i="5"/>
  <c r="AJ14" i="5" s="1"/>
  <c r="AD14" i="5"/>
  <c r="AE14" i="5" s="1"/>
  <c r="Z14" i="5"/>
  <c r="Y14" i="5"/>
  <c r="T14" i="5"/>
  <c r="U14" i="5" s="1"/>
  <c r="O14" i="5"/>
  <c r="P14" i="5" s="1"/>
  <c r="J14" i="5"/>
  <c r="K14" i="5" s="1"/>
  <c r="AO13" i="5"/>
  <c r="AN13" i="5"/>
  <c r="AI13" i="5"/>
  <c r="AJ13" i="5" s="1"/>
  <c r="AD13" i="5"/>
  <c r="AE13" i="5" s="1"/>
  <c r="Y13" i="5"/>
  <c r="Z13" i="5" s="1"/>
  <c r="U13" i="5"/>
  <c r="T13" i="5"/>
  <c r="O13" i="5"/>
  <c r="P13" i="5" s="1"/>
  <c r="J13" i="5"/>
  <c r="K13" i="5" s="1"/>
  <c r="AN12" i="5"/>
  <c r="AO12" i="5" s="1"/>
  <c r="AJ12" i="5"/>
  <c r="AI12" i="5"/>
  <c r="AD12" i="5"/>
  <c r="AE12" i="5" s="1"/>
  <c r="Y12" i="5"/>
  <c r="Z12" i="5" s="1"/>
  <c r="T12" i="5"/>
  <c r="U12" i="5" s="1"/>
  <c r="O12" i="5"/>
  <c r="P12" i="5" s="1"/>
  <c r="J12" i="5"/>
  <c r="K12" i="5" s="1"/>
  <c r="AN11" i="5"/>
  <c r="AO11" i="5" s="1"/>
  <c r="AI11" i="5"/>
  <c r="AJ11" i="5" s="1"/>
  <c r="AD11" i="5"/>
  <c r="AE11" i="5" s="1"/>
  <c r="Y11" i="5"/>
  <c r="Z11" i="5" s="1"/>
  <c r="T11" i="5"/>
  <c r="U11" i="5" s="1"/>
  <c r="O11" i="5"/>
  <c r="P11" i="5" s="1"/>
  <c r="J11" i="5"/>
  <c r="K11" i="5" s="1"/>
  <c r="AN10" i="5"/>
  <c r="AO10" i="5" s="1"/>
  <c r="AI10" i="5"/>
  <c r="AJ10" i="5" s="1"/>
  <c r="AD10" i="5"/>
  <c r="AE10" i="5" s="1"/>
  <c r="Y10" i="5"/>
  <c r="Z10" i="5" s="1"/>
  <c r="T10" i="5"/>
  <c r="U10" i="5" s="1"/>
  <c r="O10" i="5"/>
  <c r="P10" i="5" s="1"/>
  <c r="J10" i="5"/>
  <c r="K10" i="5" s="1"/>
  <c r="AO9" i="5"/>
  <c r="AN9" i="5"/>
  <c r="AI9" i="5"/>
  <c r="AJ9" i="5" s="1"/>
  <c r="AD9" i="5"/>
  <c r="AE9" i="5" s="1"/>
  <c r="Y9" i="5"/>
  <c r="Z9" i="5" s="1"/>
  <c r="U9" i="5"/>
  <c r="T9" i="5"/>
  <c r="O9" i="5"/>
  <c r="P9" i="5" s="1"/>
  <c r="J9" i="5"/>
  <c r="K9" i="5" s="1"/>
  <c r="AN8" i="5"/>
  <c r="AO8" i="5" s="1"/>
  <c r="AJ8" i="5"/>
  <c r="AI8" i="5"/>
  <c r="AD8" i="5"/>
  <c r="AE8" i="5" s="1"/>
  <c r="Y8" i="5"/>
  <c r="Z8" i="5" s="1"/>
  <c r="T8" i="5"/>
  <c r="U8" i="5" s="1"/>
  <c r="P8" i="5"/>
  <c r="O8" i="5"/>
  <c r="J8" i="5"/>
  <c r="K8" i="5" s="1"/>
  <c r="AN7" i="5"/>
  <c r="AO7" i="5" s="1"/>
  <c r="AI7" i="5"/>
  <c r="AJ7" i="5" s="1"/>
  <c r="AD7" i="5"/>
  <c r="AE7" i="5" s="1"/>
  <c r="Y7" i="5"/>
  <c r="Z7" i="5" s="1"/>
  <c r="T7" i="5"/>
  <c r="U7" i="5" s="1"/>
  <c r="O7" i="5"/>
  <c r="P7" i="5" s="1"/>
  <c r="J7" i="5"/>
  <c r="K7" i="5" s="1"/>
  <c r="AN6" i="5"/>
  <c r="AO6" i="5" s="1"/>
  <c r="AI6" i="5"/>
  <c r="AJ6" i="5" s="1"/>
  <c r="AD6" i="5"/>
  <c r="AE6" i="5" s="1"/>
  <c r="Y6" i="5"/>
  <c r="Z6" i="5" s="1"/>
  <c r="T6" i="5"/>
  <c r="U6" i="5" s="1"/>
  <c r="O6" i="5"/>
  <c r="P6" i="5" s="1"/>
  <c r="J6" i="5"/>
  <c r="K6" i="5" s="1"/>
  <c r="AN5" i="5"/>
  <c r="AO5" i="5" s="1"/>
  <c r="AI5" i="5"/>
  <c r="AJ5" i="5" s="1"/>
  <c r="AD5" i="5"/>
  <c r="AE5" i="5" s="1"/>
  <c r="Y5" i="5"/>
  <c r="Z5" i="5" s="1"/>
  <c r="U5" i="5"/>
  <c r="T5" i="5"/>
  <c r="O5" i="5"/>
  <c r="P5" i="5" s="1"/>
  <c r="J5" i="5"/>
  <c r="K5" i="5" s="1"/>
  <c r="AN4" i="5"/>
  <c r="AJ4" i="5"/>
  <c r="AI4" i="5"/>
  <c r="AD4" i="5"/>
  <c r="Y4" i="5"/>
  <c r="Z4" i="5" s="1"/>
  <c r="T4" i="5"/>
  <c r="U4" i="5" s="1"/>
  <c r="P4" i="5"/>
  <c r="O4" i="5"/>
  <c r="J4" i="5"/>
  <c r="D7" i="1" l="1"/>
  <c r="D6" i="1"/>
  <c r="AI43" i="5"/>
  <c r="AJ43" i="5"/>
  <c r="T43" i="5"/>
  <c r="O43" i="5"/>
  <c r="AN43" i="5"/>
  <c r="AE4" i="5"/>
  <c r="AE43" i="5" s="1"/>
  <c r="AD43" i="5"/>
  <c r="J43" i="5"/>
  <c r="K4" i="5"/>
  <c r="K43" i="5" s="1"/>
  <c r="P43" i="5"/>
  <c r="U43" i="5"/>
  <c r="Z43" i="5"/>
  <c r="AO4" i="5"/>
  <c r="AO43" i="5" s="1"/>
  <c r="Y43" i="5"/>
  <c r="F5" i="1"/>
  <c r="G4" i="1"/>
  <c r="E5" i="1" l="1"/>
  <c r="E6" i="1" l="1"/>
  <c r="E7" i="1"/>
</calcChain>
</file>

<file path=xl/sharedStrings.xml><?xml version="1.0" encoding="utf-8"?>
<sst xmlns="http://schemas.openxmlformats.org/spreadsheetml/2006/main" count="485" uniqueCount="138">
  <si>
    <t>MEDIA GEOMETRICA</t>
  </si>
  <si>
    <t>Puntaje Factor Económico</t>
  </si>
  <si>
    <t>N°</t>
  </si>
  <si>
    <t>Proponente</t>
  </si>
  <si>
    <t>Valor Oferta</t>
  </si>
  <si>
    <t>Puntaje Obtenido</t>
  </si>
  <si>
    <t>Oferta Artificialmente Baja</t>
  </si>
  <si>
    <t>https://suameca.banrep.gov.co/graficador-series/#/grafica/1</t>
  </si>
  <si>
    <t>Número de veces PO (nv)</t>
  </si>
  <si>
    <t>Comité Evaluador Financiero</t>
  </si>
  <si>
    <t>Magda Cristina Vargas Del Valle</t>
  </si>
  <si>
    <t>Orden Puntuación Factor Económico</t>
  </si>
  <si>
    <t>MÉTODO MEDIA GEOMÉTRICA CON PRESUPUESTO</t>
  </si>
  <si>
    <t>Valor total del Presupuesto Oficial</t>
  </si>
  <si>
    <t>FDLF-SAMC-004-2025</t>
  </si>
  <si>
    <t>ASOCIACION DE HOGARES SI A LA VIDA</t>
  </si>
  <si>
    <t>FUNDESCO</t>
  </si>
  <si>
    <t>TRM del: 16/12/2025</t>
  </si>
  <si>
    <r>
      <t>OFERTA ECONOMICA
PROCESO SELECCION ABREVIADA DE MENOR CUANTIA
Objeto: "</t>
    </r>
    <r>
      <rPr>
        <sz val="11"/>
        <color theme="1"/>
        <rFont val="Garamond"/>
        <family val="1"/>
      </rPr>
      <t>CONTRATAR LOS SERVICIOS PARA LA EJECUCIÓN DE ESTRATEGIAS ORIENTADAS A LA PROMOCIÓN DE LA PAZ, LA MEMORIA Y LA RECONCILIACIÓN A LA POBLACIÓN VÍCTIMA DEL CONFLICTO ARMADO EN LA LOCALIDAD DE FONTIBÓN"
FONDO DESARROLLO LOCAL DE FONTIBON"</t>
    </r>
    <r>
      <rPr>
        <b/>
        <sz val="11"/>
        <color theme="1"/>
        <rFont val="Garamond"/>
        <family val="1"/>
      </rPr>
      <t xml:space="preserve">
BOGOTÁ D.C
</t>
    </r>
  </si>
  <si>
    <t>1.  ASOCIACION DE HOGARES SI A LA VIDA
NIT: 900175374 5</t>
  </si>
  <si>
    <t>2. CARLOS ALBERTO PINZON MOLINA
NIT: 79867234 5</t>
  </si>
  <si>
    <t>3. CONSULTORES Y ASESORES TIC SAS
NIT: 901360556 5</t>
  </si>
  <si>
    <t>4. CORPORACION COLECTIVO DIGERATI
NIT: 900360948 5</t>
  </si>
  <si>
    <t>5. FUNDESCO
NIT: 830133329 1</t>
  </si>
  <si>
    <t>6. INVERSIONES VIRTUAL COLOMBIA S.A.S
NIT: 900737926 3</t>
  </si>
  <si>
    <t>7. OTRO ROLLO SOCIAL
NIT: 900018217 5</t>
  </si>
  <si>
    <t>ITEM</t>
  </si>
  <si>
    <t>PRODUCTO</t>
  </si>
  <si>
    <t>DESCRIPCIÓN</t>
  </si>
  <si>
    <t xml:space="preserve">UNIDAD DE MEDIDA </t>
  </si>
  <si>
    <t xml:space="preserve">CANTIDAD </t>
  </si>
  <si>
    <t>VALOR TOTAL CON IMPUESTOS</t>
  </si>
  <si>
    <t>Corrección Aritmértica</t>
  </si>
  <si>
    <t>Diferencia</t>
  </si>
  <si>
    <t>Papel Kraft</t>
  </si>
  <si>
    <t>Rollo papel Kraft x 1 metro ancho x 100 metros de largo</t>
  </si>
  <si>
    <t>ROLLO</t>
  </si>
  <si>
    <t>Marcadores</t>
  </si>
  <si>
    <t>Marcador resistente al agua con tinta de secado rápido</t>
  </si>
  <si>
    <t>CAJA X 6</t>
  </si>
  <si>
    <t>Paletas</t>
  </si>
  <si>
    <t>Paleta acrílica circular con 10 cavidades.</t>
  </si>
  <si>
    <t>UND</t>
  </si>
  <si>
    <t>Lápices</t>
  </si>
  <si>
    <t>Lapiz negro mirado No 2 HB</t>
  </si>
  <si>
    <t>Tajalápiz</t>
  </si>
  <si>
    <t>Tajalapiz metalico 24 UND Econo</t>
  </si>
  <si>
    <t>CAJA X 24</t>
  </si>
  <si>
    <t>Borradores</t>
  </si>
  <si>
    <t xml:space="preserve">borrador de nata grafito 724 caja x 24 unidades </t>
  </si>
  <si>
    <t>CAJAX24</t>
  </si>
  <si>
    <t>Resma de papel</t>
  </si>
  <si>
    <t>Modelo: Carta- Formato: Envoltorio de Resma- Cantidad: 500 hjs- Material: A base de Caña de Azúcar- Dimensiones: 21.6 x 27.9 cm- Peso: 75 grs/m²- Color: Blanco- Blancura/Albura: 92%- Tolerancia: (+ o - ) 5% en Cantidad. 100% Reciclables.</t>
  </si>
  <si>
    <t>Aerosol</t>
  </si>
  <si>
    <t>Caja por 6 unidades de pintura profesional 100% acrílica orgánica en aerosol de alta densidad y resistencia, multisuperficie de 400 ml en colores surtidos (según carta de colores de los artistas).</t>
  </si>
  <si>
    <t>Lija</t>
  </si>
  <si>
    <t>Lija para pared de 28 cm x 23 cm, grano 100 x 25 Und</t>
  </si>
  <si>
    <t>Cinta de enmascarar</t>
  </si>
  <si>
    <t xml:space="preserve"> Cinta adhesiva de enmascarar rollo 50 mm</t>
  </si>
  <si>
    <t>Cinta enmascarar 24 MM x 40m Klipp</t>
  </si>
  <si>
    <t>Vinilo Tipo 1</t>
  </si>
  <si>
    <t>Vinilos de colores galón (blanco, negro, rojo, verde, azul, amarillo) GALON</t>
  </si>
  <si>
    <t>Brocha</t>
  </si>
  <si>
    <t>Set por 9 piezas de brochas surtidas para pintar (25mm o 1”, 38 mm o 1.5”, 63 mm o 2.5”, 75mm o 3” y 100mm o 4”).</t>
  </si>
  <si>
    <t>KIT</t>
  </si>
  <si>
    <t>Rodillos</t>
  </si>
  <si>
    <t>Kit de rodillo para pintar que incluye: 1 rodillo principal, 1 rodillo bordador con pliegues, 1 almohadilla de esquina, 1 bandeja para pintura, 1 recipiente para envasar y 3 varillas extensibles.</t>
  </si>
  <si>
    <t>Tiza</t>
  </si>
  <si>
    <t>Caja de tizas redondas por 80 unidades en colores surtidos (Verde, Azul, Amarilla, Roja).</t>
  </si>
  <si>
    <t>Lona</t>
  </si>
  <si>
    <t>Rollo de lona verde de 50m x 2.10m de ancho, 48Gr/m², espesor 107 cm.</t>
  </si>
  <si>
    <t>Guantes</t>
  </si>
  <si>
    <t xml:space="preserve">Caja de guantes de nitrilo x 100 unidades </t>
  </si>
  <si>
    <t>Tapabocas</t>
  </si>
  <si>
    <t>Caja de tapabocas N95x50 unidades</t>
  </si>
  <si>
    <t xml:space="preserve">Refrigerios tipo 1 </t>
  </si>
  <si>
    <t>Un sólido: Un pastel de pollo, un pastel gloria o un sándwich de jamón y queso de 150 gr jugo o avena en caja 200ml, fruta (de temporada) 100 a 200gr y golosina entre 45 a 90gr. Que cumpla con las normas de Bioseguridad, Empacado y transporte a los puntos que indique la entidad</t>
  </si>
  <si>
    <t>Almuerzo Tipo 3</t>
  </si>
  <si>
    <t>Plato fuerte compuesto por proteína de minimo 250gr, verdura 100gr, carbohidrato, postre 5oz y bebida de sobremesa de 12oz. (Consumo calórico normal DÍArio)Que cumpla con las normas de Bioseguridad, Empacado y transporte a los puntos que indique la entidad</t>
  </si>
  <si>
    <t>Campaña  volanteo</t>
  </si>
  <si>
    <t>Proceso de difusión mediante campaña de volanteo en puntos estratégicos de la localidad. Se debe garantizar un mínimo de 3 jordanas en diferentes dias por  4 horas diarias por  2 repartidores  en diferentes horarios y días durante el período de convocatoria.</t>
  </si>
  <si>
    <t>DIAS</t>
  </si>
  <si>
    <t>Volante publicitario Tipo 3</t>
  </si>
  <si>
    <t>Tamaño 1/4 carta impreso a a 4x4 tintas en propalcote blanco de 90 gramos x 1000 unidades</t>
  </si>
  <si>
    <t>Bono redimible</t>
  </si>
  <si>
    <t xml:space="preserve">Incentivo económico  para los 20 emprendimimientos. X 5.000.000 Millones  </t>
  </si>
  <si>
    <t xml:space="preserve">Gastos administrativos, transporte e imprevistos </t>
  </si>
  <si>
    <t xml:space="preserve">Se contempla un 5% para gastos administrativos, financieros y  logisticos, para el entrega de los bonos. </t>
  </si>
  <si>
    <t>Grupos artisticos de mediana trayectoria tabla de precios  Secretaría de Cultura, Recreación y Deporte</t>
  </si>
  <si>
    <t xml:space="preserve">Tres grupos artisticos que realizaran una presentacion de 45 a 60 minutos minimo. Diferentes a los que recibiran el </t>
  </si>
  <si>
    <t xml:space="preserve">PRESENTAICON </t>
  </si>
  <si>
    <t xml:space="preserve">PRESENTACION </t>
  </si>
  <si>
    <t>PRESENTACION</t>
  </si>
  <si>
    <t xml:space="preserve">Incentivo económico de grupos artisticos </t>
  </si>
  <si>
    <t xml:space="preserve">Mandala </t>
  </si>
  <si>
    <t>Realizar un ritual de sanación mediante la creación colectiva de una mandala, como acto simbólico de memoria, unión y esperanza. Para ello se debe garantizar el suministro y uso  de 1 caja x 30 velas de cera aromática en vidrio de hasta 5.6 cm de diámetro y 6.5 cm, 4 ramos de flores x 60 rosas en colores surtidos (rojas, blancas, amarillas, etc.), frutas surtida por 30 Ud. Bananos maduros, 3 Ud. piñas, 20 Ud. mangos tommy, 30 Ud. naranja, 30 Ud. 30 Ud. Guayaba roja, 30 Ud. Limón, 20 Ud. Mandarina, 20 Ud. Plátano verde, etc.),  y otros elementos simbólicos que representen el agua, aire, tierra y el fuego (fotos, camándulas, espiritualidades, bordados etc.). Incluye el talento humano que realizará la actividad.</t>
  </si>
  <si>
    <t>Pintura Acrílica</t>
  </si>
  <si>
    <t>Set de pinturas acrílicas 60 Ml x 10 Ud en colores variados o surtidos</t>
  </si>
  <si>
    <t>Pinceles</t>
  </si>
  <si>
    <t>Pinceles de nailón tamaños variados – Paquete x 50 unidades</t>
  </si>
  <si>
    <t>PAQ X 50</t>
  </si>
  <si>
    <t>Aerosol Laca</t>
  </si>
  <si>
    <t>Aerosol laca transparente brillante por 430ml/cm3</t>
  </si>
  <si>
    <t>Manteles</t>
  </si>
  <si>
    <t xml:space="preserve">Mantel plástico reutilizable para mesa de 1.40 cm x 2 metros </t>
  </si>
  <si>
    <t xml:space="preserve">Coordinador/a General Profesional universitario 2 </t>
  </si>
  <si>
    <t>Título Profesional en Administración de empresas, sociología y/o afines.</t>
  </si>
  <si>
    <t>MES</t>
  </si>
  <si>
    <t>Apoyo Administrativo (Tecnico II)</t>
  </si>
  <si>
    <t xml:space="preserve">Titulo de formacion tecnica o tecnologica o acreditacion y aprobacion del 50% o mas de un plan de estudios de carrera profesional, 36 meses de experiencia profesional </t>
  </si>
  <si>
    <t xml:space="preserve">MES </t>
  </si>
  <si>
    <t>Asistencial II Talleristas (Componente 1)</t>
  </si>
  <si>
    <t xml:space="preserve">Titulo de bachiller con 24 meses de experiencia certificada, contratacion por un mes tiempo durante el cual deben entregar los murales. Se requieren 5 talleristas que trabajaran durante 1 mes </t>
  </si>
  <si>
    <t>Coordinador/a de Artes Muralistas (Profesional Universitario 1)</t>
  </si>
  <si>
    <t xml:space="preserve">Titulo profesional </t>
  </si>
  <si>
    <t>Capacitador/a Ciclo 1 (Profesional Especializado 1 )</t>
  </si>
  <si>
    <t xml:space="preserve">Profesional en derecho, administración, administración pública, economía o afines, con posgrado en contratación estatal. 36 meses de experiencia profesional </t>
  </si>
  <si>
    <t>Capacitador/a Ciclo 2  (Profesional Especializado 1 )</t>
  </si>
  <si>
    <t xml:space="preserve">Profesional en marketing, gestión de negocio, comercio internacional, administración, administración pública, economía, trabajo social, sociología o afines. 36 meses de experiencia profesional </t>
  </si>
  <si>
    <t>Diseñador/a Gráfico (Profesional Universitario I)</t>
  </si>
  <si>
    <t>Profesional en diseño gráfico o afines. Con dedicacion laboral del 100%</t>
  </si>
  <si>
    <t>TOTAL</t>
  </si>
  <si>
    <t>Profesional Área de Planeación - FDL Fontibón</t>
  </si>
  <si>
    <t>CARLOS ALBERTO PINZON MOLINA</t>
  </si>
  <si>
    <t>HERRAMIENTA DE ANÁLISIS PARA EL MANEJO DE OFERTAS ARTIFICIALMENTE BAJAS EN PROCESOS DE CONTRATACIÓN</t>
  </si>
  <si>
    <r>
      <rPr>
        <b/>
        <sz val="11"/>
        <color rgb="FFC00000"/>
        <rFont val="Garamond"/>
        <family val="1"/>
      </rPr>
      <t>Notas</t>
    </r>
    <r>
      <rPr>
        <sz val="11"/>
        <color rgb="FFC00000"/>
        <rFont val="Garamond"/>
        <family val="1"/>
      </rPr>
      <t xml:space="preserve"> </t>
    </r>
    <r>
      <rPr>
        <sz val="11"/>
        <color theme="1"/>
        <rFont val="Garamond"/>
        <family val="1"/>
      </rPr>
      <t xml:space="preserve">
</t>
    </r>
    <r>
      <rPr>
        <b/>
        <sz val="11"/>
        <color rgb="FFC00000"/>
        <rFont val="Garamond"/>
        <family val="1"/>
      </rPr>
      <t>1)</t>
    </r>
    <r>
      <rPr>
        <b/>
        <sz val="11"/>
        <color theme="1"/>
        <rFont val="Garamond"/>
        <family val="1"/>
      </rPr>
      <t xml:space="preserve"> </t>
    </r>
    <r>
      <rPr>
        <sz val="11"/>
        <color theme="1"/>
        <rFont val="Garamond"/>
        <family val="1"/>
      </rPr>
      <t>La siguiente herramienta se configura cómo un mecanismo que coadyuve a las Entidades Estatales a realizar el ejercicio de revisión y análisis de las ofertas recibidas en los procesos de contratación, de conformidad con los lineamientos definidos en la "</t>
    </r>
    <r>
      <rPr>
        <i/>
        <sz val="11"/>
        <color theme="1"/>
        <rFont val="Garamond"/>
        <family val="1"/>
      </rPr>
      <t>Guía para el manejo de ofertas artificialmente bajas en Procesos de Contratación</t>
    </r>
    <r>
      <rPr>
        <sz val="11"/>
        <color theme="1"/>
        <rFont val="Garamond"/>
        <family val="1"/>
      </rPr>
      <t xml:space="preserve">", ANCP - CCE.
</t>
    </r>
    <r>
      <rPr>
        <b/>
        <sz val="11"/>
        <color rgb="FFC00000"/>
        <rFont val="Garamond"/>
        <family val="1"/>
      </rPr>
      <t>2)</t>
    </r>
    <r>
      <rPr>
        <sz val="11"/>
        <color theme="1"/>
        <rFont val="Garamond"/>
        <family val="1"/>
      </rPr>
      <t xml:space="preserve"> Es importante indicar que la herramienta se constituye como un insumo para realizar el ejercicio de análisis, sin embargo, es obligatorio reiterar que la Entidad se encuentra facultada y deberá realizar los análisis adicionales que considere necesarios de acuerdo con las particularidades del proceso de selección o determinar la metodología que considere con base en la que validarán los precios artificialmente bajos. Esto, en virtud del principio de autonomía de la voluntad que les otorga el ordenamiento jurídico.
</t>
    </r>
    <r>
      <rPr>
        <b/>
        <sz val="11"/>
        <color rgb="FFC00000"/>
        <rFont val="Garamond"/>
        <family val="1"/>
      </rPr>
      <t>3)</t>
    </r>
    <r>
      <rPr>
        <sz val="11"/>
        <color theme="1"/>
        <rFont val="Garamond"/>
        <family val="1"/>
      </rPr>
      <t xml:space="preserve"> Para su uso, deberán diligenciar las celdas de color azul.
</t>
    </r>
    <r>
      <rPr>
        <b/>
        <sz val="11"/>
        <color rgb="FFC00000"/>
        <rFont val="Garamond"/>
        <family val="1"/>
      </rPr>
      <t>4)</t>
    </r>
    <r>
      <rPr>
        <sz val="11"/>
        <color theme="1"/>
        <rFont val="Garamond"/>
        <family val="1"/>
      </rPr>
      <t xml:space="preserve"> La hoja "Resultados-OAB" se retroalimenta de manera automática con el diligenciamiento de la hoja "3. EvE - M. Geométrica"
</t>
    </r>
    <r>
      <rPr>
        <b/>
        <sz val="11"/>
        <color rgb="FFC00000"/>
        <rFont val="Garamond"/>
        <family val="1"/>
      </rPr>
      <t>5)</t>
    </r>
    <r>
      <rPr>
        <sz val="11"/>
        <color theme="1"/>
        <rFont val="Garamond"/>
        <family val="1"/>
      </rPr>
      <t xml:space="preserve"> Si la Entidad tiene un mayor número de ofertas habilitadas en el proceso, se recomienda incluir filas adicionales en la hoja "3. EvE - M. Geométrica" y ajustar las fórmulas en la hoja "Resultados-OAB".
</t>
    </r>
  </si>
  <si>
    <t>INFORMACIÓN SOPORTE PARA EL ANÁLISIS</t>
  </si>
  <si>
    <t>Cantidad de Ofertas Habilitadas</t>
  </si>
  <si>
    <t>Método de comparación a utilizar</t>
  </si>
  <si>
    <t>VARIABLES A UTILIZAR</t>
  </si>
  <si>
    <t>Mediana</t>
  </si>
  <si>
    <t>Desviación estandar</t>
  </si>
  <si>
    <t>Valor mínimo aceptable</t>
  </si>
  <si>
    <t>Presupuesto del proceso o sumatoria de precios unitarios (costo estimado del contrato):</t>
  </si>
  <si>
    <t>OFERTAS RECIBIDAS</t>
  </si>
  <si>
    <t>No.</t>
  </si>
  <si>
    <t>Valor Total de la Oferta o Sumatoria de precios unitarios</t>
  </si>
  <si>
    <t>Profesional Área de Contratacion - FDL Fontibón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</si>
</sst>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164" formatCode="&quot;$&quot;\ #,##0"/>
    <numFmt numFmtId="165" formatCode="_-* #,##0.00\ _€_-;\-* #,##0.00\ _€_-;_-* &quot;-&quot;??\ _€_-;_-@_-"/>
    <numFmt numFmtId="166" formatCode="&quot;$&quot;\ #,##0.00"/>
    <numFmt numFmtId="167" formatCode="_-&quot;$&quot;* #,##0_-;\-&quot;$&quot;* #,##0_-;_-&quot;$&quot;* &quot;-&quot;_-;_-@"/>
    <numFmt numFmtId="168" formatCode="&quot;$&quot;#,##0"/>
  </numFmts>
  <fonts count="24" x14ac:knownFonts="1">
    <font>
      <sz val="11"/>
      <color theme="1"/>
      <name val="Calibri"/>
      <family val="2"/>
      <scheme val="minor"/>
    </font>
    <font>
      <u/>
      <sz val="11"/>
      <color theme="10"/>
      <name val="Calibri"/>
      <family val="2"/>
      <scheme val="minor"/>
    </font>
    <font>
      <sz val="12"/>
      <color theme="1"/>
      <name val="Calibri"/>
      <family val="2"/>
      <scheme val="minor"/>
    </font>
    <font>
      <b/>
      <sz val="12"/>
      <color theme="1"/>
      <name val="Garamond"/>
      <family val="1"/>
    </font>
    <font>
      <b/>
      <sz val="12"/>
      <color theme="1"/>
      <name val="Arial Narrow"/>
      <family val="2"/>
    </font>
    <font>
      <b/>
      <sz val="11"/>
      <color theme="1"/>
      <name val="Garamond"/>
      <family val="1"/>
    </font>
    <font>
      <sz val="11"/>
      <color theme="1"/>
      <name val="Garamond"/>
      <family val="1"/>
    </font>
    <font>
      <sz val="12"/>
      <color theme="1"/>
      <name val="Garamond"/>
      <family val="1"/>
    </font>
    <font>
      <sz val="12"/>
      <color theme="1"/>
      <name val="Arial Narrow"/>
      <family val="2"/>
    </font>
    <font>
      <sz val="12"/>
      <name val="Arial Narrow"/>
      <family val="2"/>
    </font>
    <font>
      <sz val="12"/>
      <name val="Garamond"/>
      <family val="1"/>
    </font>
    <font>
      <b/>
      <sz val="12"/>
      <name val="Garamond"/>
      <family val="1"/>
    </font>
    <font>
      <b/>
      <sz val="11"/>
      <color theme="1"/>
      <name val="Arial Narrow"/>
      <family val="2"/>
    </font>
    <font>
      <b/>
      <sz val="10"/>
      <color theme="1"/>
      <name val="Arial Narrow"/>
      <family val="2"/>
    </font>
    <font>
      <b/>
      <sz val="14"/>
      <color theme="1"/>
      <name val="Garamond"/>
      <family val="1"/>
    </font>
    <font>
      <b/>
      <sz val="14"/>
      <color theme="1"/>
      <name val="Calibri"/>
      <family val="2"/>
      <scheme val="minor"/>
    </font>
    <font>
      <sz val="11"/>
      <color theme="1"/>
      <name val="Calibri"/>
      <family val="2"/>
      <scheme val="minor"/>
    </font>
    <font>
      <sz val="10"/>
      <color theme="1"/>
      <name val="Garamond"/>
      <family val="1"/>
    </font>
    <font>
      <b/>
      <sz val="10"/>
      <color theme="1"/>
      <name val="Garamond"/>
      <family val="1"/>
    </font>
    <font>
      <b/>
      <sz val="11"/>
      <color rgb="FFC00000"/>
      <name val="Garamond"/>
      <family val="1"/>
    </font>
    <font>
      <sz val="11"/>
      <color rgb="FFC00000"/>
      <name val="Garamond"/>
      <family val="1"/>
    </font>
    <font>
      <i/>
      <sz val="11"/>
      <color theme="1"/>
      <name val="Garamond"/>
      <family val="1"/>
    </font>
    <font>
      <b/>
      <sz val="8"/>
      <color theme="1"/>
      <name val="Garamond"/>
      <family val="1"/>
    </font>
    <font>
      <b/>
      <sz val="7.5"/>
      <color theme="1"/>
      <name val="Garamond"/>
      <family val="1"/>
    </font>
  </fonts>
  <fills count="10">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32">
    <border>
      <left/>
      <right/>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top/>
      <bottom style="thin">
        <color indexed="64"/>
      </bottom>
      <diagonal/>
    </border>
    <border>
      <left style="thin">
        <color auto="1"/>
      </left>
      <right style="thin">
        <color auto="1"/>
      </right>
      <top style="thin">
        <color auto="1"/>
      </top>
      <bottom/>
      <diagonal/>
    </border>
    <border>
      <left/>
      <right/>
      <top style="thin">
        <color auto="1"/>
      </top>
      <bottom/>
      <diagonal/>
    </border>
    <border>
      <left style="thin">
        <color indexed="64"/>
      </left>
      <right/>
      <top style="thin">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auto="1"/>
      </top>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s>
  <cellStyleXfs count="7">
    <xf numFmtId="0" fontId="0" fillId="0" borderId="0"/>
    <xf numFmtId="0" fontId="1" fillId="0" borderId="0" applyNumberFormat="0" applyFill="0" applyBorder="0" applyAlignment="0" applyProtection="0"/>
    <xf numFmtId="0" fontId="2" fillId="0" borderId="0"/>
    <xf numFmtId="165"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9" fontId="16" fillId="0" borderId="0" applyFont="0" applyFill="0" applyBorder="0" applyAlignment="0" applyProtection="0"/>
  </cellStyleXfs>
  <cellXfs count="141">
    <xf numFmtId="0" fontId="0" fillId="0" borderId="0" xfId="0"/>
    <xf numFmtId="0" fontId="2" fillId="3" borderId="0" xfId="2" applyFill="1"/>
    <xf numFmtId="0" fontId="5" fillId="3" borderId="0" xfId="0" applyFont="1" applyFill="1" applyAlignment="1">
      <alignment horizontal="center" vertical="center"/>
    </xf>
    <xf numFmtId="164" fontId="5" fillId="3" borderId="0" xfId="0" applyNumberFormat="1" applyFont="1" applyFill="1" applyAlignment="1">
      <alignment horizontal="center" vertical="center"/>
    </xf>
    <xf numFmtId="0" fontId="6" fillId="3" borderId="0" xfId="0" applyFont="1" applyFill="1" applyAlignment="1">
      <alignment horizontal="center" vertical="center"/>
    </xf>
    <xf numFmtId="0" fontId="1" fillId="3" borderId="0" xfId="1" applyFill="1" applyAlignment="1">
      <alignment horizontal="left" vertical="center"/>
    </xf>
    <xf numFmtId="0" fontId="6" fillId="3" borderId="0" xfId="0" applyFont="1" applyFill="1" applyProtection="1">
      <protection hidden="1"/>
    </xf>
    <xf numFmtId="0" fontId="8" fillId="3" borderId="1" xfId="2" applyFont="1" applyFill="1" applyBorder="1" applyProtection="1">
      <protection locked="0"/>
    </xf>
    <xf numFmtId="41" fontId="8" fillId="3" borderId="1" xfId="2" applyNumberFormat="1" applyFont="1" applyFill="1" applyBorder="1" applyProtection="1">
      <protection locked="0"/>
    </xf>
    <xf numFmtId="0" fontId="2" fillId="3" borderId="0" xfId="2" applyFill="1" applyProtection="1">
      <protection hidden="1"/>
    </xf>
    <xf numFmtId="0" fontId="6" fillId="0" borderId="0" xfId="0" applyFont="1"/>
    <xf numFmtId="0" fontId="12" fillId="2" borderId="1" xfId="2" applyFont="1" applyFill="1" applyBorder="1" applyAlignment="1" applyProtection="1">
      <alignment horizontal="center" vertical="center"/>
      <protection locked="0"/>
    </xf>
    <xf numFmtId="41" fontId="12" fillId="2" borderId="1" xfId="5" applyFont="1" applyFill="1" applyBorder="1" applyAlignment="1" applyProtection="1">
      <alignment horizontal="center" vertical="center"/>
      <protection locked="0"/>
    </xf>
    <xf numFmtId="0" fontId="5" fillId="2" borderId="1" xfId="2" applyFont="1" applyFill="1" applyBorder="1" applyAlignment="1">
      <alignment horizontal="center" vertical="center"/>
    </xf>
    <xf numFmtId="41" fontId="4" fillId="3" borderId="1" xfId="2" applyNumberFormat="1" applyFont="1" applyFill="1" applyBorder="1" applyProtection="1">
      <protection locked="0"/>
    </xf>
    <xf numFmtId="0" fontId="5" fillId="2" borderId="1" xfId="2" applyFont="1" applyFill="1" applyBorder="1" applyAlignment="1">
      <alignment horizontal="center" vertical="center" wrapText="1"/>
    </xf>
    <xf numFmtId="1" fontId="4" fillId="3" borderId="1" xfId="2" applyNumberFormat="1" applyFont="1" applyFill="1" applyBorder="1" applyAlignment="1" applyProtection="1">
      <alignment horizontal="center" vertical="center"/>
      <protection locked="0"/>
    </xf>
    <xf numFmtId="0" fontId="13" fillId="2" borderId="1" xfId="2" applyFont="1" applyFill="1" applyBorder="1" applyAlignment="1">
      <alignment horizontal="center" vertical="center" wrapText="1"/>
    </xf>
    <xf numFmtId="2" fontId="9" fillId="3" borderId="1" xfId="2" applyNumberFormat="1" applyFont="1" applyFill="1" applyBorder="1" applyAlignment="1">
      <alignment horizontal="center"/>
    </xf>
    <xf numFmtId="0" fontId="4" fillId="2" borderId="9"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6" fillId="3" borderId="10" xfId="2" applyFont="1" applyFill="1" applyBorder="1" applyAlignment="1">
      <alignment horizontal="center" vertical="center" wrapText="1"/>
    </xf>
    <xf numFmtId="0" fontId="5" fillId="2" borderId="3" xfId="2" applyFont="1" applyFill="1" applyBorder="1" applyAlignment="1">
      <alignment horizontal="center" vertical="center"/>
    </xf>
    <xf numFmtId="166" fontId="7" fillId="3" borderId="2" xfId="4" applyNumberFormat="1" applyFont="1" applyFill="1" applyBorder="1" applyAlignment="1">
      <alignment horizontal="center" vertical="center" wrapText="1"/>
    </xf>
    <xf numFmtId="164" fontId="4" fillId="3" borderId="2" xfId="2" applyNumberFormat="1" applyFont="1" applyFill="1" applyBorder="1" applyAlignment="1">
      <alignment vertical="center"/>
    </xf>
    <xf numFmtId="0" fontId="12" fillId="2" borderId="3" xfId="2" applyFont="1" applyFill="1" applyBorder="1" applyAlignment="1" applyProtection="1">
      <alignment horizontal="center" vertical="center"/>
      <protection locked="0"/>
    </xf>
    <xf numFmtId="0" fontId="12" fillId="2" borderId="2" xfId="2" applyFont="1" applyFill="1" applyBorder="1" applyAlignment="1">
      <alignment horizontal="center" vertical="center" wrapText="1"/>
    </xf>
    <xf numFmtId="0" fontId="8" fillId="3" borderId="3" xfId="2" applyFont="1" applyFill="1" applyBorder="1" applyAlignment="1" applyProtection="1">
      <alignment horizontal="center"/>
      <protection locked="0"/>
    </xf>
    <xf numFmtId="0" fontId="8" fillId="3" borderId="2" xfId="2" applyFont="1" applyFill="1" applyBorder="1" applyAlignment="1">
      <alignment horizontal="center"/>
    </xf>
    <xf numFmtId="0" fontId="8" fillId="0" borderId="3" xfId="2" applyFont="1" applyBorder="1" applyAlignment="1" applyProtection="1">
      <alignment horizontal="center"/>
      <protection locked="0"/>
    </xf>
    <xf numFmtId="0" fontId="6" fillId="3" borderId="0" xfId="0" applyFont="1" applyFill="1"/>
    <xf numFmtId="0" fontId="6" fillId="0" borderId="0" xfId="0" applyFont="1" applyAlignment="1">
      <alignment wrapText="1"/>
    </xf>
    <xf numFmtId="0" fontId="0" fillId="3" borderId="0" xfId="0" applyFill="1"/>
    <xf numFmtId="0" fontId="6" fillId="0" borderId="11" xfId="0" applyFont="1" applyBorder="1"/>
    <xf numFmtId="0" fontId="5" fillId="3" borderId="4" xfId="0" applyFont="1" applyFill="1" applyBorder="1" applyAlignment="1">
      <alignment vertical="center" wrapText="1"/>
    </xf>
    <xf numFmtId="0" fontId="5" fillId="6"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167" fontId="5" fillId="7" borderId="1" xfId="0" applyNumberFormat="1" applyFont="1" applyFill="1" applyBorder="1" applyAlignment="1">
      <alignment horizontal="center" vertical="center"/>
    </xf>
    <xf numFmtId="0" fontId="5" fillId="8"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168" fontId="6" fillId="0" borderId="1" xfId="0" applyNumberFormat="1" applyFont="1" applyBorder="1" applyAlignment="1">
      <alignment vertical="center"/>
    </xf>
    <xf numFmtId="168" fontId="6" fillId="5" borderId="1" xfId="0" applyNumberFormat="1" applyFont="1" applyFill="1" applyBorder="1" applyAlignment="1">
      <alignment vertical="center"/>
    </xf>
    <xf numFmtId="168" fontId="6" fillId="4" borderId="1" xfId="0" applyNumberFormat="1" applyFont="1" applyFill="1" applyBorder="1" applyAlignment="1">
      <alignment vertical="center"/>
    </xf>
    <xf numFmtId="0" fontId="6" fillId="0" borderId="5" xfId="0" applyFont="1" applyBorder="1" applyAlignment="1">
      <alignment horizontal="center" vertical="center"/>
    </xf>
    <xf numFmtId="168" fontId="6" fillId="0" borderId="5" xfId="0" applyNumberFormat="1" applyFont="1" applyBorder="1" applyAlignment="1">
      <alignment vertical="center"/>
    </xf>
    <xf numFmtId="0" fontId="14" fillId="3" borderId="1" xfId="0" applyFont="1" applyFill="1" applyBorder="1" applyAlignment="1">
      <alignment horizontal="center" vertical="center"/>
    </xf>
    <xf numFmtId="168" fontId="14" fillId="3" borderId="1" xfId="0" applyNumberFormat="1" applyFont="1" applyFill="1" applyBorder="1" applyAlignment="1">
      <alignment vertical="center"/>
    </xf>
    <xf numFmtId="0" fontId="15" fillId="3" borderId="0" xfId="0" applyFont="1" applyFill="1"/>
    <xf numFmtId="168" fontId="14" fillId="7" borderId="1" xfId="0" applyNumberFormat="1" applyFont="1" applyFill="1" applyBorder="1" applyAlignment="1">
      <alignment vertical="center"/>
    </xf>
    <xf numFmtId="168" fontId="14" fillId="9" borderId="1" xfId="0" applyNumberFormat="1" applyFont="1" applyFill="1" applyBorder="1" applyAlignment="1">
      <alignment vertical="center"/>
    </xf>
    <xf numFmtId="0" fontId="6" fillId="3" borderId="0" xfId="0" applyFont="1" applyFill="1" applyAlignment="1">
      <alignment wrapText="1"/>
    </xf>
    <xf numFmtId="0" fontId="11" fillId="3" borderId="0" xfId="0" quotePrefix="1" applyFont="1" applyFill="1" applyAlignment="1" applyProtection="1">
      <alignment vertical="center"/>
      <protection hidden="1"/>
    </xf>
    <xf numFmtId="0" fontId="10" fillId="3" borderId="0" xfId="0" quotePrefix="1" applyFont="1" applyFill="1" applyAlignment="1" applyProtection="1">
      <alignment vertical="center"/>
      <protection hidden="1"/>
    </xf>
    <xf numFmtId="0" fontId="17" fillId="0" borderId="12" xfId="0" applyFont="1" applyBorder="1"/>
    <xf numFmtId="0" fontId="17" fillId="0" borderId="13" xfId="0" applyFont="1" applyBorder="1"/>
    <xf numFmtId="0" fontId="17" fillId="0" borderId="14" xfId="0" applyFont="1" applyBorder="1"/>
    <xf numFmtId="0" fontId="17" fillId="0" borderId="0" xfId="0" applyFont="1"/>
    <xf numFmtId="0" fontId="17" fillId="0" borderId="15" xfId="0" applyFont="1" applyBorder="1"/>
    <xf numFmtId="0" fontId="17" fillId="0" borderId="16" xfId="0" applyFont="1" applyBorder="1"/>
    <xf numFmtId="0" fontId="6" fillId="0" borderId="6" xfId="0" applyFont="1" applyBorder="1"/>
    <xf numFmtId="0" fontId="6" fillId="0" borderId="18" xfId="0" applyFont="1" applyBorder="1"/>
    <xf numFmtId="0" fontId="5" fillId="0" borderId="15"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center" vertical="center"/>
    </xf>
    <xf numFmtId="0" fontId="6" fillId="0" borderId="15" xfId="0" applyFont="1" applyBorder="1"/>
    <xf numFmtId="0" fontId="6" fillId="0" borderId="16" xfId="0" applyFont="1" applyBorder="1"/>
    <xf numFmtId="0" fontId="6" fillId="0" borderId="21" xfId="0" applyFont="1" applyBorder="1"/>
    <xf numFmtId="0" fontId="6" fillId="0" borderId="4" xfId="0" applyFont="1" applyBorder="1"/>
    <xf numFmtId="0" fontId="17" fillId="0" borderId="22" xfId="0" applyFont="1" applyBorder="1"/>
    <xf numFmtId="164" fontId="3" fillId="0" borderId="2" xfId="0" applyNumberFormat="1" applyFont="1" applyBorder="1" applyAlignment="1">
      <alignment horizontal="right" vertical="center"/>
    </xf>
    <xf numFmtId="164" fontId="3" fillId="0" borderId="16" xfId="0" applyNumberFormat="1" applyFont="1" applyBorder="1" applyAlignment="1">
      <alignment horizontal="right" vertical="center"/>
    </xf>
    <xf numFmtId="164" fontId="7" fillId="0" borderId="16" xfId="0" applyNumberFormat="1" applyFont="1" applyBorder="1" applyAlignment="1">
      <alignment horizontal="center"/>
    </xf>
    <xf numFmtId="0" fontId="5" fillId="0" borderId="0" xfId="0" applyFont="1" applyAlignment="1">
      <alignment horizontal="center" vertical="center" wrapText="1"/>
    </xf>
    <xf numFmtId="0" fontId="23" fillId="2" borderId="3"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3" fillId="2"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wrapText="1"/>
    </xf>
    <xf numFmtId="10" fontId="6" fillId="0" borderId="2" xfId="6" applyNumberFormat="1" applyFont="1" applyBorder="1" applyAlignment="1">
      <alignment horizontal="center" vertical="center" wrapText="1"/>
    </xf>
    <xf numFmtId="166" fontId="23" fillId="0" borderId="1" xfId="0" applyNumberFormat="1" applyFont="1" applyBorder="1" applyAlignment="1">
      <alignment horizontal="center" vertical="center" wrapText="1"/>
    </xf>
    <xf numFmtId="10" fontId="5" fillId="0" borderId="2" xfId="6" applyNumberFormat="1" applyFont="1" applyBorder="1" applyAlignment="1">
      <alignment horizontal="center" vertical="center" wrapText="1"/>
    </xf>
    <xf numFmtId="0" fontId="17" fillId="0" borderId="15" xfId="0" applyFont="1" applyBorder="1" applyProtection="1">
      <protection hidden="1"/>
    </xf>
    <xf numFmtId="0" fontId="17" fillId="0" borderId="0" xfId="0" applyFont="1" applyProtection="1">
      <protection hidden="1"/>
    </xf>
    <xf numFmtId="0" fontId="17" fillId="0" borderId="16" xfId="0" applyFont="1" applyBorder="1" applyProtection="1">
      <protection hidden="1"/>
    </xf>
    <xf numFmtId="0" fontId="17" fillId="0" borderId="26" xfId="0" applyFont="1" applyBorder="1"/>
    <xf numFmtId="0" fontId="17" fillId="0" borderId="27" xfId="0" applyFont="1" applyBorder="1"/>
    <xf numFmtId="0" fontId="17" fillId="0" borderId="28" xfId="0" applyFont="1" applyBorder="1"/>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164" fontId="6" fillId="0" borderId="30" xfId="0" applyNumberFormat="1" applyFont="1" applyBorder="1" applyAlignment="1">
      <alignment horizontal="center" vertical="center" wrapText="1"/>
    </xf>
    <xf numFmtId="166" fontId="23" fillId="0" borderId="30" xfId="0" applyNumberFormat="1" applyFont="1" applyBorder="1" applyAlignment="1">
      <alignment horizontal="center" vertical="center" wrapText="1"/>
    </xf>
    <xf numFmtId="10" fontId="5" fillId="0" borderId="31" xfId="6" applyNumberFormat="1" applyFont="1" applyBorder="1" applyAlignment="1">
      <alignment horizontal="center" vertical="center" wrapText="1"/>
    </xf>
    <xf numFmtId="2" fontId="2" fillId="3" borderId="0" xfId="2" applyNumberFormat="1" applyFill="1"/>
    <xf numFmtId="0" fontId="5" fillId="0" borderId="1" xfId="0" applyFont="1" applyBorder="1" applyAlignment="1">
      <alignment horizontal="center" wrapText="1"/>
    </xf>
    <xf numFmtId="0" fontId="5" fillId="0" borderId="1" xfId="0" applyFont="1" applyBorder="1" applyAlignment="1">
      <alignment horizontal="center"/>
    </xf>
    <xf numFmtId="0" fontId="14" fillId="3" borderId="7" xfId="0" applyFont="1" applyFill="1" applyBorder="1" applyAlignment="1">
      <alignment horizontal="center" vertical="center"/>
    </xf>
    <xf numFmtId="0" fontId="14" fillId="3" borderId="6" xfId="0" applyFont="1" applyFill="1" applyBorder="1" applyAlignment="1">
      <alignment horizontal="center" vertical="center"/>
    </xf>
    <xf numFmtId="0" fontId="5" fillId="3" borderId="0" xfId="0" applyFont="1" applyFill="1" applyAlignment="1">
      <alignment horizontal="center" vertical="center" wrapText="1"/>
    </xf>
    <xf numFmtId="0" fontId="5" fillId="3" borderId="4" xfId="0"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center"/>
    </xf>
    <xf numFmtId="0" fontId="3" fillId="2" borderId="8"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5" fillId="2" borderId="3" xfId="2" applyFont="1" applyFill="1" applyBorder="1" applyAlignment="1">
      <alignment horizontal="center" vertical="center"/>
    </xf>
    <xf numFmtId="0" fontId="5" fillId="2" borderId="1" xfId="2" applyFont="1" applyFill="1" applyBorder="1" applyAlignment="1">
      <alignment horizontal="center" vertical="center"/>
    </xf>
    <xf numFmtId="0" fontId="5" fillId="0" borderId="15" xfId="0" applyFont="1" applyBorder="1" applyAlignment="1">
      <alignment horizontal="center" vertical="center"/>
    </xf>
    <xf numFmtId="0" fontId="5" fillId="0" borderId="0" xfId="0" applyFont="1" applyAlignment="1">
      <alignment horizontal="center" vertical="center"/>
    </xf>
    <xf numFmtId="0" fontId="18" fillId="0" borderId="15" xfId="0" applyFont="1" applyBorder="1" applyAlignment="1">
      <alignment horizontal="center" vertical="center"/>
    </xf>
    <xf numFmtId="0" fontId="18" fillId="0" borderId="0" xfId="0" applyFont="1" applyAlignment="1">
      <alignment horizontal="center" vertical="center"/>
    </xf>
    <xf numFmtId="0" fontId="18" fillId="0" borderId="16" xfId="0" applyFont="1" applyBorder="1" applyAlignment="1">
      <alignment horizontal="center" vertical="center"/>
    </xf>
    <xf numFmtId="0" fontId="6" fillId="0" borderId="17" xfId="0" applyFont="1" applyBorder="1" applyAlignment="1">
      <alignment horizontal="justify" vertical="top" wrapText="1"/>
    </xf>
    <xf numFmtId="0" fontId="6" fillId="0" borderId="6" xfId="0" applyFont="1" applyBorder="1" applyAlignment="1">
      <alignment horizontal="justify" vertical="top" wrapText="1"/>
    </xf>
    <xf numFmtId="0" fontId="6" fillId="0" borderId="18" xfId="0" applyFont="1" applyBorder="1" applyAlignment="1">
      <alignment horizontal="justify" vertical="top" wrapText="1"/>
    </xf>
    <xf numFmtId="0" fontId="6" fillId="0" borderId="15" xfId="0" applyFont="1" applyBorder="1" applyAlignment="1">
      <alignment horizontal="justify" vertical="top" wrapText="1"/>
    </xf>
    <xf numFmtId="0" fontId="6" fillId="0" borderId="0" xfId="0" applyFont="1" applyAlignment="1">
      <alignment horizontal="justify" vertical="top" wrapText="1"/>
    </xf>
    <xf numFmtId="0" fontId="6" fillId="0" borderId="16" xfId="0" applyFont="1" applyBorder="1" applyAlignment="1">
      <alignment horizontal="justify" vertical="top" wrapText="1"/>
    </xf>
    <xf numFmtId="0" fontId="22" fillId="2" borderId="19"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7" xfId="0" applyFont="1" applyFill="1" applyBorder="1" applyAlignment="1">
      <alignment horizontal="center" vertical="center"/>
    </xf>
    <xf numFmtId="0" fontId="22" fillId="2" borderId="20" xfId="0" applyFont="1" applyFill="1" applyBorder="1" applyAlignment="1">
      <alignment horizontal="center" vertical="center"/>
    </xf>
    <xf numFmtId="0" fontId="5" fillId="0" borderId="17" xfId="0" applyFont="1" applyBorder="1" applyAlignment="1">
      <alignment horizontal="center"/>
    </xf>
    <xf numFmtId="0" fontId="5" fillId="0" borderId="6" xfId="0" applyFont="1" applyBorder="1" applyAlignment="1">
      <alignment horizontal="center"/>
    </xf>
    <xf numFmtId="0" fontId="11" fillId="3" borderId="15" xfId="0" quotePrefix="1" applyFont="1" applyFill="1" applyBorder="1" applyAlignment="1" applyProtection="1">
      <alignment horizontal="center" vertical="center"/>
      <protection hidden="1"/>
    </xf>
    <xf numFmtId="0" fontId="11" fillId="3" borderId="0" xfId="0" quotePrefix="1" applyFont="1" applyFill="1" applyAlignment="1" applyProtection="1">
      <alignment horizontal="center" vertical="center"/>
      <protection hidden="1"/>
    </xf>
    <xf numFmtId="0" fontId="11" fillId="3" borderId="16" xfId="0" quotePrefix="1" applyFont="1" applyFill="1" applyBorder="1" applyAlignment="1" applyProtection="1">
      <alignment horizontal="center" vertical="center"/>
      <protection hidden="1"/>
    </xf>
    <xf numFmtId="0" fontId="10" fillId="3" borderId="15" xfId="0" quotePrefix="1" applyFont="1" applyFill="1" applyBorder="1" applyAlignment="1" applyProtection="1">
      <alignment horizontal="center" vertical="center"/>
      <protection hidden="1"/>
    </xf>
    <xf numFmtId="0" fontId="10" fillId="3" borderId="0" xfId="0" quotePrefix="1" applyFont="1" applyFill="1" applyAlignment="1" applyProtection="1">
      <alignment horizontal="center" vertical="center"/>
      <protection hidden="1"/>
    </xf>
    <xf numFmtId="0" fontId="10" fillId="3" borderId="16" xfId="0" quotePrefix="1" applyFont="1" applyFill="1" applyBorder="1" applyAlignment="1" applyProtection="1">
      <alignment horizontal="center" vertical="center"/>
      <protection hidden="1"/>
    </xf>
    <xf numFmtId="0" fontId="5" fillId="2" borderId="23"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25" xfId="0" applyFont="1" applyFill="1" applyBorder="1" applyAlignment="1">
      <alignment horizontal="center" vertical="center"/>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22" fillId="2" borderId="10" xfId="0" applyFont="1" applyFill="1" applyBorder="1" applyAlignment="1">
      <alignment horizontal="center" vertical="center"/>
    </xf>
  </cellXfs>
  <cellStyles count="7">
    <cellStyle name="Hipervínculo" xfId="1" builtinId="8"/>
    <cellStyle name="Millares [0] 2" xfId="5" xr:uid="{6835CA00-ADC8-4C6A-AC95-046056F6FDCE}"/>
    <cellStyle name="Millares 2" xfId="3" xr:uid="{88E91BE6-47CB-45F1-B3B9-7A0E67BA194A}"/>
    <cellStyle name="Moneda 2" xfId="4" xr:uid="{C2EB7571-2E4E-4C82-84DB-BA681B52DA8A}"/>
    <cellStyle name="Normal" xfId="0" builtinId="0"/>
    <cellStyle name="Normal 2" xfId="2" xr:uid="{FA7118D7-C479-44AF-8AAF-B434C43358B1}"/>
    <cellStyle name="Porcentaje" xfId="6" builtinId="5"/>
  </cellStyles>
  <dxfs count="7">
    <dxf>
      <font>
        <color rgb="FFFF0000"/>
      </font>
    </dxf>
    <dxf>
      <font>
        <color auto="1"/>
      </font>
      <fill>
        <patternFill patternType="solid">
          <fgColor indexed="64"/>
          <bgColor rgb="FF3366FF"/>
        </patternFill>
      </fill>
    </dxf>
    <dxf>
      <font>
        <color auto="1"/>
      </font>
      <fill>
        <patternFill patternType="solid">
          <fgColor indexed="64"/>
          <bgColor rgb="FFFFFF00"/>
        </patternFill>
      </fill>
    </dxf>
    <dxf>
      <font>
        <color rgb="FF006100"/>
      </font>
      <fill>
        <patternFill>
          <bgColor rgb="FFC6EFCE"/>
        </patternFill>
      </fill>
    </dxf>
    <dxf>
      <font>
        <color auto="1"/>
      </font>
      <fill>
        <patternFill patternType="solid">
          <fgColor indexed="64"/>
          <bgColor theme="7" tint="0.59999389629810485"/>
        </patternFill>
      </fill>
    </dxf>
    <dxf>
      <font>
        <color auto="1"/>
      </font>
      <fill>
        <patternFill patternType="solid">
          <fgColor indexed="64"/>
          <bgColor theme="0" tint="-0.14996795556505021"/>
        </patternFill>
      </fill>
    </dxf>
    <dxf>
      <font>
        <b val="0"/>
        <i val="0"/>
      </font>
      <fill>
        <patternFill patternType="solid">
          <fgColor indexed="64"/>
          <bgColor rgb="FFFF0000"/>
        </patternFill>
      </fill>
      <border>
        <left style="thin">
          <color rgb="FF9C0006"/>
        </left>
        <right style="thin">
          <color rgb="FF9C0006"/>
        </right>
        <top style="thin">
          <color rgb="FF9C0006"/>
        </top>
        <bottom style="thin">
          <color rgb="FF9C0006"/>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815788</xdr:colOff>
      <xdr:row>0</xdr:row>
      <xdr:rowOff>519952</xdr:rowOff>
    </xdr:from>
    <xdr:ext cx="2823882" cy="990600"/>
    <xdr:pic>
      <xdr:nvPicPr>
        <xdr:cNvPr id="2" name="image1.jpg" descr="Manual institucional, logo SCRD y otros logos institucionales (PROVISIONAL)  2020 | Secretaría de Cultura, Recreación y Deporte">
          <a:extLst>
            <a:ext uri="{FF2B5EF4-FFF2-40B4-BE49-F238E27FC236}">
              <a16:creationId xmlns:a16="http://schemas.microsoft.com/office/drawing/2014/main" id="{8E527027-C097-4A65-86CF-DADD6A07A54C}"/>
            </a:ext>
          </a:extLst>
        </xdr:cNvPr>
        <xdr:cNvPicPr preferRelativeResize="0"/>
      </xdr:nvPicPr>
      <xdr:blipFill>
        <a:blip xmlns:r="http://schemas.openxmlformats.org/officeDocument/2006/relationships" r:embed="rId1" cstate="print"/>
        <a:stretch>
          <a:fillRect/>
        </a:stretch>
      </xdr:blipFill>
      <xdr:spPr>
        <a:xfrm>
          <a:off x="815788" y="519952"/>
          <a:ext cx="2823882" cy="9906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416858</xdr:colOff>
      <xdr:row>34</xdr:row>
      <xdr:rowOff>161365</xdr:rowOff>
    </xdr:from>
    <xdr:to>
      <xdr:col>1</xdr:col>
      <xdr:colOff>1421497</xdr:colOff>
      <xdr:row>40</xdr:row>
      <xdr:rowOff>59943</xdr:rowOff>
    </xdr:to>
    <xdr:pic>
      <xdr:nvPicPr>
        <xdr:cNvPr id="6" name="Imagen 5">
          <a:extLst>
            <a:ext uri="{FF2B5EF4-FFF2-40B4-BE49-F238E27FC236}">
              <a16:creationId xmlns:a16="http://schemas.microsoft.com/office/drawing/2014/main" id="{B0839A50-F60D-468B-AAB2-EA738090BFDF}"/>
            </a:ext>
            <a:ext uri="{147F2762-F138-4A5C-976F-8EAC2B608ADB}">
              <a16:predDERef xmlns:a16="http://schemas.microsoft.com/office/drawing/2014/main" pred="{DECAE6D0-D9B8-478D-9B17-4563BB293EA6}"/>
            </a:ext>
          </a:extLst>
        </xdr:cNvPr>
        <xdr:cNvPicPr>
          <a:picLocks noChangeAspect="1"/>
        </xdr:cNvPicPr>
      </xdr:nvPicPr>
      <xdr:blipFill>
        <a:blip xmlns:r="http://schemas.openxmlformats.org/officeDocument/2006/relationships" r:embed="rId1"/>
        <a:stretch>
          <a:fillRect/>
        </a:stretch>
      </xdr:blipFill>
      <xdr:spPr>
        <a:xfrm>
          <a:off x="416858" y="7557247"/>
          <a:ext cx="1452874" cy="1081919"/>
        </a:xfrm>
        <a:prstGeom prst="rect">
          <a:avLst/>
        </a:prstGeom>
      </xdr:spPr>
    </xdr:pic>
    <xdr:clientData/>
  </xdr:twoCellAnchor>
  <xdr:twoCellAnchor editAs="oneCell">
    <xdr:from>
      <xdr:col>1</xdr:col>
      <xdr:colOff>546847</xdr:colOff>
      <xdr:row>7</xdr:row>
      <xdr:rowOff>152399</xdr:rowOff>
    </xdr:from>
    <xdr:to>
      <xdr:col>4</xdr:col>
      <xdr:colOff>340659</xdr:colOff>
      <xdr:row>32</xdr:row>
      <xdr:rowOff>61282</xdr:rowOff>
    </xdr:to>
    <xdr:pic>
      <xdr:nvPicPr>
        <xdr:cNvPr id="3" name="Imagen 2">
          <a:extLst>
            <a:ext uri="{FF2B5EF4-FFF2-40B4-BE49-F238E27FC236}">
              <a16:creationId xmlns:a16="http://schemas.microsoft.com/office/drawing/2014/main" id="{8DF86392-9019-AB8F-50D2-6B64370ADA0E}"/>
            </a:ext>
          </a:extLst>
        </xdr:cNvPr>
        <xdr:cNvPicPr>
          <a:picLocks noChangeAspect="1"/>
        </xdr:cNvPicPr>
      </xdr:nvPicPr>
      <xdr:blipFill>
        <a:blip xmlns:r="http://schemas.openxmlformats.org/officeDocument/2006/relationships" r:embed="rId2"/>
        <a:stretch>
          <a:fillRect/>
        </a:stretch>
      </xdr:blipFill>
      <xdr:spPr>
        <a:xfrm>
          <a:off x="995082" y="2223246"/>
          <a:ext cx="5836024" cy="4839471"/>
        </a:xfrm>
        <a:prstGeom prst="rect">
          <a:avLst/>
        </a:prstGeom>
      </xdr:spPr>
    </xdr:pic>
    <xdr:clientData/>
  </xdr:twoCellAnchor>
  <xdr:twoCellAnchor editAs="oneCell">
    <xdr:from>
      <xdr:col>1</xdr:col>
      <xdr:colOff>2841811</xdr:colOff>
      <xdr:row>34</xdr:row>
      <xdr:rowOff>170330</xdr:rowOff>
    </xdr:from>
    <xdr:to>
      <xdr:col>4</xdr:col>
      <xdr:colOff>1066799</xdr:colOff>
      <xdr:row>39</xdr:row>
      <xdr:rowOff>35747</xdr:rowOff>
    </xdr:to>
    <xdr:pic>
      <xdr:nvPicPr>
        <xdr:cNvPr id="2" name="Imagen 1">
          <a:extLst>
            <a:ext uri="{FF2B5EF4-FFF2-40B4-BE49-F238E27FC236}">
              <a16:creationId xmlns:a16="http://schemas.microsoft.com/office/drawing/2014/main" id="{271F2C7D-3030-877B-F9D3-BCC6227820A4}"/>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23965" b="21805"/>
        <a:stretch>
          <a:fillRect/>
        </a:stretch>
      </xdr:blipFill>
      <xdr:spPr bwMode="auto">
        <a:xfrm>
          <a:off x="3290046" y="7566212"/>
          <a:ext cx="4267200" cy="85153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4634503</xdr:colOff>
      <xdr:row>0</xdr:row>
      <xdr:rowOff>88330</xdr:rowOff>
    </xdr:from>
    <xdr:ext cx="1243290" cy="604978"/>
    <xdr:pic>
      <xdr:nvPicPr>
        <xdr:cNvPr id="2" name="Imagen 1" descr="Imagen que contiene Logotipo&#10;&#10;Descripción generada automáticamente">
          <a:extLst>
            <a:ext uri="{FF2B5EF4-FFF2-40B4-BE49-F238E27FC236}">
              <a16:creationId xmlns:a16="http://schemas.microsoft.com/office/drawing/2014/main" id="{C9D4E3D3-E759-4F9A-8F69-F1FEDAA8E7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05063" y="88330"/>
          <a:ext cx="1243290" cy="604978"/>
        </a:xfrm>
        <a:prstGeom prst="rect">
          <a:avLst/>
        </a:prstGeom>
      </xdr:spPr>
    </xdr:pic>
    <xdr:clientData/>
  </xdr:oneCellAnchor>
  <xdr:oneCellAnchor>
    <xdr:from>
      <xdr:col>2</xdr:col>
      <xdr:colOff>4419599</xdr:colOff>
      <xdr:row>48</xdr:row>
      <xdr:rowOff>170328</xdr:rowOff>
    </xdr:from>
    <xdr:ext cx="1447495" cy="1070264"/>
    <xdr:pic>
      <xdr:nvPicPr>
        <xdr:cNvPr id="3" name="Imagen 2">
          <a:extLst>
            <a:ext uri="{FF2B5EF4-FFF2-40B4-BE49-F238E27FC236}">
              <a16:creationId xmlns:a16="http://schemas.microsoft.com/office/drawing/2014/main" id="{1DA8DE47-03C1-4259-BB55-61FF162ED013}"/>
            </a:ext>
            <a:ext uri="{147F2762-F138-4A5C-976F-8EAC2B608ADB}">
              <a16:predDERef xmlns:a16="http://schemas.microsoft.com/office/drawing/2014/main" pred="{DECAE6D0-D9B8-478D-9B17-4563BB293EA6}"/>
            </a:ext>
          </a:extLst>
        </xdr:cNvPr>
        <xdr:cNvPicPr>
          <a:picLocks noChangeAspect="1"/>
        </xdr:cNvPicPr>
      </xdr:nvPicPr>
      <xdr:blipFill>
        <a:blip xmlns:r="http://schemas.openxmlformats.org/officeDocument/2006/relationships" r:embed="rId2"/>
        <a:stretch>
          <a:fillRect/>
        </a:stretch>
      </xdr:blipFill>
      <xdr:spPr>
        <a:xfrm>
          <a:off x="5090159" y="7561728"/>
          <a:ext cx="1447495" cy="107026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mcvar\OneDrive\Escritorio\BACKUP%20MCVD\ALCALDIA%20FONTIBON\EvF.%20FDLF-SAMC-009-2025\Evaluaci&#243;n%20Econ&#243;mica%20FDLF-SAMC-009-2025.xlsx" TargetMode="External"/><Relationship Id="rId1" Type="http://schemas.openxmlformats.org/officeDocument/2006/relationships/externalLinkPath" Target="file:///C:\Users\mcvar\OneDrive\Escritorio\BACKUP%20MCVD\ALCALDIA%20FONTIBON\EvF.%20FDLF-SAMC-009-2025\Evaluaci&#243;n%20Econ&#243;mica%20FDLF-SAMC-009-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EvE - M. Geométrica"/>
      <sheetName val="Resultados-OAB Rela"/>
      <sheetName val="Resultados-OAB"/>
    </sheetNames>
    <sheetDataSet>
      <sheetData sheetId="0">
        <row r="34">
          <cell r="A34"/>
          <cell r="B34"/>
        </row>
        <row r="36">
          <cell r="A36"/>
          <cell r="B36"/>
          <cell r="C36"/>
        </row>
        <row r="37">
          <cell r="A37"/>
          <cell r="B37"/>
          <cell r="C37"/>
        </row>
        <row r="38">
          <cell r="A38"/>
          <cell r="B38"/>
          <cell r="C38"/>
        </row>
        <row r="39">
          <cell r="A39" t="str">
            <v>Magda Cristina Vargas Del Valle</v>
          </cell>
          <cell r="B39"/>
          <cell r="C39"/>
        </row>
        <row r="40">
          <cell r="A40" t="str">
            <v>Profesional Área de Contratacion - FDL Suba</v>
          </cell>
          <cell r="B40"/>
          <cell r="C40"/>
        </row>
        <row r="41">
          <cell r="A41" t="str">
            <v>Comité Evaluador Financiero</v>
          </cell>
          <cell r="B41"/>
          <cell r="C41"/>
        </row>
      </sheetData>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uameca.banrep.gov.co/graficador-serie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2066D-607B-42B9-94CB-16D9DE3EF58A}">
  <dimension ref="A1:AO314"/>
  <sheetViews>
    <sheetView zoomScale="85" zoomScaleNormal="85" workbookViewId="0">
      <selection activeCell="AN43" sqref="AN43"/>
    </sheetView>
  </sheetViews>
  <sheetFormatPr baseColWidth="10" defaultColWidth="11.44140625" defaultRowHeight="14.4" x14ac:dyDescent="0.3"/>
  <cols>
    <col min="1" max="1" width="17.88671875" style="10" customWidth="1"/>
    <col min="2" max="2" width="37.6640625" style="31" customWidth="1"/>
    <col min="3" max="3" width="42.6640625" style="31" customWidth="1"/>
    <col min="4" max="4" width="20.33203125" style="10" customWidth="1"/>
    <col min="5" max="5" width="25" style="10" customWidth="1"/>
    <col min="6" max="6" width="14" style="10" customWidth="1"/>
    <col min="7" max="7" width="15" style="32" customWidth="1"/>
    <col min="8" max="8" width="13.5546875" style="32" customWidth="1"/>
    <col min="9" max="9" width="18.44140625" style="32" customWidth="1"/>
    <col min="10" max="10" width="22" style="32" customWidth="1"/>
    <col min="11" max="11" width="13.77734375" style="32" customWidth="1"/>
    <col min="12" max="12" width="15" style="32" customWidth="1"/>
    <col min="13" max="13" width="13.5546875" style="32" customWidth="1"/>
    <col min="14" max="14" width="18.44140625" style="32" customWidth="1"/>
    <col min="15" max="15" width="22" style="32" customWidth="1"/>
    <col min="16" max="16" width="13.77734375" style="32" customWidth="1"/>
    <col min="17" max="17" width="18.44140625" style="32" customWidth="1"/>
    <col min="18" max="18" width="13.5546875" style="32" customWidth="1"/>
    <col min="19" max="19" width="18.44140625" style="32" customWidth="1"/>
    <col min="20" max="20" width="22" style="32" customWidth="1"/>
    <col min="21" max="21" width="13.77734375" style="32" customWidth="1"/>
    <col min="22" max="22" width="19.5546875" style="32" customWidth="1"/>
    <col min="23" max="23" width="13.5546875" style="32" customWidth="1"/>
    <col min="24" max="24" width="18.44140625" style="32" customWidth="1"/>
    <col min="25" max="25" width="22" style="32" customWidth="1"/>
    <col min="26" max="26" width="13.77734375" style="32" customWidth="1"/>
    <col min="27" max="27" width="18.5546875" style="32" customWidth="1"/>
    <col min="28" max="28" width="13.5546875" style="32" customWidth="1"/>
    <col min="29" max="29" width="18.44140625" style="32" customWidth="1"/>
    <col min="30" max="30" width="22" style="32" customWidth="1"/>
    <col min="31" max="31" width="13.77734375" style="32" customWidth="1"/>
    <col min="32" max="32" width="15" style="32" customWidth="1"/>
    <col min="33" max="33" width="13.5546875" style="32" customWidth="1"/>
    <col min="34" max="34" width="18.44140625" style="32" customWidth="1"/>
    <col min="35" max="35" width="22" style="32" customWidth="1"/>
    <col min="36" max="36" width="13.77734375" style="32" customWidth="1"/>
    <col min="37" max="37" width="15" style="32" customWidth="1"/>
    <col min="38" max="38" width="13.5546875" style="32" customWidth="1"/>
    <col min="39" max="39" width="18.44140625" style="32" customWidth="1"/>
    <col min="40" max="40" width="22" style="32" customWidth="1"/>
    <col min="41" max="41" width="13.77734375" style="32" customWidth="1"/>
  </cols>
  <sheetData>
    <row r="1" spans="1:41" ht="111.9" customHeight="1" x14ac:dyDescent="0.3">
      <c r="A1" s="30"/>
      <c r="C1" s="102" t="s">
        <v>18</v>
      </c>
      <c r="D1" s="102"/>
      <c r="E1" s="102"/>
      <c r="F1" s="102"/>
    </row>
    <row r="2" spans="1:41" ht="33.6" customHeight="1" x14ac:dyDescent="0.3">
      <c r="A2" s="33"/>
      <c r="B2" s="34"/>
      <c r="C2" s="103"/>
      <c r="D2" s="103"/>
      <c r="E2" s="103"/>
      <c r="F2" s="103"/>
      <c r="G2" s="104" t="s">
        <v>19</v>
      </c>
      <c r="H2" s="105"/>
      <c r="I2" s="105"/>
      <c r="J2" s="105"/>
      <c r="K2" s="105"/>
      <c r="L2" s="98" t="s">
        <v>20</v>
      </c>
      <c r="M2" s="99"/>
      <c r="N2" s="99"/>
      <c r="O2" s="99"/>
      <c r="P2" s="99"/>
      <c r="Q2" s="104" t="s">
        <v>21</v>
      </c>
      <c r="R2" s="105"/>
      <c r="S2" s="105"/>
      <c r="T2" s="105"/>
      <c r="U2" s="105"/>
      <c r="V2" s="104" t="s">
        <v>22</v>
      </c>
      <c r="W2" s="105"/>
      <c r="X2" s="105"/>
      <c r="Y2" s="105"/>
      <c r="Z2" s="105"/>
      <c r="AA2" s="104" t="s">
        <v>23</v>
      </c>
      <c r="AB2" s="105"/>
      <c r="AC2" s="105"/>
      <c r="AD2" s="105"/>
      <c r="AE2" s="105"/>
      <c r="AF2" s="98" t="s">
        <v>24</v>
      </c>
      <c r="AG2" s="99"/>
      <c r="AH2" s="99"/>
      <c r="AI2" s="99"/>
      <c r="AJ2" s="99"/>
      <c r="AK2" s="98" t="s">
        <v>25</v>
      </c>
      <c r="AL2" s="99"/>
      <c r="AM2" s="99"/>
      <c r="AN2" s="99"/>
      <c r="AO2" s="99"/>
    </row>
    <row r="3" spans="1:41" ht="32.1" customHeight="1" x14ac:dyDescent="0.3">
      <c r="A3" s="35" t="s">
        <v>26</v>
      </c>
      <c r="B3" s="36" t="s">
        <v>27</v>
      </c>
      <c r="C3" s="36" t="s">
        <v>28</v>
      </c>
      <c r="D3" s="36" t="s">
        <v>29</v>
      </c>
      <c r="E3" s="35" t="s">
        <v>30</v>
      </c>
      <c r="F3" s="36" t="s">
        <v>31</v>
      </c>
      <c r="G3" s="37" t="s">
        <v>29</v>
      </c>
      <c r="H3" s="38" t="s">
        <v>30</v>
      </c>
      <c r="I3" s="37" t="s">
        <v>31</v>
      </c>
      <c r="J3" s="39" t="s">
        <v>32</v>
      </c>
      <c r="K3" s="40" t="s">
        <v>33</v>
      </c>
      <c r="L3" s="37" t="s">
        <v>29</v>
      </c>
      <c r="M3" s="38" t="s">
        <v>30</v>
      </c>
      <c r="N3" s="37" t="s">
        <v>31</v>
      </c>
      <c r="O3" s="39" t="s">
        <v>32</v>
      </c>
      <c r="P3" s="40" t="s">
        <v>33</v>
      </c>
      <c r="Q3" s="37" t="s">
        <v>29</v>
      </c>
      <c r="R3" s="38" t="s">
        <v>30</v>
      </c>
      <c r="S3" s="37" t="s">
        <v>31</v>
      </c>
      <c r="T3" s="39" t="s">
        <v>32</v>
      </c>
      <c r="U3" s="40" t="s">
        <v>33</v>
      </c>
      <c r="V3" s="37" t="s">
        <v>29</v>
      </c>
      <c r="W3" s="38" t="s">
        <v>30</v>
      </c>
      <c r="X3" s="37" t="s">
        <v>31</v>
      </c>
      <c r="Y3" s="39" t="s">
        <v>32</v>
      </c>
      <c r="Z3" s="40" t="s">
        <v>33</v>
      </c>
      <c r="AA3" s="37" t="s">
        <v>29</v>
      </c>
      <c r="AB3" s="38" t="s">
        <v>30</v>
      </c>
      <c r="AC3" s="37" t="s">
        <v>31</v>
      </c>
      <c r="AD3" s="39" t="s">
        <v>32</v>
      </c>
      <c r="AE3" s="40" t="s">
        <v>33</v>
      </c>
      <c r="AF3" s="37" t="s">
        <v>29</v>
      </c>
      <c r="AG3" s="38" t="s">
        <v>30</v>
      </c>
      <c r="AH3" s="37" t="s">
        <v>31</v>
      </c>
      <c r="AI3" s="39" t="s">
        <v>32</v>
      </c>
      <c r="AJ3" s="40" t="s">
        <v>33</v>
      </c>
      <c r="AK3" s="37" t="s">
        <v>29</v>
      </c>
      <c r="AL3" s="38" t="s">
        <v>30</v>
      </c>
      <c r="AM3" s="37" t="s">
        <v>31</v>
      </c>
      <c r="AN3" s="39" t="s">
        <v>32</v>
      </c>
      <c r="AO3" s="40" t="s">
        <v>33</v>
      </c>
    </row>
    <row r="4" spans="1:41" ht="28.8" x14ac:dyDescent="0.3">
      <c r="A4" s="41">
        <v>1</v>
      </c>
      <c r="B4" s="42" t="s">
        <v>34</v>
      </c>
      <c r="C4" s="42" t="s">
        <v>35</v>
      </c>
      <c r="D4" s="41" t="s">
        <v>36</v>
      </c>
      <c r="E4" s="41">
        <v>1</v>
      </c>
      <c r="F4" s="43">
        <v>119000</v>
      </c>
      <c r="G4" s="41" t="s">
        <v>36</v>
      </c>
      <c r="H4" s="41">
        <v>1</v>
      </c>
      <c r="I4" s="43">
        <v>119000</v>
      </c>
      <c r="J4" s="43">
        <f>ROUND(I4,0)</f>
        <v>119000</v>
      </c>
      <c r="K4" s="43">
        <f>+$F4-J4</f>
        <v>0</v>
      </c>
      <c r="L4" s="41" t="s">
        <v>36</v>
      </c>
      <c r="M4" s="41">
        <v>1</v>
      </c>
      <c r="N4" s="43">
        <v>111860</v>
      </c>
      <c r="O4" s="43">
        <f>ROUND(N4,0)</f>
        <v>111860</v>
      </c>
      <c r="P4" s="43">
        <f>+$F4-O4</f>
        <v>7140</v>
      </c>
      <c r="Q4" s="41" t="s">
        <v>36</v>
      </c>
      <c r="R4" s="41">
        <v>1</v>
      </c>
      <c r="S4" s="43">
        <v>119000</v>
      </c>
      <c r="T4" s="43">
        <f>ROUND(S4,0)</f>
        <v>119000</v>
      </c>
      <c r="U4" s="43">
        <f>+$F4-T4</f>
        <v>0</v>
      </c>
      <c r="V4" s="41" t="s">
        <v>36</v>
      </c>
      <c r="W4" s="41">
        <v>1</v>
      </c>
      <c r="X4" s="43">
        <v>119000</v>
      </c>
      <c r="Y4" s="43">
        <f>ROUND(X4,0)</f>
        <v>119000</v>
      </c>
      <c r="Z4" s="43">
        <f>+$F4-Y4</f>
        <v>0</v>
      </c>
      <c r="AA4" s="41" t="s">
        <v>36</v>
      </c>
      <c r="AB4" s="41">
        <v>1</v>
      </c>
      <c r="AC4" s="43">
        <v>119000</v>
      </c>
      <c r="AD4" s="43">
        <f>ROUND(AC4,0)</f>
        <v>119000</v>
      </c>
      <c r="AE4" s="43">
        <f>+$F4-AD4</f>
        <v>0</v>
      </c>
      <c r="AF4" s="41" t="s">
        <v>36</v>
      </c>
      <c r="AG4" s="41">
        <v>1</v>
      </c>
      <c r="AH4" s="43">
        <v>99500</v>
      </c>
      <c r="AI4" s="43">
        <f>ROUND(AH4,0)</f>
        <v>99500</v>
      </c>
      <c r="AJ4" s="43">
        <f>+$F4-AI4</f>
        <v>19500</v>
      </c>
      <c r="AK4" s="41" t="s">
        <v>36</v>
      </c>
      <c r="AL4" s="41">
        <v>1</v>
      </c>
      <c r="AM4" s="43">
        <v>118000</v>
      </c>
      <c r="AN4" s="43">
        <f>ROUND(AM4,0)</f>
        <v>118000</v>
      </c>
      <c r="AO4" s="43">
        <f>+$F4-AN4</f>
        <v>1000</v>
      </c>
    </row>
    <row r="5" spans="1:41" ht="28.8" x14ac:dyDescent="0.3">
      <c r="A5" s="41">
        <v>2</v>
      </c>
      <c r="B5" s="42" t="s">
        <v>37</v>
      </c>
      <c r="C5" s="42" t="s">
        <v>38</v>
      </c>
      <c r="D5" s="41" t="s">
        <v>39</v>
      </c>
      <c r="E5" s="41">
        <v>2</v>
      </c>
      <c r="F5" s="43">
        <v>103999.9786</v>
      </c>
      <c r="G5" s="41" t="s">
        <v>39</v>
      </c>
      <c r="H5" s="41">
        <v>2</v>
      </c>
      <c r="I5" s="43">
        <v>100000</v>
      </c>
      <c r="J5" s="43">
        <f t="shared" ref="J5:J42" si="0">ROUND(I5,0)</f>
        <v>100000</v>
      </c>
      <c r="K5" s="43">
        <f t="shared" ref="K5:K42" si="1">+$F5-J5</f>
        <v>3999.9786000000022</v>
      </c>
      <c r="L5" s="41" t="s">
        <v>39</v>
      </c>
      <c r="M5" s="41">
        <v>2</v>
      </c>
      <c r="N5" s="43">
        <v>97759</v>
      </c>
      <c r="O5" s="43">
        <f t="shared" ref="O5:O42" si="2">ROUND(N5,0)</f>
        <v>97759</v>
      </c>
      <c r="P5" s="43">
        <f t="shared" ref="P5:P42" si="3">+$F5-O5</f>
        <v>6240.9786000000022</v>
      </c>
      <c r="Q5" s="41" t="s">
        <v>39</v>
      </c>
      <c r="R5" s="41">
        <v>2</v>
      </c>
      <c r="S5" s="43">
        <v>101920</v>
      </c>
      <c r="T5" s="43">
        <f t="shared" ref="T5:T42" si="4">ROUND(S5,0)</f>
        <v>101920</v>
      </c>
      <c r="U5" s="43">
        <f t="shared" ref="U5:U42" si="5">+$F5-T5</f>
        <v>2079.9786000000022</v>
      </c>
      <c r="V5" s="41" t="s">
        <v>39</v>
      </c>
      <c r="W5" s="41">
        <v>2</v>
      </c>
      <c r="X5" s="43">
        <v>104000</v>
      </c>
      <c r="Y5" s="43">
        <f t="shared" ref="Y5:Y42" si="6">ROUND(X5,0)</f>
        <v>104000</v>
      </c>
      <c r="Z5" s="43">
        <f t="shared" ref="Z5:Z42" si="7">+$F5-Y5</f>
        <v>-2.1399999997811392E-2</v>
      </c>
      <c r="AA5" s="41" t="s">
        <v>39</v>
      </c>
      <c r="AB5" s="41">
        <v>2</v>
      </c>
      <c r="AC5" s="43">
        <v>104000</v>
      </c>
      <c r="AD5" s="43">
        <f t="shared" ref="AD5:AD42" si="8">ROUND(AC5,0)</f>
        <v>104000</v>
      </c>
      <c r="AE5" s="43">
        <f t="shared" ref="AE5:AE42" si="9">+$F5-AD5</f>
        <v>-2.1399999997811392E-2</v>
      </c>
      <c r="AF5" s="41" t="s">
        <v>39</v>
      </c>
      <c r="AG5" s="41">
        <v>2</v>
      </c>
      <c r="AH5" s="43">
        <v>100000</v>
      </c>
      <c r="AI5" s="43">
        <f t="shared" ref="AI5:AI42" si="10">ROUND(AH5,0)</f>
        <v>100000</v>
      </c>
      <c r="AJ5" s="43">
        <f t="shared" ref="AJ5:AJ42" si="11">+$F5-AI5</f>
        <v>3999.9786000000022</v>
      </c>
      <c r="AK5" s="41" t="s">
        <v>39</v>
      </c>
      <c r="AL5" s="41">
        <v>2</v>
      </c>
      <c r="AM5" s="43">
        <v>103000</v>
      </c>
      <c r="AN5" s="43">
        <f t="shared" ref="AN5:AN42" si="12">ROUND(AM5,0)</f>
        <v>103000</v>
      </c>
      <c r="AO5" s="43">
        <f t="shared" ref="AO5:AO42" si="13">+$F5-AN5</f>
        <v>999.97860000000219</v>
      </c>
    </row>
    <row r="6" spans="1:41" x14ac:dyDescent="0.3">
      <c r="A6" s="41">
        <v>3</v>
      </c>
      <c r="B6" s="42" t="s">
        <v>40</v>
      </c>
      <c r="C6" s="42" t="s">
        <v>41</v>
      </c>
      <c r="D6" s="41" t="s">
        <v>42</v>
      </c>
      <c r="E6" s="41">
        <v>10</v>
      </c>
      <c r="F6" s="43">
        <v>139230</v>
      </c>
      <c r="G6" s="41" t="s">
        <v>42</v>
      </c>
      <c r="H6" s="41">
        <v>10</v>
      </c>
      <c r="I6" s="43">
        <v>130000</v>
      </c>
      <c r="J6" s="43">
        <f t="shared" si="0"/>
        <v>130000</v>
      </c>
      <c r="K6" s="43">
        <f t="shared" si="1"/>
        <v>9230</v>
      </c>
      <c r="L6" s="41" t="s">
        <v>42</v>
      </c>
      <c r="M6" s="41">
        <v>10</v>
      </c>
      <c r="N6" s="43">
        <v>130876</v>
      </c>
      <c r="O6" s="43">
        <f t="shared" si="2"/>
        <v>130876</v>
      </c>
      <c r="P6" s="43">
        <f t="shared" si="3"/>
        <v>8354</v>
      </c>
      <c r="Q6" s="41" t="s">
        <v>42</v>
      </c>
      <c r="R6" s="41">
        <v>10</v>
      </c>
      <c r="S6" s="43">
        <v>136445</v>
      </c>
      <c r="T6" s="43">
        <f t="shared" si="4"/>
        <v>136445</v>
      </c>
      <c r="U6" s="43">
        <f t="shared" si="5"/>
        <v>2785</v>
      </c>
      <c r="V6" s="41" t="s">
        <v>42</v>
      </c>
      <c r="W6" s="41">
        <v>10</v>
      </c>
      <c r="X6" s="43">
        <v>139230</v>
      </c>
      <c r="Y6" s="43">
        <f t="shared" si="6"/>
        <v>139230</v>
      </c>
      <c r="Z6" s="43">
        <f t="shared" si="7"/>
        <v>0</v>
      </c>
      <c r="AA6" s="41" t="s">
        <v>42</v>
      </c>
      <c r="AB6" s="41">
        <v>10</v>
      </c>
      <c r="AC6" s="43">
        <v>139230</v>
      </c>
      <c r="AD6" s="43">
        <f t="shared" si="8"/>
        <v>139230</v>
      </c>
      <c r="AE6" s="43">
        <f t="shared" si="9"/>
        <v>0</v>
      </c>
      <c r="AF6" s="41" t="s">
        <v>42</v>
      </c>
      <c r="AG6" s="41">
        <v>10</v>
      </c>
      <c r="AH6" s="43">
        <v>110000</v>
      </c>
      <c r="AI6" s="43">
        <f t="shared" si="10"/>
        <v>110000</v>
      </c>
      <c r="AJ6" s="43">
        <f t="shared" si="11"/>
        <v>29230</v>
      </c>
      <c r="AK6" s="41" t="s">
        <v>42</v>
      </c>
      <c r="AL6" s="41">
        <v>10</v>
      </c>
      <c r="AM6" s="43">
        <v>135000</v>
      </c>
      <c r="AN6" s="43">
        <f t="shared" si="12"/>
        <v>135000</v>
      </c>
      <c r="AO6" s="43">
        <f t="shared" si="13"/>
        <v>4230</v>
      </c>
    </row>
    <row r="7" spans="1:41" x14ac:dyDescent="0.3">
      <c r="A7" s="41">
        <v>4</v>
      </c>
      <c r="B7" s="42" t="s">
        <v>43</v>
      </c>
      <c r="C7" s="42" t="s">
        <v>44</v>
      </c>
      <c r="D7" s="41" t="s">
        <v>42</v>
      </c>
      <c r="E7" s="41">
        <v>36</v>
      </c>
      <c r="F7" s="43">
        <v>28151.8776</v>
      </c>
      <c r="G7" s="41" t="s">
        <v>42</v>
      </c>
      <c r="H7" s="41">
        <v>36</v>
      </c>
      <c r="I7" s="43">
        <v>28000</v>
      </c>
      <c r="J7" s="43">
        <f t="shared" si="0"/>
        <v>28000</v>
      </c>
      <c r="K7" s="43">
        <f t="shared" si="1"/>
        <v>151.8775999999998</v>
      </c>
      <c r="L7" s="41" t="s">
        <v>42</v>
      </c>
      <c r="M7" s="41">
        <v>36</v>
      </c>
      <c r="N7" s="43">
        <v>26462</v>
      </c>
      <c r="O7" s="43">
        <f t="shared" si="2"/>
        <v>26462</v>
      </c>
      <c r="P7" s="43">
        <f t="shared" si="3"/>
        <v>1689.8775999999998</v>
      </c>
      <c r="Q7" s="41" t="s">
        <v>42</v>
      </c>
      <c r="R7" s="41">
        <v>36</v>
      </c>
      <c r="S7" s="43">
        <v>27589</v>
      </c>
      <c r="T7" s="43">
        <f t="shared" si="4"/>
        <v>27589</v>
      </c>
      <c r="U7" s="43">
        <f t="shared" si="5"/>
        <v>562.8775999999998</v>
      </c>
      <c r="V7" s="41" t="s">
        <v>42</v>
      </c>
      <c r="W7" s="41">
        <v>36</v>
      </c>
      <c r="X7" s="43">
        <v>28152</v>
      </c>
      <c r="Y7" s="43">
        <f t="shared" si="6"/>
        <v>28152</v>
      </c>
      <c r="Z7" s="43">
        <f t="shared" si="7"/>
        <v>-0.12240000000019791</v>
      </c>
      <c r="AA7" s="41" t="s">
        <v>42</v>
      </c>
      <c r="AB7" s="41">
        <v>36</v>
      </c>
      <c r="AC7" s="43">
        <v>28152</v>
      </c>
      <c r="AD7" s="43">
        <f t="shared" si="8"/>
        <v>28152</v>
      </c>
      <c r="AE7" s="43">
        <f t="shared" si="9"/>
        <v>-0.12240000000019791</v>
      </c>
      <c r="AF7" s="41" t="s">
        <v>42</v>
      </c>
      <c r="AG7" s="41">
        <v>36</v>
      </c>
      <c r="AH7" s="43">
        <v>28100</v>
      </c>
      <c r="AI7" s="43">
        <f t="shared" si="10"/>
        <v>28100</v>
      </c>
      <c r="AJ7" s="43">
        <f t="shared" si="11"/>
        <v>51.877599999999802</v>
      </c>
      <c r="AK7" s="41" t="s">
        <v>42</v>
      </c>
      <c r="AL7" s="41">
        <v>36</v>
      </c>
      <c r="AM7" s="43">
        <v>27000</v>
      </c>
      <c r="AN7" s="43">
        <f t="shared" si="12"/>
        <v>27000</v>
      </c>
      <c r="AO7" s="43">
        <f t="shared" si="13"/>
        <v>1151.8775999999998</v>
      </c>
    </row>
    <row r="8" spans="1:41" x14ac:dyDescent="0.3">
      <c r="A8" s="41">
        <v>5</v>
      </c>
      <c r="B8" s="42" t="s">
        <v>45</v>
      </c>
      <c r="C8" s="42" t="s">
        <v>46</v>
      </c>
      <c r="D8" s="41" t="s">
        <v>47</v>
      </c>
      <c r="E8" s="41">
        <v>2</v>
      </c>
      <c r="F8" s="43">
        <v>13837.9864</v>
      </c>
      <c r="G8" s="41" t="s">
        <v>47</v>
      </c>
      <c r="H8" s="41">
        <v>2</v>
      </c>
      <c r="I8" s="43">
        <v>13500</v>
      </c>
      <c r="J8" s="43">
        <f t="shared" si="0"/>
        <v>13500</v>
      </c>
      <c r="K8" s="43">
        <f t="shared" si="1"/>
        <v>337.98639999999978</v>
      </c>
      <c r="L8" s="41" t="s">
        <v>47</v>
      </c>
      <c r="M8" s="41">
        <v>2</v>
      </c>
      <c r="N8" s="43">
        <v>13007</v>
      </c>
      <c r="O8" s="43">
        <f t="shared" si="2"/>
        <v>13007</v>
      </c>
      <c r="P8" s="43">
        <f t="shared" si="3"/>
        <v>830.98639999999978</v>
      </c>
      <c r="Q8" s="41" t="s">
        <v>47</v>
      </c>
      <c r="R8" s="41">
        <v>2</v>
      </c>
      <c r="S8" s="43">
        <v>13561</v>
      </c>
      <c r="T8" s="43">
        <f t="shared" si="4"/>
        <v>13561</v>
      </c>
      <c r="U8" s="43">
        <f t="shared" si="5"/>
        <v>276.98639999999978</v>
      </c>
      <c r="V8" s="41" t="s">
        <v>47</v>
      </c>
      <c r="W8" s="41">
        <v>2</v>
      </c>
      <c r="X8" s="43">
        <v>13838</v>
      </c>
      <c r="Y8" s="43">
        <f t="shared" si="6"/>
        <v>13838</v>
      </c>
      <c r="Z8" s="43">
        <f t="shared" si="7"/>
        <v>-1.3600000000224099E-2</v>
      </c>
      <c r="AA8" s="41" t="s">
        <v>47</v>
      </c>
      <c r="AB8" s="41">
        <v>2</v>
      </c>
      <c r="AC8" s="43">
        <v>13838</v>
      </c>
      <c r="AD8" s="43">
        <f t="shared" si="8"/>
        <v>13838</v>
      </c>
      <c r="AE8" s="43">
        <f t="shared" si="9"/>
        <v>-1.3600000000224099E-2</v>
      </c>
      <c r="AF8" s="41" t="s">
        <v>47</v>
      </c>
      <c r="AG8" s="41">
        <v>2</v>
      </c>
      <c r="AH8" s="43">
        <v>13800</v>
      </c>
      <c r="AI8" s="43">
        <f t="shared" si="10"/>
        <v>13800</v>
      </c>
      <c r="AJ8" s="43">
        <f t="shared" si="11"/>
        <v>37.986399999999776</v>
      </c>
      <c r="AK8" s="41" t="s">
        <v>47</v>
      </c>
      <c r="AL8" s="41">
        <v>2</v>
      </c>
      <c r="AM8" s="43">
        <v>12000</v>
      </c>
      <c r="AN8" s="43">
        <f t="shared" si="12"/>
        <v>12000</v>
      </c>
      <c r="AO8" s="43">
        <f t="shared" si="13"/>
        <v>1837.9863999999998</v>
      </c>
    </row>
    <row r="9" spans="1:41" x14ac:dyDescent="0.3">
      <c r="A9" s="41">
        <v>6</v>
      </c>
      <c r="B9" s="42" t="s">
        <v>48</v>
      </c>
      <c r="C9" s="42" t="s">
        <v>49</v>
      </c>
      <c r="D9" s="41" t="s">
        <v>50</v>
      </c>
      <c r="E9" s="41">
        <v>1</v>
      </c>
      <c r="F9" s="43">
        <v>13685</v>
      </c>
      <c r="G9" s="41" t="s">
        <v>50</v>
      </c>
      <c r="H9" s="41">
        <v>1</v>
      </c>
      <c r="I9" s="43">
        <v>13500</v>
      </c>
      <c r="J9" s="43">
        <f t="shared" si="0"/>
        <v>13500</v>
      </c>
      <c r="K9" s="43">
        <f t="shared" si="1"/>
        <v>185</v>
      </c>
      <c r="L9" s="41" t="s">
        <v>50</v>
      </c>
      <c r="M9" s="41">
        <v>1</v>
      </c>
      <c r="N9" s="43">
        <v>12863</v>
      </c>
      <c r="O9" s="43">
        <f t="shared" si="2"/>
        <v>12863</v>
      </c>
      <c r="P9" s="43">
        <f t="shared" si="3"/>
        <v>822</v>
      </c>
      <c r="Q9" s="41" t="s">
        <v>50</v>
      </c>
      <c r="R9" s="41">
        <v>1</v>
      </c>
      <c r="S9" s="43">
        <v>13411</v>
      </c>
      <c r="T9" s="43">
        <f t="shared" si="4"/>
        <v>13411</v>
      </c>
      <c r="U9" s="43">
        <f t="shared" si="5"/>
        <v>274</v>
      </c>
      <c r="V9" s="41" t="s">
        <v>50</v>
      </c>
      <c r="W9" s="41">
        <v>1</v>
      </c>
      <c r="X9" s="43">
        <v>13685</v>
      </c>
      <c r="Y9" s="43">
        <f t="shared" si="6"/>
        <v>13685</v>
      </c>
      <c r="Z9" s="43">
        <f t="shared" si="7"/>
        <v>0</v>
      </c>
      <c r="AA9" s="41" t="s">
        <v>50</v>
      </c>
      <c r="AB9" s="41">
        <v>1</v>
      </c>
      <c r="AC9" s="43">
        <v>13685</v>
      </c>
      <c r="AD9" s="43">
        <f t="shared" si="8"/>
        <v>13685</v>
      </c>
      <c r="AE9" s="43">
        <f t="shared" si="9"/>
        <v>0</v>
      </c>
      <c r="AF9" s="41" t="s">
        <v>50</v>
      </c>
      <c r="AG9" s="41">
        <v>1</v>
      </c>
      <c r="AH9" s="43">
        <v>13600</v>
      </c>
      <c r="AI9" s="43">
        <f t="shared" si="10"/>
        <v>13600</v>
      </c>
      <c r="AJ9" s="43">
        <f t="shared" si="11"/>
        <v>85</v>
      </c>
      <c r="AK9" s="41" t="s">
        <v>50</v>
      </c>
      <c r="AL9" s="41">
        <v>1</v>
      </c>
      <c r="AM9" s="43">
        <v>12000</v>
      </c>
      <c r="AN9" s="43">
        <f t="shared" si="12"/>
        <v>12000</v>
      </c>
      <c r="AO9" s="43">
        <f t="shared" si="13"/>
        <v>1685</v>
      </c>
    </row>
    <row r="10" spans="1:41" ht="86.4" x14ac:dyDescent="0.3">
      <c r="A10" s="41">
        <v>7</v>
      </c>
      <c r="B10" s="42" t="s">
        <v>51</v>
      </c>
      <c r="C10" s="42" t="s">
        <v>52</v>
      </c>
      <c r="D10" s="41" t="s">
        <v>42</v>
      </c>
      <c r="E10" s="41">
        <v>1</v>
      </c>
      <c r="F10" s="43">
        <v>30399.739999999998</v>
      </c>
      <c r="G10" s="41" t="s">
        <v>42</v>
      </c>
      <c r="H10" s="41">
        <v>1</v>
      </c>
      <c r="I10" s="43">
        <v>27000</v>
      </c>
      <c r="J10" s="43">
        <f t="shared" si="0"/>
        <v>27000</v>
      </c>
      <c r="K10" s="43">
        <f t="shared" si="1"/>
        <v>3399.739999999998</v>
      </c>
      <c r="L10" s="41" t="s">
        <v>42</v>
      </c>
      <c r="M10" s="41">
        <v>1</v>
      </c>
      <c r="N10" s="43">
        <v>28575</v>
      </c>
      <c r="O10" s="43">
        <f t="shared" si="2"/>
        <v>28575</v>
      </c>
      <c r="P10" s="43">
        <f t="shared" si="3"/>
        <v>1824.739999999998</v>
      </c>
      <c r="Q10" s="41" t="s">
        <v>42</v>
      </c>
      <c r="R10" s="41">
        <v>1</v>
      </c>
      <c r="S10" s="43">
        <v>29792</v>
      </c>
      <c r="T10" s="43">
        <f t="shared" si="4"/>
        <v>29792</v>
      </c>
      <c r="U10" s="43">
        <f t="shared" si="5"/>
        <v>607.73999999999796</v>
      </c>
      <c r="V10" s="41" t="s">
        <v>42</v>
      </c>
      <c r="W10" s="41">
        <v>1</v>
      </c>
      <c r="X10" s="43">
        <v>30400</v>
      </c>
      <c r="Y10" s="43">
        <f t="shared" si="6"/>
        <v>30400</v>
      </c>
      <c r="Z10" s="43">
        <f t="shared" si="7"/>
        <v>-0.26000000000203727</v>
      </c>
      <c r="AA10" s="41" t="s">
        <v>42</v>
      </c>
      <c r="AB10" s="41">
        <v>1</v>
      </c>
      <c r="AC10" s="43">
        <v>30400</v>
      </c>
      <c r="AD10" s="43">
        <f t="shared" si="8"/>
        <v>30400</v>
      </c>
      <c r="AE10" s="43">
        <f t="shared" si="9"/>
        <v>-0.26000000000203727</v>
      </c>
      <c r="AF10" s="41" t="s">
        <v>42</v>
      </c>
      <c r="AG10" s="41">
        <v>1</v>
      </c>
      <c r="AH10" s="43">
        <v>27500</v>
      </c>
      <c r="AI10" s="43">
        <f t="shared" si="10"/>
        <v>27500</v>
      </c>
      <c r="AJ10" s="43">
        <f t="shared" si="11"/>
        <v>2899.739999999998</v>
      </c>
      <c r="AK10" s="41" t="s">
        <v>42</v>
      </c>
      <c r="AL10" s="41">
        <v>1</v>
      </c>
      <c r="AM10" s="43">
        <v>30000</v>
      </c>
      <c r="AN10" s="43">
        <f t="shared" si="12"/>
        <v>30000</v>
      </c>
      <c r="AO10" s="43">
        <f t="shared" si="13"/>
        <v>399.73999999999796</v>
      </c>
    </row>
    <row r="11" spans="1:41" ht="57.6" x14ac:dyDescent="0.3">
      <c r="A11" s="41">
        <v>8</v>
      </c>
      <c r="B11" s="42" t="s">
        <v>53</v>
      </c>
      <c r="C11" s="42" t="s">
        <v>54</v>
      </c>
      <c r="D11" s="41" t="s">
        <v>42</v>
      </c>
      <c r="E11" s="41">
        <v>25</v>
      </c>
      <c r="F11" s="43">
        <v>3467547.8425000003</v>
      </c>
      <c r="G11" s="41" t="s">
        <v>42</v>
      </c>
      <c r="H11" s="41">
        <v>25</v>
      </c>
      <c r="I11" s="43">
        <v>3375000</v>
      </c>
      <c r="J11" s="43">
        <f t="shared" si="0"/>
        <v>3375000</v>
      </c>
      <c r="K11" s="43">
        <f t="shared" si="1"/>
        <v>92547.842500000261</v>
      </c>
      <c r="L11" s="41" t="s">
        <v>42</v>
      </c>
      <c r="M11" s="41">
        <v>25</v>
      </c>
      <c r="N11" s="43">
        <v>3259494</v>
      </c>
      <c r="O11" s="43">
        <f t="shared" si="2"/>
        <v>3259494</v>
      </c>
      <c r="P11" s="43">
        <f t="shared" si="3"/>
        <v>208053.84250000026</v>
      </c>
      <c r="Q11" s="41" t="s">
        <v>42</v>
      </c>
      <c r="R11" s="41">
        <v>25</v>
      </c>
      <c r="S11" s="43">
        <v>3398197</v>
      </c>
      <c r="T11" s="43">
        <f t="shared" si="4"/>
        <v>3398197</v>
      </c>
      <c r="U11" s="43">
        <f t="shared" si="5"/>
        <v>69350.842500000261</v>
      </c>
      <c r="V11" s="41" t="s">
        <v>42</v>
      </c>
      <c r="W11" s="41">
        <v>25</v>
      </c>
      <c r="X11" s="43">
        <v>2000000</v>
      </c>
      <c r="Y11" s="43">
        <f t="shared" si="6"/>
        <v>2000000</v>
      </c>
      <c r="Z11" s="43">
        <f t="shared" si="7"/>
        <v>1467547.8425000003</v>
      </c>
      <c r="AA11" s="41" t="s">
        <v>42</v>
      </c>
      <c r="AB11" s="41">
        <v>25</v>
      </c>
      <c r="AC11" s="43">
        <v>3467548</v>
      </c>
      <c r="AD11" s="43">
        <f t="shared" si="8"/>
        <v>3467548</v>
      </c>
      <c r="AE11" s="43">
        <f t="shared" si="9"/>
        <v>-0.15749999973922968</v>
      </c>
      <c r="AF11" s="41" t="s">
        <v>42</v>
      </c>
      <c r="AG11" s="41">
        <v>25</v>
      </c>
      <c r="AH11" s="43">
        <v>2950000</v>
      </c>
      <c r="AI11" s="43">
        <f t="shared" si="10"/>
        <v>2950000</v>
      </c>
      <c r="AJ11" s="43">
        <f t="shared" si="11"/>
        <v>517547.84250000026</v>
      </c>
      <c r="AK11" s="41" t="s">
        <v>42</v>
      </c>
      <c r="AL11" s="41">
        <v>25</v>
      </c>
      <c r="AM11" s="43">
        <v>3433000</v>
      </c>
      <c r="AN11" s="43">
        <f t="shared" si="12"/>
        <v>3433000</v>
      </c>
      <c r="AO11" s="43">
        <f t="shared" si="13"/>
        <v>34547.842500000261</v>
      </c>
    </row>
    <row r="12" spans="1:41" ht="28.8" x14ac:dyDescent="0.3">
      <c r="A12" s="41">
        <v>9</v>
      </c>
      <c r="B12" s="42" t="s">
        <v>55</v>
      </c>
      <c r="C12" s="42" t="s">
        <v>56</v>
      </c>
      <c r="D12" s="41" t="s">
        <v>42</v>
      </c>
      <c r="E12" s="41">
        <v>5</v>
      </c>
      <c r="F12" s="43">
        <v>124950</v>
      </c>
      <c r="G12" s="41" t="s">
        <v>42</v>
      </c>
      <c r="H12" s="41">
        <v>5</v>
      </c>
      <c r="I12" s="43">
        <v>122500</v>
      </c>
      <c r="J12" s="43">
        <f t="shared" si="0"/>
        <v>122500</v>
      </c>
      <c r="K12" s="43">
        <f t="shared" si="1"/>
        <v>2450</v>
      </c>
      <c r="L12" s="41" t="s">
        <v>42</v>
      </c>
      <c r="M12" s="41">
        <v>5</v>
      </c>
      <c r="N12" s="43">
        <v>117453</v>
      </c>
      <c r="O12" s="43">
        <f t="shared" si="2"/>
        <v>117453</v>
      </c>
      <c r="P12" s="43">
        <f t="shared" si="3"/>
        <v>7497</v>
      </c>
      <c r="Q12" s="41" t="s">
        <v>42</v>
      </c>
      <c r="R12" s="41">
        <v>5</v>
      </c>
      <c r="S12" s="43">
        <v>122451</v>
      </c>
      <c r="T12" s="43">
        <f t="shared" si="4"/>
        <v>122451</v>
      </c>
      <c r="U12" s="43">
        <f t="shared" si="5"/>
        <v>2499</v>
      </c>
      <c r="V12" s="41" t="s">
        <v>42</v>
      </c>
      <c r="W12" s="41">
        <v>5</v>
      </c>
      <c r="X12" s="43">
        <v>124950</v>
      </c>
      <c r="Y12" s="43">
        <f t="shared" si="6"/>
        <v>124950</v>
      </c>
      <c r="Z12" s="43">
        <f t="shared" si="7"/>
        <v>0</v>
      </c>
      <c r="AA12" s="41" t="s">
        <v>42</v>
      </c>
      <c r="AB12" s="41">
        <v>5</v>
      </c>
      <c r="AC12" s="43">
        <v>124950</v>
      </c>
      <c r="AD12" s="43">
        <f t="shared" si="8"/>
        <v>124950</v>
      </c>
      <c r="AE12" s="43">
        <f t="shared" si="9"/>
        <v>0</v>
      </c>
      <c r="AF12" s="41" t="s">
        <v>42</v>
      </c>
      <c r="AG12" s="41">
        <v>5</v>
      </c>
      <c r="AH12" s="43">
        <v>100000</v>
      </c>
      <c r="AI12" s="43">
        <f t="shared" si="10"/>
        <v>100000</v>
      </c>
      <c r="AJ12" s="43">
        <f t="shared" si="11"/>
        <v>24950</v>
      </c>
      <c r="AK12" s="41" t="s">
        <v>42</v>
      </c>
      <c r="AL12" s="41">
        <v>5</v>
      </c>
      <c r="AM12" s="43">
        <v>123000</v>
      </c>
      <c r="AN12" s="43">
        <f t="shared" si="12"/>
        <v>123000</v>
      </c>
      <c r="AO12" s="43">
        <f t="shared" si="13"/>
        <v>1950</v>
      </c>
    </row>
    <row r="13" spans="1:41" x14ac:dyDescent="0.3">
      <c r="A13" s="41">
        <v>10</v>
      </c>
      <c r="B13" s="42" t="s">
        <v>57</v>
      </c>
      <c r="C13" s="42" t="s">
        <v>58</v>
      </c>
      <c r="D13" s="41" t="s">
        <v>42</v>
      </c>
      <c r="E13" s="41">
        <v>10</v>
      </c>
      <c r="F13" s="43">
        <v>139825</v>
      </c>
      <c r="G13" s="41" t="s">
        <v>42</v>
      </c>
      <c r="H13" s="41">
        <v>10</v>
      </c>
      <c r="I13" s="43">
        <v>135000</v>
      </c>
      <c r="J13" s="43">
        <f t="shared" si="0"/>
        <v>135000</v>
      </c>
      <c r="K13" s="43">
        <f t="shared" si="1"/>
        <v>4825</v>
      </c>
      <c r="L13" s="41" t="s">
        <v>42</v>
      </c>
      <c r="M13" s="41">
        <v>10</v>
      </c>
      <c r="N13" s="43">
        <v>131435</v>
      </c>
      <c r="O13" s="43">
        <f t="shared" si="2"/>
        <v>131435</v>
      </c>
      <c r="P13" s="43">
        <f t="shared" si="3"/>
        <v>8390</v>
      </c>
      <c r="Q13" s="41" t="s">
        <v>42</v>
      </c>
      <c r="R13" s="41">
        <v>10</v>
      </c>
      <c r="S13" s="43">
        <v>137029</v>
      </c>
      <c r="T13" s="43">
        <f t="shared" si="4"/>
        <v>137029</v>
      </c>
      <c r="U13" s="43">
        <f t="shared" si="5"/>
        <v>2796</v>
      </c>
      <c r="V13" s="41" t="s">
        <v>42</v>
      </c>
      <c r="W13" s="41">
        <v>10</v>
      </c>
      <c r="X13" s="43">
        <v>139825</v>
      </c>
      <c r="Y13" s="43">
        <f t="shared" si="6"/>
        <v>139825</v>
      </c>
      <c r="Z13" s="43">
        <f t="shared" si="7"/>
        <v>0</v>
      </c>
      <c r="AA13" s="41" t="s">
        <v>42</v>
      </c>
      <c r="AB13" s="41">
        <v>10</v>
      </c>
      <c r="AC13" s="43">
        <v>139825</v>
      </c>
      <c r="AD13" s="43">
        <f t="shared" si="8"/>
        <v>139825</v>
      </c>
      <c r="AE13" s="43">
        <f t="shared" si="9"/>
        <v>0</v>
      </c>
      <c r="AF13" s="41" t="s">
        <v>42</v>
      </c>
      <c r="AG13" s="41">
        <v>10</v>
      </c>
      <c r="AH13" s="43">
        <v>125000</v>
      </c>
      <c r="AI13" s="43">
        <f t="shared" si="10"/>
        <v>125000</v>
      </c>
      <c r="AJ13" s="43">
        <f t="shared" si="11"/>
        <v>14825</v>
      </c>
      <c r="AK13" s="41" t="s">
        <v>42</v>
      </c>
      <c r="AL13" s="41">
        <v>10</v>
      </c>
      <c r="AM13" s="43">
        <v>138000</v>
      </c>
      <c r="AN13" s="43">
        <f t="shared" si="12"/>
        <v>138000</v>
      </c>
      <c r="AO13" s="43">
        <f t="shared" si="13"/>
        <v>1825</v>
      </c>
    </row>
    <row r="14" spans="1:41" x14ac:dyDescent="0.3">
      <c r="A14" s="41">
        <v>11</v>
      </c>
      <c r="B14" s="42" t="s">
        <v>57</v>
      </c>
      <c r="C14" s="42" t="s">
        <v>59</v>
      </c>
      <c r="D14" s="41" t="s">
        <v>42</v>
      </c>
      <c r="E14" s="41">
        <v>10</v>
      </c>
      <c r="F14" s="43">
        <v>58286.675999999999</v>
      </c>
      <c r="G14" s="41" t="s">
        <v>42</v>
      </c>
      <c r="H14" s="41">
        <v>10</v>
      </c>
      <c r="I14" s="43">
        <v>58000</v>
      </c>
      <c r="J14" s="43">
        <f t="shared" si="0"/>
        <v>58000</v>
      </c>
      <c r="K14" s="43">
        <f t="shared" si="1"/>
        <v>286.67599999999948</v>
      </c>
      <c r="L14" s="41" t="s">
        <v>42</v>
      </c>
      <c r="M14" s="41">
        <v>10</v>
      </c>
      <c r="N14" s="43">
        <v>54789</v>
      </c>
      <c r="O14" s="43">
        <f t="shared" si="2"/>
        <v>54789</v>
      </c>
      <c r="P14" s="43">
        <f t="shared" si="3"/>
        <v>3497.6759999999995</v>
      </c>
      <c r="Q14" s="41" t="s">
        <v>42</v>
      </c>
      <c r="R14" s="41">
        <v>10</v>
      </c>
      <c r="S14" s="43">
        <v>57121</v>
      </c>
      <c r="T14" s="43">
        <f t="shared" si="4"/>
        <v>57121</v>
      </c>
      <c r="U14" s="43">
        <f t="shared" si="5"/>
        <v>1165.6759999999995</v>
      </c>
      <c r="V14" s="41" t="s">
        <v>42</v>
      </c>
      <c r="W14" s="41">
        <v>10</v>
      </c>
      <c r="X14" s="43">
        <v>58287</v>
      </c>
      <c r="Y14" s="43">
        <f t="shared" si="6"/>
        <v>58287</v>
      </c>
      <c r="Z14" s="43">
        <f t="shared" si="7"/>
        <v>-0.32400000000052387</v>
      </c>
      <c r="AA14" s="41" t="s">
        <v>42</v>
      </c>
      <c r="AB14" s="41">
        <v>10</v>
      </c>
      <c r="AC14" s="43">
        <v>58287</v>
      </c>
      <c r="AD14" s="43">
        <f t="shared" si="8"/>
        <v>58287</v>
      </c>
      <c r="AE14" s="43">
        <f t="shared" si="9"/>
        <v>-0.32400000000052387</v>
      </c>
      <c r="AF14" s="41" t="s">
        <v>42</v>
      </c>
      <c r="AG14" s="41">
        <v>10</v>
      </c>
      <c r="AH14" s="43">
        <v>58200</v>
      </c>
      <c r="AI14" s="43">
        <f t="shared" si="10"/>
        <v>58200</v>
      </c>
      <c r="AJ14" s="43">
        <f t="shared" si="11"/>
        <v>86.675999999999476</v>
      </c>
      <c r="AK14" s="41" t="s">
        <v>42</v>
      </c>
      <c r="AL14" s="41">
        <v>10</v>
      </c>
      <c r="AM14" s="43">
        <v>57000</v>
      </c>
      <c r="AN14" s="43">
        <f t="shared" si="12"/>
        <v>57000</v>
      </c>
      <c r="AO14" s="43">
        <f t="shared" si="13"/>
        <v>1286.6759999999995</v>
      </c>
    </row>
    <row r="15" spans="1:41" ht="28.8" x14ac:dyDescent="0.3">
      <c r="A15" s="41">
        <v>12</v>
      </c>
      <c r="B15" s="42" t="s">
        <v>60</v>
      </c>
      <c r="C15" s="42" t="s">
        <v>61</v>
      </c>
      <c r="D15" s="41" t="s">
        <v>42</v>
      </c>
      <c r="E15" s="41">
        <v>25</v>
      </c>
      <c r="F15" s="43">
        <v>4760000</v>
      </c>
      <c r="G15" s="41" t="s">
        <v>42</v>
      </c>
      <c r="H15" s="41">
        <v>25</v>
      </c>
      <c r="I15" s="43">
        <v>4625000</v>
      </c>
      <c r="J15" s="43">
        <f t="shared" si="0"/>
        <v>4625000</v>
      </c>
      <c r="K15" s="43">
        <f t="shared" si="1"/>
        <v>135000</v>
      </c>
      <c r="L15" s="41" t="s">
        <v>42</v>
      </c>
      <c r="M15" s="41">
        <v>25</v>
      </c>
      <c r="N15" s="43">
        <v>4474400</v>
      </c>
      <c r="O15" s="43">
        <f t="shared" si="2"/>
        <v>4474400</v>
      </c>
      <c r="P15" s="43">
        <f t="shared" si="3"/>
        <v>285600</v>
      </c>
      <c r="Q15" s="41" t="s">
        <v>42</v>
      </c>
      <c r="R15" s="41">
        <v>25</v>
      </c>
      <c r="S15" s="43">
        <v>4664800</v>
      </c>
      <c r="T15" s="43">
        <f t="shared" si="4"/>
        <v>4664800</v>
      </c>
      <c r="U15" s="43">
        <f t="shared" si="5"/>
        <v>95200</v>
      </c>
      <c r="V15" s="41" t="s">
        <v>42</v>
      </c>
      <c r="W15" s="41">
        <v>25</v>
      </c>
      <c r="X15" s="43">
        <v>2000000</v>
      </c>
      <c r="Y15" s="43">
        <f t="shared" si="6"/>
        <v>2000000</v>
      </c>
      <c r="Z15" s="43">
        <f t="shared" si="7"/>
        <v>2760000</v>
      </c>
      <c r="AA15" s="41" t="s">
        <v>42</v>
      </c>
      <c r="AB15" s="41">
        <v>25</v>
      </c>
      <c r="AC15" s="43">
        <v>4760000</v>
      </c>
      <c r="AD15" s="43">
        <f t="shared" si="8"/>
        <v>4760000</v>
      </c>
      <c r="AE15" s="43">
        <f t="shared" si="9"/>
        <v>0</v>
      </c>
      <c r="AF15" s="41" t="s">
        <v>42</v>
      </c>
      <c r="AG15" s="41">
        <v>25</v>
      </c>
      <c r="AH15" s="43">
        <v>4400000</v>
      </c>
      <c r="AI15" s="43">
        <f t="shared" si="10"/>
        <v>4400000</v>
      </c>
      <c r="AJ15" s="43">
        <f t="shared" si="11"/>
        <v>360000</v>
      </c>
      <c r="AK15" s="41" t="s">
        <v>42</v>
      </c>
      <c r="AL15" s="41">
        <v>25</v>
      </c>
      <c r="AM15" s="43">
        <v>4750000</v>
      </c>
      <c r="AN15" s="43">
        <f t="shared" si="12"/>
        <v>4750000</v>
      </c>
      <c r="AO15" s="43">
        <f t="shared" si="13"/>
        <v>10000</v>
      </c>
    </row>
    <row r="16" spans="1:41" ht="43.2" x14ac:dyDescent="0.3">
      <c r="A16" s="41">
        <v>13</v>
      </c>
      <c r="B16" s="42" t="s">
        <v>62</v>
      </c>
      <c r="C16" s="42" t="s">
        <v>63</v>
      </c>
      <c r="D16" s="41" t="s">
        <v>64</v>
      </c>
      <c r="E16" s="41">
        <v>10</v>
      </c>
      <c r="F16" s="43">
        <v>1309000</v>
      </c>
      <c r="G16" s="41" t="s">
        <v>64</v>
      </c>
      <c r="H16" s="41">
        <v>10</v>
      </c>
      <c r="I16" s="43">
        <v>1300000</v>
      </c>
      <c r="J16" s="43">
        <f t="shared" si="0"/>
        <v>1300000</v>
      </c>
      <c r="K16" s="43">
        <f t="shared" si="1"/>
        <v>9000</v>
      </c>
      <c r="L16" s="41" t="s">
        <v>64</v>
      </c>
      <c r="M16" s="41">
        <v>10</v>
      </c>
      <c r="N16" s="43">
        <v>1230460</v>
      </c>
      <c r="O16" s="43">
        <f t="shared" si="2"/>
        <v>1230460</v>
      </c>
      <c r="P16" s="43">
        <f t="shared" si="3"/>
        <v>78540</v>
      </c>
      <c r="Q16" s="41" t="s">
        <v>64</v>
      </c>
      <c r="R16" s="41">
        <v>10</v>
      </c>
      <c r="S16" s="43">
        <v>1282820</v>
      </c>
      <c r="T16" s="43">
        <f t="shared" si="4"/>
        <v>1282820</v>
      </c>
      <c r="U16" s="43">
        <f t="shared" si="5"/>
        <v>26180</v>
      </c>
      <c r="V16" s="41" t="s">
        <v>64</v>
      </c>
      <c r="W16" s="41">
        <v>10</v>
      </c>
      <c r="X16" s="43">
        <v>1309000</v>
      </c>
      <c r="Y16" s="43">
        <f t="shared" si="6"/>
        <v>1309000</v>
      </c>
      <c r="Z16" s="43">
        <f t="shared" si="7"/>
        <v>0</v>
      </c>
      <c r="AA16" s="41" t="s">
        <v>64</v>
      </c>
      <c r="AB16" s="41">
        <v>10</v>
      </c>
      <c r="AC16" s="43">
        <v>1309000</v>
      </c>
      <c r="AD16" s="43">
        <f t="shared" si="8"/>
        <v>1309000</v>
      </c>
      <c r="AE16" s="43">
        <f t="shared" si="9"/>
        <v>0</v>
      </c>
      <c r="AF16" s="41" t="s">
        <v>64</v>
      </c>
      <c r="AG16" s="41">
        <v>10</v>
      </c>
      <c r="AH16" s="43">
        <v>1000000</v>
      </c>
      <c r="AI16" s="43">
        <f t="shared" si="10"/>
        <v>1000000</v>
      </c>
      <c r="AJ16" s="43">
        <f t="shared" si="11"/>
        <v>309000</v>
      </c>
      <c r="AK16" s="41" t="s">
        <v>64</v>
      </c>
      <c r="AL16" s="41">
        <v>10</v>
      </c>
      <c r="AM16" s="43">
        <v>1300000</v>
      </c>
      <c r="AN16" s="43">
        <f t="shared" si="12"/>
        <v>1300000</v>
      </c>
      <c r="AO16" s="43">
        <f t="shared" si="13"/>
        <v>9000</v>
      </c>
    </row>
    <row r="17" spans="1:41" ht="57.6" x14ac:dyDescent="0.3">
      <c r="A17" s="41">
        <v>14</v>
      </c>
      <c r="B17" s="42" t="s">
        <v>65</v>
      </c>
      <c r="C17" s="42" t="s">
        <v>66</v>
      </c>
      <c r="D17" s="41" t="s">
        <v>64</v>
      </c>
      <c r="E17" s="41">
        <v>10</v>
      </c>
      <c r="F17" s="43">
        <v>1904000</v>
      </c>
      <c r="G17" s="41" t="s">
        <v>64</v>
      </c>
      <c r="H17" s="41">
        <v>10</v>
      </c>
      <c r="I17" s="43">
        <v>1850000</v>
      </c>
      <c r="J17" s="43">
        <f t="shared" si="0"/>
        <v>1850000</v>
      </c>
      <c r="K17" s="43">
        <f t="shared" si="1"/>
        <v>54000</v>
      </c>
      <c r="L17" s="41" t="s">
        <v>64</v>
      </c>
      <c r="M17" s="41">
        <v>10</v>
      </c>
      <c r="N17" s="43">
        <v>1789760</v>
      </c>
      <c r="O17" s="43">
        <f t="shared" si="2"/>
        <v>1789760</v>
      </c>
      <c r="P17" s="43">
        <f t="shared" si="3"/>
        <v>114240</v>
      </c>
      <c r="Q17" s="41" t="s">
        <v>64</v>
      </c>
      <c r="R17" s="41">
        <v>10</v>
      </c>
      <c r="S17" s="43">
        <v>1865920</v>
      </c>
      <c r="T17" s="43">
        <f t="shared" si="4"/>
        <v>1865920</v>
      </c>
      <c r="U17" s="43">
        <f t="shared" si="5"/>
        <v>38080</v>
      </c>
      <c r="V17" s="41" t="s">
        <v>64</v>
      </c>
      <c r="W17" s="41">
        <v>10</v>
      </c>
      <c r="X17" s="43">
        <v>1904000</v>
      </c>
      <c r="Y17" s="43">
        <f t="shared" si="6"/>
        <v>1904000</v>
      </c>
      <c r="Z17" s="43">
        <f t="shared" si="7"/>
        <v>0</v>
      </c>
      <c r="AA17" s="41" t="s">
        <v>64</v>
      </c>
      <c r="AB17" s="41">
        <v>10</v>
      </c>
      <c r="AC17" s="43">
        <v>1904000</v>
      </c>
      <c r="AD17" s="43">
        <f t="shared" si="8"/>
        <v>1904000</v>
      </c>
      <c r="AE17" s="43">
        <f t="shared" si="9"/>
        <v>0</v>
      </c>
      <c r="AF17" s="41" t="s">
        <v>64</v>
      </c>
      <c r="AG17" s="41">
        <v>10</v>
      </c>
      <c r="AH17" s="43">
        <v>1400000</v>
      </c>
      <c r="AI17" s="43">
        <f t="shared" si="10"/>
        <v>1400000</v>
      </c>
      <c r="AJ17" s="43">
        <f t="shared" si="11"/>
        <v>504000</v>
      </c>
      <c r="AK17" s="41" t="s">
        <v>64</v>
      </c>
      <c r="AL17" s="41">
        <v>10</v>
      </c>
      <c r="AM17" s="43">
        <v>1900000</v>
      </c>
      <c r="AN17" s="43">
        <f t="shared" si="12"/>
        <v>1900000</v>
      </c>
      <c r="AO17" s="43">
        <f t="shared" si="13"/>
        <v>4000</v>
      </c>
    </row>
    <row r="18" spans="1:41" ht="28.8" x14ac:dyDescent="0.3">
      <c r="A18" s="41">
        <v>15</v>
      </c>
      <c r="B18" s="42" t="s">
        <v>67</v>
      </c>
      <c r="C18" s="42" t="s">
        <v>68</v>
      </c>
      <c r="D18" s="41" t="s">
        <v>42</v>
      </c>
      <c r="E18" s="41">
        <v>5</v>
      </c>
      <c r="F18" s="43">
        <v>83300</v>
      </c>
      <c r="G18" s="41" t="s">
        <v>42</v>
      </c>
      <c r="H18" s="41">
        <v>5</v>
      </c>
      <c r="I18" s="43">
        <v>82500</v>
      </c>
      <c r="J18" s="43">
        <f t="shared" si="0"/>
        <v>82500</v>
      </c>
      <c r="K18" s="43">
        <f t="shared" si="1"/>
        <v>800</v>
      </c>
      <c r="L18" s="41" t="s">
        <v>42</v>
      </c>
      <c r="M18" s="41">
        <v>5</v>
      </c>
      <c r="N18" s="43">
        <v>78302</v>
      </c>
      <c r="O18" s="43">
        <f t="shared" si="2"/>
        <v>78302</v>
      </c>
      <c r="P18" s="43">
        <f t="shared" si="3"/>
        <v>4998</v>
      </c>
      <c r="Q18" s="41" t="s">
        <v>42</v>
      </c>
      <c r="R18" s="41">
        <v>5</v>
      </c>
      <c r="S18" s="43">
        <v>81634</v>
      </c>
      <c r="T18" s="43">
        <f t="shared" si="4"/>
        <v>81634</v>
      </c>
      <c r="U18" s="43">
        <f t="shared" si="5"/>
        <v>1666</v>
      </c>
      <c r="V18" s="41" t="s">
        <v>42</v>
      </c>
      <c r="W18" s="41">
        <v>5</v>
      </c>
      <c r="X18" s="43">
        <v>83300</v>
      </c>
      <c r="Y18" s="43">
        <f t="shared" si="6"/>
        <v>83300</v>
      </c>
      <c r="Z18" s="43">
        <f t="shared" si="7"/>
        <v>0</v>
      </c>
      <c r="AA18" s="41" t="s">
        <v>42</v>
      </c>
      <c r="AB18" s="41">
        <v>5</v>
      </c>
      <c r="AC18" s="43">
        <v>83300</v>
      </c>
      <c r="AD18" s="43">
        <f t="shared" si="8"/>
        <v>83300</v>
      </c>
      <c r="AE18" s="43">
        <f t="shared" si="9"/>
        <v>0</v>
      </c>
      <c r="AF18" s="41" t="s">
        <v>42</v>
      </c>
      <c r="AG18" s="41">
        <v>5</v>
      </c>
      <c r="AH18" s="43">
        <v>80000</v>
      </c>
      <c r="AI18" s="43">
        <f t="shared" si="10"/>
        <v>80000</v>
      </c>
      <c r="AJ18" s="43">
        <f t="shared" si="11"/>
        <v>3300</v>
      </c>
      <c r="AK18" s="41" t="s">
        <v>42</v>
      </c>
      <c r="AL18" s="41">
        <v>5</v>
      </c>
      <c r="AM18" s="43">
        <v>83000</v>
      </c>
      <c r="AN18" s="43">
        <f t="shared" si="12"/>
        <v>83000</v>
      </c>
      <c r="AO18" s="43">
        <f t="shared" si="13"/>
        <v>300</v>
      </c>
    </row>
    <row r="19" spans="1:41" ht="28.8" x14ac:dyDescent="0.3">
      <c r="A19" s="41">
        <v>16</v>
      </c>
      <c r="B19" s="42" t="s">
        <v>69</v>
      </c>
      <c r="C19" s="42" t="s">
        <v>70</v>
      </c>
      <c r="D19" s="41" t="s">
        <v>42</v>
      </c>
      <c r="E19" s="41">
        <v>5</v>
      </c>
      <c r="F19" s="43">
        <v>1249500</v>
      </c>
      <c r="G19" s="41" t="s">
        <v>42</v>
      </c>
      <c r="H19" s="41">
        <v>5</v>
      </c>
      <c r="I19" s="43">
        <v>1235000</v>
      </c>
      <c r="J19" s="43">
        <f t="shared" si="0"/>
        <v>1235000</v>
      </c>
      <c r="K19" s="43">
        <f t="shared" si="1"/>
        <v>14500</v>
      </c>
      <c r="L19" s="41" t="s">
        <v>42</v>
      </c>
      <c r="M19" s="41">
        <v>5</v>
      </c>
      <c r="N19" s="43">
        <v>1174530</v>
      </c>
      <c r="O19" s="43">
        <f t="shared" si="2"/>
        <v>1174530</v>
      </c>
      <c r="P19" s="43">
        <f t="shared" si="3"/>
        <v>74970</v>
      </c>
      <c r="Q19" s="41" t="s">
        <v>42</v>
      </c>
      <c r="R19" s="41">
        <v>5</v>
      </c>
      <c r="S19" s="43">
        <v>1224510</v>
      </c>
      <c r="T19" s="43">
        <f t="shared" si="4"/>
        <v>1224510</v>
      </c>
      <c r="U19" s="43">
        <f t="shared" si="5"/>
        <v>24990</v>
      </c>
      <c r="V19" s="41" t="s">
        <v>42</v>
      </c>
      <c r="W19" s="41">
        <v>5</v>
      </c>
      <c r="X19" s="43">
        <v>1249500</v>
      </c>
      <c r="Y19" s="43">
        <f t="shared" si="6"/>
        <v>1249500</v>
      </c>
      <c r="Z19" s="43">
        <f t="shared" si="7"/>
        <v>0</v>
      </c>
      <c r="AA19" s="41" t="s">
        <v>42</v>
      </c>
      <c r="AB19" s="41">
        <v>5</v>
      </c>
      <c r="AC19" s="43">
        <v>1249500</v>
      </c>
      <c r="AD19" s="43">
        <f t="shared" si="8"/>
        <v>1249500</v>
      </c>
      <c r="AE19" s="43">
        <f t="shared" si="9"/>
        <v>0</v>
      </c>
      <c r="AF19" s="41" t="s">
        <v>42</v>
      </c>
      <c r="AG19" s="41">
        <v>5</v>
      </c>
      <c r="AH19" s="43">
        <v>1200000</v>
      </c>
      <c r="AI19" s="43">
        <f t="shared" si="10"/>
        <v>1200000</v>
      </c>
      <c r="AJ19" s="43">
        <f t="shared" si="11"/>
        <v>49500</v>
      </c>
      <c r="AK19" s="41" t="s">
        <v>42</v>
      </c>
      <c r="AL19" s="41">
        <v>5</v>
      </c>
      <c r="AM19" s="43">
        <v>1233000</v>
      </c>
      <c r="AN19" s="43">
        <f t="shared" si="12"/>
        <v>1233000</v>
      </c>
      <c r="AO19" s="43">
        <f t="shared" si="13"/>
        <v>16500</v>
      </c>
    </row>
    <row r="20" spans="1:41" x14ac:dyDescent="0.3">
      <c r="A20" s="41">
        <v>17</v>
      </c>
      <c r="B20" s="42" t="s">
        <v>71</v>
      </c>
      <c r="C20" s="42" t="s">
        <v>72</v>
      </c>
      <c r="D20" s="41" t="s">
        <v>42</v>
      </c>
      <c r="E20" s="41">
        <v>2</v>
      </c>
      <c r="F20" s="43">
        <v>119999.6</v>
      </c>
      <c r="G20" s="41" t="s">
        <v>42</v>
      </c>
      <c r="H20" s="41">
        <v>2</v>
      </c>
      <c r="I20" s="43">
        <v>110000</v>
      </c>
      <c r="J20" s="43">
        <f t="shared" si="0"/>
        <v>110000</v>
      </c>
      <c r="K20" s="43">
        <f t="shared" si="1"/>
        <v>9999.6000000000058</v>
      </c>
      <c r="L20" s="41" t="s">
        <v>42</v>
      </c>
      <c r="M20" s="41">
        <v>2</v>
      </c>
      <c r="N20" s="43">
        <v>112799</v>
      </c>
      <c r="O20" s="43">
        <f t="shared" si="2"/>
        <v>112799</v>
      </c>
      <c r="P20" s="43">
        <f t="shared" si="3"/>
        <v>7200.6000000000058</v>
      </c>
      <c r="Q20" s="41" t="s">
        <v>42</v>
      </c>
      <c r="R20" s="41">
        <v>2</v>
      </c>
      <c r="S20" s="43">
        <v>117600</v>
      </c>
      <c r="T20" s="43">
        <f t="shared" si="4"/>
        <v>117600</v>
      </c>
      <c r="U20" s="43">
        <f t="shared" si="5"/>
        <v>2399.6000000000058</v>
      </c>
      <c r="V20" s="41" t="s">
        <v>42</v>
      </c>
      <c r="W20" s="41">
        <v>2</v>
      </c>
      <c r="X20" s="43">
        <v>120000</v>
      </c>
      <c r="Y20" s="43">
        <f t="shared" si="6"/>
        <v>120000</v>
      </c>
      <c r="Z20" s="43">
        <f t="shared" si="7"/>
        <v>-0.39999999999417923</v>
      </c>
      <c r="AA20" s="41" t="s">
        <v>42</v>
      </c>
      <c r="AB20" s="41">
        <v>2</v>
      </c>
      <c r="AC20" s="43">
        <v>120000</v>
      </c>
      <c r="AD20" s="43">
        <f t="shared" si="8"/>
        <v>120000</v>
      </c>
      <c r="AE20" s="43">
        <f t="shared" si="9"/>
        <v>-0.39999999999417923</v>
      </c>
      <c r="AF20" s="41" t="s">
        <v>42</v>
      </c>
      <c r="AG20" s="41">
        <v>2</v>
      </c>
      <c r="AH20" s="43">
        <v>110000</v>
      </c>
      <c r="AI20" s="43">
        <f t="shared" si="10"/>
        <v>110000</v>
      </c>
      <c r="AJ20" s="43">
        <f t="shared" si="11"/>
        <v>9999.6000000000058</v>
      </c>
      <c r="AK20" s="41" t="s">
        <v>42</v>
      </c>
      <c r="AL20" s="41">
        <v>2</v>
      </c>
      <c r="AM20" s="43">
        <v>115000</v>
      </c>
      <c r="AN20" s="43">
        <f t="shared" si="12"/>
        <v>115000</v>
      </c>
      <c r="AO20" s="43">
        <f t="shared" si="13"/>
        <v>4999.6000000000058</v>
      </c>
    </row>
    <row r="21" spans="1:41" x14ac:dyDescent="0.3">
      <c r="A21" s="41">
        <v>18</v>
      </c>
      <c r="B21" s="42" t="s">
        <v>73</v>
      </c>
      <c r="C21" s="42" t="s">
        <v>74</v>
      </c>
      <c r="D21" s="41" t="s">
        <v>42</v>
      </c>
      <c r="E21" s="41">
        <v>2</v>
      </c>
      <c r="F21" s="43">
        <v>219999.98860000001</v>
      </c>
      <c r="G21" s="41" t="s">
        <v>42</v>
      </c>
      <c r="H21" s="41">
        <v>2</v>
      </c>
      <c r="I21" s="43">
        <v>180000</v>
      </c>
      <c r="J21" s="43">
        <f t="shared" si="0"/>
        <v>180000</v>
      </c>
      <c r="K21" s="43">
        <f t="shared" si="1"/>
        <v>39999.988600000012</v>
      </c>
      <c r="L21" s="41" t="s">
        <v>42</v>
      </c>
      <c r="M21" s="41">
        <v>2</v>
      </c>
      <c r="N21" s="43">
        <v>206799</v>
      </c>
      <c r="O21" s="43">
        <f t="shared" si="2"/>
        <v>206799</v>
      </c>
      <c r="P21" s="43">
        <f t="shared" si="3"/>
        <v>13200.988600000012</v>
      </c>
      <c r="Q21" s="41" t="s">
        <v>42</v>
      </c>
      <c r="R21" s="41">
        <v>2</v>
      </c>
      <c r="S21" s="43">
        <v>215600</v>
      </c>
      <c r="T21" s="43">
        <f t="shared" si="4"/>
        <v>215600</v>
      </c>
      <c r="U21" s="43">
        <f t="shared" si="5"/>
        <v>4399.9886000000115</v>
      </c>
      <c r="V21" s="41" t="s">
        <v>42</v>
      </c>
      <c r="W21" s="41">
        <v>2</v>
      </c>
      <c r="X21" s="43">
        <v>220000</v>
      </c>
      <c r="Y21" s="43">
        <f t="shared" si="6"/>
        <v>220000</v>
      </c>
      <c r="Z21" s="43">
        <f t="shared" si="7"/>
        <v>-1.1399999988498166E-2</v>
      </c>
      <c r="AA21" s="41" t="s">
        <v>42</v>
      </c>
      <c r="AB21" s="41">
        <v>2</v>
      </c>
      <c r="AC21" s="43">
        <v>220000</v>
      </c>
      <c r="AD21" s="43">
        <f t="shared" si="8"/>
        <v>220000</v>
      </c>
      <c r="AE21" s="43">
        <f t="shared" si="9"/>
        <v>-1.1399999988498166E-2</v>
      </c>
      <c r="AF21" s="41" t="s">
        <v>42</v>
      </c>
      <c r="AG21" s="41">
        <v>2</v>
      </c>
      <c r="AH21" s="43">
        <v>200000</v>
      </c>
      <c r="AI21" s="43">
        <f t="shared" si="10"/>
        <v>200000</v>
      </c>
      <c r="AJ21" s="43">
        <f t="shared" si="11"/>
        <v>19999.988600000012</v>
      </c>
      <c r="AK21" s="41" t="s">
        <v>42</v>
      </c>
      <c r="AL21" s="41">
        <v>2</v>
      </c>
      <c r="AM21" s="43">
        <v>210000</v>
      </c>
      <c r="AN21" s="43">
        <f t="shared" si="12"/>
        <v>210000</v>
      </c>
      <c r="AO21" s="43">
        <f t="shared" si="13"/>
        <v>9999.9886000000115</v>
      </c>
    </row>
    <row r="22" spans="1:41" ht="86.4" x14ac:dyDescent="0.3">
      <c r="A22" s="41">
        <v>19</v>
      </c>
      <c r="B22" s="42" t="s">
        <v>75</v>
      </c>
      <c r="C22" s="42" t="s">
        <v>76</v>
      </c>
      <c r="D22" s="41" t="s">
        <v>42</v>
      </c>
      <c r="E22" s="41">
        <v>250</v>
      </c>
      <c r="F22" s="43">
        <v>3324999.8249999997</v>
      </c>
      <c r="G22" s="41" t="s">
        <v>42</v>
      </c>
      <c r="H22" s="41">
        <v>250</v>
      </c>
      <c r="I22" s="43">
        <v>3250000</v>
      </c>
      <c r="J22" s="43">
        <f t="shared" si="0"/>
        <v>3250000</v>
      </c>
      <c r="K22" s="43">
        <f t="shared" si="1"/>
        <v>74999.824999999721</v>
      </c>
      <c r="L22" s="41" t="s">
        <v>42</v>
      </c>
      <c r="M22" s="41">
        <v>250</v>
      </c>
      <c r="N22" s="43">
        <v>3125499</v>
      </c>
      <c r="O22" s="43">
        <f t="shared" si="2"/>
        <v>3125499</v>
      </c>
      <c r="P22" s="43">
        <f t="shared" si="3"/>
        <v>199500.82499999972</v>
      </c>
      <c r="Q22" s="41" t="s">
        <v>42</v>
      </c>
      <c r="R22" s="41">
        <v>250</v>
      </c>
      <c r="S22" s="43">
        <v>3164003</v>
      </c>
      <c r="T22" s="43">
        <f t="shared" si="4"/>
        <v>3164003</v>
      </c>
      <c r="U22" s="43">
        <f t="shared" si="5"/>
        <v>160996.82499999972</v>
      </c>
      <c r="V22" s="41" t="s">
        <v>42</v>
      </c>
      <c r="W22" s="41">
        <v>250</v>
      </c>
      <c r="X22" s="43">
        <v>3325000</v>
      </c>
      <c r="Y22" s="43">
        <f t="shared" si="6"/>
        <v>3325000</v>
      </c>
      <c r="Z22" s="43">
        <f t="shared" si="7"/>
        <v>-0.17500000027939677</v>
      </c>
      <c r="AA22" s="41" t="s">
        <v>42</v>
      </c>
      <c r="AB22" s="41">
        <v>250</v>
      </c>
      <c r="AC22" s="43">
        <v>3325000</v>
      </c>
      <c r="AD22" s="43">
        <f t="shared" si="8"/>
        <v>3325000</v>
      </c>
      <c r="AE22" s="43">
        <f t="shared" si="9"/>
        <v>-0.17500000027939677</v>
      </c>
      <c r="AF22" s="41" t="s">
        <v>42</v>
      </c>
      <c r="AG22" s="41">
        <v>250</v>
      </c>
      <c r="AH22" s="43">
        <v>2875000</v>
      </c>
      <c r="AI22" s="43">
        <f t="shared" si="10"/>
        <v>2875000</v>
      </c>
      <c r="AJ22" s="43">
        <f t="shared" si="11"/>
        <v>449999.82499999972</v>
      </c>
      <c r="AK22" s="41" t="s">
        <v>42</v>
      </c>
      <c r="AL22" s="41">
        <v>250</v>
      </c>
      <c r="AM22" s="43">
        <v>3250000</v>
      </c>
      <c r="AN22" s="43">
        <f t="shared" si="12"/>
        <v>3250000</v>
      </c>
      <c r="AO22" s="43">
        <f t="shared" si="13"/>
        <v>74999.824999999721</v>
      </c>
    </row>
    <row r="23" spans="1:41" ht="86.4" x14ac:dyDescent="0.3">
      <c r="A23" s="41">
        <v>20</v>
      </c>
      <c r="B23" s="42" t="s">
        <v>77</v>
      </c>
      <c r="C23" s="42" t="s">
        <v>78</v>
      </c>
      <c r="D23" s="41" t="s">
        <v>42</v>
      </c>
      <c r="E23" s="41">
        <v>100</v>
      </c>
      <c r="F23" s="43">
        <v>3129999.88</v>
      </c>
      <c r="G23" s="41" t="s">
        <v>42</v>
      </c>
      <c r="H23" s="41">
        <v>100</v>
      </c>
      <c r="I23" s="43">
        <v>3100000</v>
      </c>
      <c r="J23" s="43">
        <f t="shared" si="0"/>
        <v>3100000</v>
      </c>
      <c r="K23" s="43">
        <f t="shared" si="1"/>
        <v>29999.879999999888</v>
      </c>
      <c r="L23" s="41" t="s">
        <v>42</v>
      </c>
      <c r="M23" s="41">
        <v>100</v>
      </c>
      <c r="N23" s="43">
        <v>2942199</v>
      </c>
      <c r="O23" s="43">
        <f t="shared" si="2"/>
        <v>2942199</v>
      </c>
      <c r="P23" s="43">
        <f t="shared" si="3"/>
        <v>187800.87999999989</v>
      </c>
      <c r="Q23" s="41" t="s">
        <v>42</v>
      </c>
      <c r="R23" s="41">
        <v>100</v>
      </c>
      <c r="S23" s="43">
        <v>3067400</v>
      </c>
      <c r="T23" s="43">
        <f t="shared" si="4"/>
        <v>3067400</v>
      </c>
      <c r="U23" s="43">
        <f t="shared" si="5"/>
        <v>62599.879999999888</v>
      </c>
      <c r="V23" s="41" t="s">
        <v>42</v>
      </c>
      <c r="W23" s="41">
        <v>100</v>
      </c>
      <c r="X23" s="43">
        <v>3130000</v>
      </c>
      <c r="Y23" s="43">
        <f t="shared" si="6"/>
        <v>3130000</v>
      </c>
      <c r="Z23" s="43">
        <f t="shared" si="7"/>
        <v>-0.12000000011175871</v>
      </c>
      <c r="AA23" s="41" t="s">
        <v>42</v>
      </c>
      <c r="AB23" s="41">
        <v>100</v>
      </c>
      <c r="AC23" s="43">
        <v>3130000</v>
      </c>
      <c r="AD23" s="43">
        <f t="shared" si="8"/>
        <v>3130000</v>
      </c>
      <c r="AE23" s="43">
        <f t="shared" si="9"/>
        <v>-0.12000000011175871</v>
      </c>
      <c r="AF23" s="41" t="s">
        <v>42</v>
      </c>
      <c r="AG23" s="41">
        <v>100</v>
      </c>
      <c r="AH23" s="43">
        <v>3000000</v>
      </c>
      <c r="AI23" s="43">
        <f t="shared" si="10"/>
        <v>3000000</v>
      </c>
      <c r="AJ23" s="43">
        <f t="shared" si="11"/>
        <v>129999.87999999989</v>
      </c>
      <c r="AK23" s="41" t="s">
        <v>42</v>
      </c>
      <c r="AL23" s="41">
        <v>100</v>
      </c>
      <c r="AM23" s="43">
        <v>3100000</v>
      </c>
      <c r="AN23" s="43">
        <f t="shared" si="12"/>
        <v>3100000</v>
      </c>
      <c r="AO23" s="43">
        <f t="shared" si="13"/>
        <v>29999.879999999888</v>
      </c>
    </row>
    <row r="24" spans="1:41" ht="86.4" x14ac:dyDescent="0.3">
      <c r="A24" s="41">
        <v>21</v>
      </c>
      <c r="B24" s="42" t="s">
        <v>79</v>
      </c>
      <c r="C24" s="42" t="s">
        <v>80</v>
      </c>
      <c r="D24" s="41" t="s">
        <v>81</v>
      </c>
      <c r="E24" s="41">
        <v>3</v>
      </c>
      <c r="F24" s="43">
        <v>900000</v>
      </c>
      <c r="G24" s="41" t="s">
        <v>81</v>
      </c>
      <c r="H24" s="41">
        <v>3</v>
      </c>
      <c r="I24" s="43">
        <v>870000</v>
      </c>
      <c r="J24" s="43">
        <f t="shared" si="0"/>
        <v>870000</v>
      </c>
      <c r="K24" s="43">
        <f t="shared" si="1"/>
        <v>30000</v>
      </c>
      <c r="L24" s="41" t="s">
        <v>81</v>
      </c>
      <c r="M24" s="41">
        <v>3</v>
      </c>
      <c r="N24" s="43">
        <v>846000</v>
      </c>
      <c r="O24" s="43">
        <f t="shared" si="2"/>
        <v>846000</v>
      </c>
      <c r="P24" s="43">
        <f t="shared" si="3"/>
        <v>54000</v>
      </c>
      <c r="Q24" s="41" t="s">
        <v>81</v>
      </c>
      <c r="R24" s="41">
        <v>3</v>
      </c>
      <c r="S24" s="43">
        <v>882000</v>
      </c>
      <c r="T24" s="43">
        <f t="shared" si="4"/>
        <v>882000</v>
      </c>
      <c r="U24" s="43">
        <f t="shared" si="5"/>
        <v>18000</v>
      </c>
      <c r="V24" s="41" t="s">
        <v>81</v>
      </c>
      <c r="W24" s="41">
        <v>3</v>
      </c>
      <c r="X24" s="43">
        <v>900000</v>
      </c>
      <c r="Y24" s="43">
        <f t="shared" si="6"/>
        <v>900000</v>
      </c>
      <c r="Z24" s="43">
        <f t="shared" si="7"/>
        <v>0</v>
      </c>
      <c r="AA24" s="41" t="s">
        <v>81</v>
      </c>
      <c r="AB24" s="41">
        <v>3</v>
      </c>
      <c r="AC24" s="43">
        <v>900000</v>
      </c>
      <c r="AD24" s="43">
        <f t="shared" si="8"/>
        <v>900000</v>
      </c>
      <c r="AE24" s="43">
        <f t="shared" si="9"/>
        <v>0</v>
      </c>
      <c r="AF24" s="41" t="s">
        <v>81</v>
      </c>
      <c r="AG24" s="41">
        <v>3</v>
      </c>
      <c r="AH24" s="43">
        <v>900000</v>
      </c>
      <c r="AI24" s="43">
        <f t="shared" si="10"/>
        <v>900000</v>
      </c>
      <c r="AJ24" s="43">
        <f t="shared" si="11"/>
        <v>0</v>
      </c>
      <c r="AK24" s="41" t="s">
        <v>81</v>
      </c>
      <c r="AL24" s="41">
        <v>3</v>
      </c>
      <c r="AM24" s="43">
        <v>890000</v>
      </c>
      <c r="AN24" s="43">
        <f t="shared" si="12"/>
        <v>890000</v>
      </c>
      <c r="AO24" s="43">
        <f t="shared" si="13"/>
        <v>10000</v>
      </c>
    </row>
    <row r="25" spans="1:41" ht="28.8" x14ac:dyDescent="0.3">
      <c r="A25" s="41">
        <v>22</v>
      </c>
      <c r="B25" s="42" t="s">
        <v>82</v>
      </c>
      <c r="C25" s="42" t="s">
        <v>83</v>
      </c>
      <c r="D25" s="41" t="s">
        <v>42</v>
      </c>
      <c r="E25" s="41">
        <v>1</v>
      </c>
      <c r="F25" s="43">
        <v>270000.28999999998</v>
      </c>
      <c r="G25" s="41" t="s">
        <v>42</v>
      </c>
      <c r="H25" s="41">
        <v>1</v>
      </c>
      <c r="I25" s="43">
        <v>260000</v>
      </c>
      <c r="J25" s="43">
        <f t="shared" si="0"/>
        <v>260000</v>
      </c>
      <c r="K25" s="43">
        <f t="shared" si="1"/>
        <v>10000.289999999979</v>
      </c>
      <c r="L25" s="41" t="s">
        <v>42</v>
      </c>
      <c r="M25" s="41">
        <v>1</v>
      </c>
      <c r="N25" s="43">
        <v>253800</v>
      </c>
      <c r="O25" s="43">
        <f t="shared" si="2"/>
        <v>253800</v>
      </c>
      <c r="P25" s="43">
        <f t="shared" si="3"/>
        <v>16200.289999999979</v>
      </c>
      <c r="Q25" s="41" t="s">
        <v>42</v>
      </c>
      <c r="R25" s="41">
        <v>1</v>
      </c>
      <c r="S25" s="43">
        <v>264600</v>
      </c>
      <c r="T25" s="43">
        <f t="shared" si="4"/>
        <v>264600</v>
      </c>
      <c r="U25" s="43">
        <f t="shared" si="5"/>
        <v>5400.289999999979</v>
      </c>
      <c r="V25" s="41" t="s">
        <v>42</v>
      </c>
      <c r="W25" s="41">
        <v>1</v>
      </c>
      <c r="X25" s="43">
        <v>270000</v>
      </c>
      <c r="Y25" s="43">
        <f t="shared" si="6"/>
        <v>270000</v>
      </c>
      <c r="Z25" s="43">
        <f t="shared" si="7"/>
        <v>0.28999999997904524</v>
      </c>
      <c r="AA25" s="41" t="s">
        <v>42</v>
      </c>
      <c r="AB25" s="41">
        <v>1</v>
      </c>
      <c r="AC25" s="43">
        <v>270000</v>
      </c>
      <c r="AD25" s="43">
        <f t="shared" si="8"/>
        <v>270000</v>
      </c>
      <c r="AE25" s="43">
        <f t="shared" si="9"/>
        <v>0.28999999997904524</v>
      </c>
      <c r="AF25" s="41" t="s">
        <v>42</v>
      </c>
      <c r="AG25" s="41">
        <v>1</v>
      </c>
      <c r="AH25" s="43">
        <v>270000</v>
      </c>
      <c r="AI25" s="43">
        <f t="shared" si="10"/>
        <v>270000</v>
      </c>
      <c r="AJ25" s="43">
        <f t="shared" si="11"/>
        <v>0.28999999997904524</v>
      </c>
      <c r="AK25" s="41" t="s">
        <v>42</v>
      </c>
      <c r="AL25" s="41">
        <v>1</v>
      </c>
      <c r="AM25" s="43">
        <v>260000</v>
      </c>
      <c r="AN25" s="43">
        <f t="shared" si="12"/>
        <v>260000</v>
      </c>
      <c r="AO25" s="43">
        <f t="shared" si="13"/>
        <v>10000.289999999979</v>
      </c>
    </row>
    <row r="26" spans="1:41" ht="28.8" x14ac:dyDescent="0.3">
      <c r="A26" s="41">
        <v>23</v>
      </c>
      <c r="B26" s="42" t="s">
        <v>84</v>
      </c>
      <c r="C26" s="42" t="s">
        <v>85</v>
      </c>
      <c r="D26" s="41" t="s">
        <v>42</v>
      </c>
      <c r="E26" s="41">
        <v>20</v>
      </c>
      <c r="F26" s="45">
        <v>100000000</v>
      </c>
      <c r="G26" s="41" t="s">
        <v>42</v>
      </c>
      <c r="H26" s="41">
        <v>20</v>
      </c>
      <c r="I26" s="43">
        <v>100000000</v>
      </c>
      <c r="J26" s="43">
        <f t="shared" si="0"/>
        <v>100000000</v>
      </c>
      <c r="K26" s="43">
        <f t="shared" si="1"/>
        <v>0</v>
      </c>
      <c r="L26" s="41" t="s">
        <v>42</v>
      </c>
      <c r="M26" s="41">
        <v>20</v>
      </c>
      <c r="N26" s="43">
        <v>100000000</v>
      </c>
      <c r="O26" s="43">
        <f t="shared" si="2"/>
        <v>100000000</v>
      </c>
      <c r="P26" s="43">
        <f t="shared" si="3"/>
        <v>0</v>
      </c>
      <c r="Q26" s="41" t="s">
        <v>42</v>
      </c>
      <c r="R26" s="41">
        <v>20</v>
      </c>
      <c r="S26" s="43">
        <v>100000000</v>
      </c>
      <c r="T26" s="43">
        <f t="shared" si="4"/>
        <v>100000000</v>
      </c>
      <c r="U26" s="43">
        <f t="shared" si="5"/>
        <v>0</v>
      </c>
      <c r="V26" s="41" t="s">
        <v>42</v>
      </c>
      <c r="W26" s="41">
        <v>20</v>
      </c>
      <c r="X26" s="43">
        <v>100000000</v>
      </c>
      <c r="Y26" s="43">
        <f t="shared" si="6"/>
        <v>100000000</v>
      </c>
      <c r="Z26" s="43">
        <f t="shared" si="7"/>
        <v>0</v>
      </c>
      <c r="AA26" s="41" t="s">
        <v>42</v>
      </c>
      <c r="AB26" s="41">
        <v>20</v>
      </c>
      <c r="AC26" s="43">
        <v>100000000</v>
      </c>
      <c r="AD26" s="43">
        <f t="shared" si="8"/>
        <v>100000000</v>
      </c>
      <c r="AE26" s="43">
        <f t="shared" si="9"/>
        <v>0</v>
      </c>
      <c r="AF26" s="41" t="s">
        <v>42</v>
      </c>
      <c r="AG26" s="41">
        <v>20</v>
      </c>
      <c r="AH26" s="43">
        <v>100000000</v>
      </c>
      <c r="AI26" s="43">
        <f t="shared" si="10"/>
        <v>100000000</v>
      </c>
      <c r="AJ26" s="43">
        <f t="shared" si="11"/>
        <v>0</v>
      </c>
      <c r="AK26" s="41" t="s">
        <v>42</v>
      </c>
      <c r="AL26" s="41">
        <v>20</v>
      </c>
      <c r="AM26" s="43">
        <v>100000000</v>
      </c>
      <c r="AN26" s="43">
        <f t="shared" si="12"/>
        <v>100000000</v>
      </c>
      <c r="AO26" s="43">
        <f t="shared" si="13"/>
        <v>0</v>
      </c>
    </row>
    <row r="27" spans="1:41" ht="43.2" x14ac:dyDescent="0.3">
      <c r="A27" s="41">
        <v>24</v>
      </c>
      <c r="B27" s="42" t="s">
        <v>86</v>
      </c>
      <c r="C27" s="42" t="s">
        <v>87</v>
      </c>
      <c r="D27" s="41" t="s">
        <v>42</v>
      </c>
      <c r="E27" s="41">
        <v>1</v>
      </c>
      <c r="F27" s="43">
        <v>5000000</v>
      </c>
      <c r="G27" s="41" t="s">
        <v>42</v>
      </c>
      <c r="H27" s="41">
        <v>1</v>
      </c>
      <c r="I27" s="43">
        <v>5000000</v>
      </c>
      <c r="J27" s="43">
        <f t="shared" si="0"/>
        <v>5000000</v>
      </c>
      <c r="K27" s="43">
        <f t="shared" si="1"/>
        <v>0</v>
      </c>
      <c r="L27" s="41" t="s">
        <v>42</v>
      </c>
      <c r="M27" s="41">
        <v>1</v>
      </c>
      <c r="N27" s="43">
        <v>5000000</v>
      </c>
      <c r="O27" s="43">
        <f t="shared" si="2"/>
        <v>5000000</v>
      </c>
      <c r="P27" s="43">
        <f t="shared" si="3"/>
        <v>0</v>
      </c>
      <c r="Q27" s="41" t="s">
        <v>42</v>
      </c>
      <c r="R27" s="41">
        <v>1</v>
      </c>
      <c r="S27" s="43">
        <v>5000000</v>
      </c>
      <c r="T27" s="43">
        <f t="shared" si="4"/>
        <v>5000000</v>
      </c>
      <c r="U27" s="43">
        <f t="shared" si="5"/>
        <v>0</v>
      </c>
      <c r="V27" s="41" t="s">
        <v>42</v>
      </c>
      <c r="W27" s="41">
        <v>1</v>
      </c>
      <c r="X27" s="43">
        <v>5000000</v>
      </c>
      <c r="Y27" s="43">
        <f t="shared" si="6"/>
        <v>5000000</v>
      </c>
      <c r="Z27" s="43">
        <f t="shared" si="7"/>
        <v>0</v>
      </c>
      <c r="AA27" s="41" t="s">
        <v>42</v>
      </c>
      <c r="AB27" s="41">
        <v>1</v>
      </c>
      <c r="AC27" s="43">
        <v>5000000</v>
      </c>
      <c r="AD27" s="43">
        <f t="shared" si="8"/>
        <v>5000000</v>
      </c>
      <c r="AE27" s="43">
        <f t="shared" si="9"/>
        <v>0</v>
      </c>
      <c r="AF27" s="41" t="s">
        <v>42</v>
      </c>
      <c r="AG27" s="41">
        <v>1</v>
      </c>
      <c r="AH27" s="43">
        <v>5000000</v>
      </c>
      <c r="AI27" s="43">
        <f t="shared" si="10"/>
        <v>5000000</v>
      </c>
      <c r="AJ27" s="43">
        <f t="shared" si="11"/>
        <v>0</v>
      </c>
      <c r="AK27" s="41" t="s">
        <v>42</v>
      </c>
      <c r="AL27" s="41">
        <v>1</v>
      </c>
      <c r="AM27" s="43">
        <v>5000000</v>
      </c>
      <c r="AN27" s="43">
        <f t="shared" si="12"/>
        <v>5000000</v>
      </c>
      <c r="AO27" s="43">
        <f t="shared" si="13"/>
        <v>0</v>
      </c>
    </row>
    <row r="28" spans="1:41" ht="43.2" x14ac:dyDescent="0.3">
      <c r="A28" s="41">
        <v>25</v>
      </c>
      <c r="B28" s="42" t="s">
        <v>88</v>
      </c>
      <c r="C28" s="42" t="s">
        <v>89</v>
      </c>
      <c r="D28" s="41" t="s">
        <v>90</v>
      </c>
      <c r="E28" s="41">
        <v>3</v>
      </c>
      <c r="F28" s="45">
        <v>6069000</v>
      </c>
      <c r="G28" s="41" t="s">
        <v>91</v>
      </c>
      <c r="H28" s="41">
        <v>3</v>
      </c>
      <c r="I28" s="43">
        <v>6069000</v>
      </c>
      <c r="J28" s="43">
        <f t="shared" si="0"/>
        <v>6069000</v>
      </c>
      <c r="K28" s="43">
        <f t="shared" si="1"/>
        <v>0</v>
      </c>
      <c r="L28" s="41" t="s">
        <v>91</v>
      </c>
      <c r="M28" s="41">
        <v>3</v>
      </c>
      <c r="N28" s="43">
        <v>6069000</v>
      </c>
      <c r="O28" s="43">
        <f t="shared" si="2"/>
        <v>6069000</v>
      </c>
      <c r="P28" s="43">
        <f t="shared" si="3"/>
        <v>0</v>
      </c>
      <c r="Q28" s="41" t="s">
        <v>91</v>
      </c>
      <c r="R28" s="41">
        <v>3</v>
      </c>
      <c r="S28" s="43">
        <v>6069000</v>
      </c>
      <c r="T28" s="43">
        <f t="shared" si="4"/>
        <v>6069000</v>
      </c>
      <c r="U28" s="43">
        <f t="shared" si="5"/>
        <v>0</v>
      </c>
      <c r="V28" s="41" t="s">
        <v>92</v>
      </c>
      <c r="W28" s="41">
        <v>3</v>
      </c>
      <c r="X28" s="44">
        <v>9000000</v>
      </c>
      <c r="Y28" s="44">
        <f t="shared" si="6"/>
        <v>9000000</v>
      </c>
      <c r="Z28" s="44">
        <f t="shared" si="7"/>
        <v>-2931000</v>
      </c>
      <c r="AA28" s="41" t="s">
        <v>91</v>
      </c>
      <c r="AB28" s="41">
        <v>3</v>
      </c>
      <c r="AC28" s="43">
        <v>6069000</v>
      </c>
      <c r="AD28" s="43">
        <f t="shared" si="8"/>
        <v>6069000</v>
      </c>
      <c r="AE28" s="43">
        <f t="shared" si="9"/>
        <v>0</v>
      </c>
      <c r="AF28" s="41" t="s">
        <v>92</v>
      </c>
      <c r="AG28" s="41">
        <v>3</v>
      </c>
      <c r="AH28" s="43">
        <v>6069000</v>
      </c>
      <c r="AI28" s="43">
        <f t="shared" si="10"/>
        <v>6069000</v>
      </c>
      <c r="AJ28" s="43">
        <f t="shared" si="11"/>
        <v>0</v>
      </c>
      <c r="AK28" s="41" t="s">
        <v>91</v>
      </c>
      <c r="AL28" s="41">
        <v>3</v>
      </c>
      <c r="AM28" s="43">
        <v>6069000</v>
      </c>
      <c r="AN28" s="43">
        <f t="shared" si="12"/>
        <v>6069000</v>
      </c>
      <c r="AO28" s="43">
        <f t="shared" si="13"/>
        <v>0</v>
      </c>
    </row>
    <row r="29" spans="1:41" ht="35.4" customHeight="1" x14ac:dyDescent="0.3">
      <c r="A29" s="41">
        <v>26</v>
      </c>
      <c r="B29" s="42" t="s">
        <v>84</v>
      </c>
      <c r="C29" s="42" t="s">
        <v>93</v>
      </c>
      <c r="D29" s="41" t="s">
        <v>42</v>
      </c>
      <c r="E29" s="41">
        <v>3</v>
      </c>
      <c r="F29" s="43">
        <v>9000000</v>
      </c>
      <c r="G29" s="41" t="s">
        <v>42</v>
      </c>
      <c r="H29" s="41">
        <v>3</v>
      </c>
      <c r="I29" s="43">
        <v>9000000</v>
      </c>
      <c r="J29" s="43">
        <f t="shared" si="0"/>
        <v>9000000</v>
      </c>
      <c r="K29" s="43">
        <f t="shared" si="1"/>
        <v>0</v>
      </c>
      <c r="L29" s="41" t="s">
        <v>42</v>
      </c>
      <c r="M29" s="41">
        <v>3</v>
      </c>
      <c r="N29" s="43">
        <v>9000000</v>
      </c>
      <c r="O29" s="43">
        <f t="shared" si="2"/>
        <v>9000000</v>
      </c>
      <c r="P29" s="43">
        <f t="shared" si="3"/>
        <v>0</v>
      </c>
      <c r="Q29" s="41" t="s">
        <v>42</v>
      </c>
      <c r="R29" s="41">
        <v>3</v>
      </c>
      <c r="S29" s="43">
        <v>9000000</v>
      </c>
      <c r="T29" s="43">
        <f t="shared" si="4"/>
        <v>9000000</v>
      </c>
      <c r="U29" s="43">
        <f t="shared" si="5"/>
        <v>0</v>
      </c>
      <c r="V29" s="41" t="s">
        <v>42</v>
      </c>
      <c r="W29" s="41">
        <v>3</v>
      </c>
      <c r="X29" s="43">
        <v>9000000</v>
      </c>
      <c r="Y29" s="43">
        <f t="shared" si="6"/>
        <v>9000000</v>
      </c>
      <c r="Z29" s="43">
        <f t="shared" si="7"/>
        <v>0</v>
      </c>
      <c r="AA29" s="41" t="s">
        <v>42</v>
      </c>
      <c r="AB29" s="41">
        <v>3</v>
      </c>
      <c r="AC29" s="43">
        <v>9000000</v>
      </c>
      <c r="AD29" s="43">
        <f t="shared" si="8"/>
        <v>9000000</v>
      </c>
      <c r="AE29" s="43">
        <f t="shared" si="9"/>
        <v>0</v>
      </c>
      <c r="AF29" s="41" t="s">
        <v>42</v>
      </c>
      <c r="AG29" s="41">
        <v>3</v>
      </c>
      <c r="AH29" s="43">
        <v>9000000</v>
      </c>
      <c r="AI29" s="43">
        <f t="shared" si="10"/>
        <v>9000000</v>
      </c>
      <c r="AJ29" s="43">
        <f t="shared" si="11"/>
        <v>0</v>
      </c>
      <c r="AK29" s="41" t="s">
        <v>42</v>
      </c>
      <c r="AL29" s="41">
        <v>3</v>
      </c>
      <c r="AM29" s="43">
        <v>9000000</v>
      </c>
      <c r="AN29" s="43">
        <f t="shared" si="12"/>
        <v>9000000</v>
      </c>
      <c r="AO29" s="43">
        <f t="shared" si="13"/>
        <v>0</v>
      </c>
    </row>
    <row r="30" spans="1:41" ht="43.2" x14ac:dyDescent="0.3">
      <c r="A30" s="41">
        <v>27</v>
      </c>
      <c r="B30" s="42" t="s">
        <v>86</v>
      </c>
      <c r="C30" s="42" t="s">
        <v>87</v>
      </c>
      <c r="D30" s="41" t="s">
        <v>42</v>
      </c>
      <c r="E30" s="41">
        <v>1</v>
      </c>
      <c r="F30" s="43">
        <v>450000</v>
      </c>
      <c r="G30" s="41" t="s">
        <v>42</v>
      </c>
      <c r="H30" s="41">
        <v>1</v>
      </c>
      <c r="I30" s="43">
        <v>450000</v>
      </c>
      <c r="J30" s="43">
        <f t="shared" si="0"/>
        <v>450000</v>
      </c>
      <c r="K30" s="43">
        <f t="shared" si="1"/>
        <v>0</v>
      </c>
      <c r="L30" s="41" t="s">
        <v>42</v>
      </c>
      <c r="M30" s="41">
        <v>1</v>
      </c>
      <c r="N30" s="43">
        <v>450000</v>
      </c>
      <c r="O30" s="43">
        <f t="shared" si="2"/>
        <v>450000</v>
      </c>
      <c r="P30" s="43">
        <f t="shared" si="3"/>
        <v>0</v>
      </c>
      <c r="Q30" s="41" t="s">
        <v>42</v>
      </c>
      <c r="R30" s="41">
        <v>1</v>
      </c>
      <c r="S30" s="43">
        <v>450000</v>
      </c>
      <c r="T30" s="43">
        <f t="shared" si="4"/>
        <v>450000</v>
      </c>
      <c r="U30" s="43">
        <f t="shared" si="5"/>
        <v>0</v>
      </c>
      <c r="V30" s="41" t="s">
        <v>42</v>
      </c>
      <c r="W30" s="41">
        <v>1</v>
      </c>
      <c r="X30" s="43">
        <v>450000</v>
      </c>
      <c r="Y30" s="43">
        <f t="shared" si="6"/>
        <v>450000</v>
      </c>
      <c r="Z30" s="43">
        <f t="shared" si="7"/>
        <v>0</v>
      </c>
      <c r="AA30" s="41" t="s">
        <v>42</v>
      </c>
      <c r="AB30" s="41">
        <v>1</v>
      </c>
      <c r="AC30" s="43">
        <v>450000</v>
      </c>
      <c r="AD30" s="43">
        <f t="shared" si="8"/>
        <v>450000</v>
      </c>
      <c r="AE30" s="43">
        <f t="shared" si="9"/>
        <v>0</v>
      </c>
      <c r="AF30" s="41" t="s">
        <v>42</v>
      </c>
      <c r="AG30" s="41">
        <v>1</v>
      </c>
      <c r="AH30" s="43">
        <v>450000</v>
      </c>
      <c r="AI30" s="43">
        <f t="shared" si="10"/>
        <v>450000</v>
      </c>
      <c r="AJ30" s="43">
        <f t="shared" si="11"/>
        <v>0</v>
      </c>
      <c r="AK30" s="41" t="s">
        <v>42</v>
      </c>
      <c r="AL30" s="41">
        <v>1</v>
      </c>
      <c r="AM30" s="43">
        <v>450000</v>
      </c>
      <c r="AN30" s="43">
        <f t="shared" si="12"/>
        <v>450000</v>
      </c>
      <c r="AO30" s="43">
        <f t="shared" si="13"/>
        <v>0</v>
      </c>
    </row>
    <row r="31" spans="1:41" ht="216" x14ac:dyDescent="0.3">
      <c r="A31" s="41">
        <v>28</v>
      </c>
      <c r="B31" s="42" t="s">
        <v>94</v>
      </c>
      <c r="C31" s="42" t="s">
        <v>95</v>
      </c>
      <c r="D31" s="41" t="s">
        <v>42</v>
      </c>
      <c r="E31" s="41">
        <v>3</v>
      </c>
      <c r="F31" s="43">
        <v>1200001.9500000002</v>
      </c>
      <c r="G31" s="41" t="s">
        <v>42</v>
      </c>
      <c r="H31" s="41">
        <v>3</v>
      </c>
      <c r="I31" s="43">
        <v>1100000</v>
      </c>
      <c r="J31" s="43">
        <f t="shared" si="0"/>
        <v>1100000</v>
      </c>
      <c r="K31" s="43">
        <f t="shared" si="1"/>
        <v>100001.95000000019</v>
      </c>
      <c r="L31" s="41" t="s">
        <v>42</v>
      </c>
      <c r="M31" s="41">
        <v>3</v>
      </c>
      <c r="N31" s="43">
        <v>1128000</v>
      </c>
      <c r="O31" s="43">
        <f t="shared" si="2"/>
        <v>1128000</v>
      </c>
      <c r="P31" s="43">
        <f t="shared" si="3"/>
        <v>72001.950000000186</v>
      </c>
      <c r="Q31" s="41" t="s">
        <v>42</v>
      </c>
      <c r="R31" s="41">
        <v>3</v>
      </c>
      <c r="S31" s="43">
        <v>1176002</v>
      </c>
      <c r="T31" s="43">
        <f t="shared" si="4"/>
        <v>1176002</v>
      </c>
      <c r="U31" s="43">
        <f t="shared" si="5"/>
        <v>23999.950000000186</v>
      </c>
      <c r="V31" s="41" t="s">
        <v>42</v>
      </c>
      <c r="W31" s="41">
        <v>3</v>
      </c>
      <c r="X31" s="43">
        <v>1200002</v>
      </c>
      <c r="Y31" s="43">
        <f t="shared" si="6"/>
        <v>1200002</v>
      </c>
      <c r="Z31" s="43">
        <f t="shared" si="7"/>
        <v>-4.9999999813735485E-2</v>
      </c>
      <c r="AA31" s="41" t="s">
        <v>42</v>
      </c>
      <c r="AB31" s="41">
        <v>3</v>
      </c>
      <c r="AC31" s="43">
        <v>1200002</v>
      </c>
      <c r="AD31" s="43">
        <f t="shared" si="8"/>
        <v>1200002</v>
      </c>
      <c r="AE31" s="43">
        <f t="shared" si="9"/>
        <v>-4.9999999813735485E-2</v>
      </c>
      <c r="AF31" s="41" t="s">
        <v>42</v>
      </c>
      <c r="AG31" s="41">
        <v>3</v>
      </c>
      <c r="AH31" s="43">
        <v>1200000</v>
      </c>
      <c r="AI31" s="43">
        <f t="shared" si="10"/>
        <v>1200000</v>
      </c>
      <c r="AJ31" s="43">
        <f t="shared" si="11"/>
        <v>1.9500000001862645</v>
      </c>
      <c r="AK31" s="41" t="s">
        <v>42</v>
      </c>
      <c r="AL31" s="41">
        <v>3</v>
      </c>
      <c r="AM31" s="43">
        <v>1125000</v>
      </c>
      <c r="AN31" s="43">
        <f t="shared" si="12"/>
        <v>1125000</v>
      </c>
      <c r="AO31" s="43">
        <f t="shared" si="13"/>
        <v>75001.950000000186</v>
      </c>
    </row>
    <row r="32" spans="1:41" ht="28.8" x14ac:dyDescent="0.3">
      <c r="A32" s="41">
        <v>29</v>
      </c>
      <c r="B32" s="42" t="s">
        <v>96</v>
      </c>
      <c r="C32" s="42" t="s">
        <v>97</v>
      </c>
      <c r="D32" s="41" t="s">
        <v>42</v>
      </c>
      <c r="E32" s="41">
        <v>3</v>
      </c>
      <c r="F32" s="43">
        <v>179999.40000000002</v>
      </c>
      <c r="G32" s="41" t="s">
        <v>42</v>
      </c>
      <c r="H32" s="41">
        <v>3</v>
      </c>
      <c r="I32" s="43">
        <v>174000</v>
      </c>
      <c r="J32" s="43">
        <f t="shared" si="0"/>
        <v>174000</v>
      </c>
      <c r="K32" s="43">
        <f t="shared" si="1"/>
        <v>5999.4000000000233</v>
      </c>
      <c r="L32" s="41" t="s">
        <v>42</v>
      </c>
      <c r="M32" s="41">
        <v>3</v>
      </c>
      <c r="N32" s="43">
        <v>169199</v>
      </c>
      <c r="O32" s="43">
        <f t="shared" si="2"/>
        <v>169199</v>
      </c>
      <c r="P32" s="43">
        <f t="shared" si="3"/>
        <v>10800.400000000023</v>
      </c>
      <c r="Q32" s="41" t="s">
        <v>42</v>
      </c>
      <c r="R32" s="41">
        <v>3</v>
      </c>
      <c r="S32" s="43">
        <v>176399</v>
      </c>
      <c r="T32" s="43">
        <f t="shared" si="4"/>
        <v>176399</v>
      </c>
      <c r="U32" s="43">
        <f t="shared" si="5"/>
        <v>3600.4000000000233</v>
      </c>
      <c r="V32" s="41" t="s">
        <v>42</v>
      </c>
      <c r="W32" s="41">
        <v>3</v>
      </c>
      <c r="X32" s="43">
        <v>179999</v>
      </c>
      <c r="Y32" s="43">
        <f t="shared" si="6"/>
        <v>179999</v>
      </c>
      <c r="Z32" s="43">
        <f t="shared" si="7"/>
        <v>0.40000000002328306</v>
      </c>
      <c r="AA32" s="41" t="s">
        <v>42</v>
      </c>
      <c r="AB32" s="41">
        <v>3</v>
      </c>
      <c r="AC32" s="43">
        <v>179999</v>
      </c>
      <c r="AD32" s="43">
        <f t="shared" si="8"/>
        <v>179999</v>
      </c>
      <c r="AE32" s="43">
        <f t="shared" si="9"/>
        <v>0.40000000002328306</v>
      </c>
      <c r="AF32" s="41" t="s">
        <v>42</v>
      </c>
      <c r="AG32" s="41">
        <v>3</v>
      </c>
      <c r="AH32" s="43">
        <v>170000</v>
      </c>
      <c r="AI32" s="43">
        <f t="shared" si="10"/>
        <v>170000</v>
      </c>
      <c r="AJ32" s="43">
        <f t="shared" si="11"/>
        <v>9999.4000000000233</v>
      </c>
      <c r="AK32" s="41" t="s">
        <v>42</v>
      </c>
      <c r="AL32" s="41">
        <v>3</v>
      </c>
      <c r="AM32" s="43">
        <v>175000</v>
      </c>
      <c r="AN32" s="43">
        <f t="shared" si="12"/>
        <v>175000</v>
      </c>
      <c r="AO32" s="43">
        <f t="shared" si="13"/>
        <v>4999.4000000000233</v>
      </c>
    </row>
    <row r="33" spans="1:41" ht="28.8" x14ac:dyDescent="0.3">
      <c r="A33" s="41">
        <v>30</v>
      </c>
      <c r="B33" s="42" t="s">
        <v>98</v>
      </c>
      <c r="C33" s="42" t="s">
        <v>99</v>
      </c>
      <c r="D33" s="41" t="s">
        <v>100</v>
      </c>
      <c r="E33" s="41">
        <v>1</v>
      </c>
      <c r="F33" s="43">
        <v>135999.99490000002</v>
      </c>
      <c r="G33" s="41" t="s">
        <v>100</v>
      </c>
      <c r="H33" s="41">
        <v>1</v>
      </c>
      <c r="I33" s="43">
        <v>135000</v>
      </c>
      <c r="J33" s="43">
        <f t="shared" si="0"/>
        <v>135000</v>
      </c>
      <c r="K33" s="43">
        <f t="shared" si="1"/>
        <v>999.9949000000197</v>
      </c>
      <c r="L33" s="41" t="s">
        <v>100</v>
      </c>
      <c r="M33" s="41">
        <v>1</v>
      </c>
      <c r="N33" s="43">
        <v>127839</v>
      </c>
      <c r="O33" s="43">
        <f t="shared" si="2"/>
        <v>127839</v>
      </c>
      <c r="P33" s="43">
        <f t="shared" si="3"/>
        <v>8160.9949000000197</v>
      </c>
      <c r="Q33" s="41" t="s">
        <v>100</v>
      </c>
      <c r="R33" s="41">
        <v>1</v>
      </c>
      <c r="S33" s="43">
        <v>133280</v>
      </c>
      <c r="T33" s="43">
        <f t="shared" si="4"/>
        <v>133280</v>
      </c>
      <c r="U33" s="43">
        <f t="shared" si="5"/>
        <v>2719.9949000000197</v>
      </c>
      <c r="V33" s="41" t="s">
        <v>100</v>
      </c>
      <c r="W33" s="41">
        <v>1</v>
      </c>
      <c r="X33" s="43">
        <v>136000</v>
      </c>
      <c r="Y33" s="43">
        <f t="shared" si="6"/>
        <v>136000</v>
      </c>
      <c r="Z33" s="43">
        <f t="shared" si="7"/>
        <v>-5.0999999803025275E-3</v>
      </c>
      <c r="AA33" s="41" t="s">
        <v>100</v>
      </c>
      <c r="AB33" s="41">
        <v>1</v>
      </c>
      <c r="AC33" s="43">
        <v>136000</v>
      </c>
      <c r="AD33" s="43">
        <f t="shared" si="8"/>
        <v>136000</v>
      </c>
      <c r="AE33" s="43">
        <f t="shared" si="9"/>
        <v>-5.0999999803025275E-3</v>
      </c>
      <c r="AF33" s="41" t="s">
        <v>100</v>
      </c>
      <c r="AG33" s="41">
        <v>1</v>
      </c>
      <c r="AH33" s="43">
        <v>100000</v>
      </c>
      <c r="AI33" s="43">
        <f t="shared" si="10"/>
        <v>100000</v>
      </c>
      <c r="AJ33" s="43">
        <f t="shared" si="11"/>
        <v>35999.99490000002</v>
      </c>
      <c r="AK33" s="41" t="s">
        <v>100</v>
      </c>
      <c r="AL33" s="41">
        <v>1</v>
      </c>
      <c r="AM33" s="43">
        <v>135000</v>
      </c>
      <c r="AN33" s="43">
        <f t="shared" si="12"/>
        <v>135000</v>
      </c>
      <c r="AO33" s="43">
        <f t="shared" si="13"/>
        <v>999.9949000000197</v>
      </c>
    </row>
    <row r="34" spans="1:41" x14ac:dyDescent="0.3">
      <c r="A34" s="41">
        <v>31</v>
      </c>
      <c r="B34" s="42" t="s">
        <v>101</v>
      </c>
      <c r="C34" s="42" t="s">
        <v>102</v>
      </c>
      <c r="D34" s="41" t="s">
        <v>42</v>
      </c>
      <c r="E34" s="41">
        <v>5</v>
      </c>
      <c r="F34" s="43">
        <v>124997.6</v>
      </c>
      <c r="G34" s="41" t="s">
        <v>42</v>
      </c>
      <c r="H34" s="41">
        <v>5</v>
      </c>
      <c r="I34" s="43">
        <v>124000</v>
      </c>
      <c r="J34" s="43">
        <f t="shared" si="0"/>
        <v>124000</v>
      </c>
      <c r="K34" s="43">
        <f t="shared" si="1"/>
        <v>997.60000000000582</v>
      </c>
      <c r="L34" s="41" t="s">
        <v>42</v>
      </c>
      <c r="M34" s="41">
        <v>5</v>
      </c>
      <c r="N34" s="43">
        <v>117497</v>
      </c>
      <c r="O34" s="43">
        <f t="shared" si="2"/>
        <v>117497</v>
      </c>
      <c r="P34" s="43">
        <f t="shared" si="3"/>
        <v>7500.6000000000058</v>
      </c>
      <c r="Q34" s="41" t="s">
        <v>42</v>
      </c>
      <c r="R34" s="41">
        <v>5</v>
      </c>
      <c r="S34" s="43">
        <v>122498</v>
      </c>
      <c r="T34" s="43">
        <f t="shared" si="4"/>
        <v>122498</v>
      </c>
      <c r="U34" s="43">
        <f t="shared" si="5"/>
        <v>2499.6000000000058</v>
      </c>
      <c r="V34" s="41" t="s">
        <v>42</v>
      </c>
      <c r="W34" s="41">
        <v>5</v>
      </c>
      <c r="X34" s="43">
        <v>124998</v>
      </c>
      <c r="Y34" s="43">
        <f t="shared" si="6"/>
        <v>124998</v>
      </c>
      <c r="Z34" s="43">
        <f t="shared" si="7"/>
        <v>-0.39999999999417923</v>
      </c>
      <c r="AA34" s="41" t="s">
        <v>42</v>
      </c>
      <c r="AB34" s="41">
        <v>5</v>
      </c>
      <c r="AC34" s="43">
        <v>124998</v>
      </c>
      <c r="AD34" s="43">
        <f t="shared" si="8"/>
        <v>124998</v>
      </c>
      <c r="AE34" s="43">
        <f t="shared" si="9"/>
        <v>-0.39999999999417923</v>
      </c>
      <c r="AF34" s="41" t="s">
        <v>42</v>
      </c>
      <c r="AG34" s="41">
        <v>5</v>
      </c>
      <c r="AH34" s="43">
        <v>120000</v>
      </c>
      <c r="AI34" s="43">
        <f t="shared" si="10"/>
        <v>120000</v>
      </c>
      <c r="AJ34" s="43">
        <f t="shared" si="11"/>
        <v>4997.6000000000058</v>
      </c>
      <c r="AK34" s="41" t="s">
        <v>42</v>
      </c>
      <c r="AL34" s="41">
        <v>5</v>
      </c>
      <c r="AM34" s="43">
        <v>120000</v>
      </c>
      <c r="AN34" s="43">
        <f t="shared" si="12"/>
        <v>120000</v>
      </c>
      <c r="AO34" s="43">
        <f t="shared" si="13"/>
        <v>4997.6000000000058</v>
      </c>
    </row>
    <row r="35" spans="1:41" ht="28.8" x14ac:dyDescent="0.3">
      <c r="A35" s="41">
        <v>32</v>
      </c>
      <c r="B35" s="42" t="s">
        <v>103</v>
      </c>
      <c r="C35" s="42" t="s">
        <v>104</v>
      </c>
      <c r="D35" s="41" t="s">
        <v>42</v>
      </c>
      <c r="E35" s="41">
        <v>10</v>
      </c>
      <c r="F35" s="43">
        <v>179999.4</v>
      </c>
      <c r="G35" s="41" t="s">
        <v>42</v>
      </c>
      <c r="H35" s="41">
        <v>10</v>
      </c>
      <c r="I35" s="43">
        <v>175000</v>
      </c>
      <c r="J35" s="43">
        <f t="shared" si="0"/>
        <v>175000</v>
      </c>
      <c r="K35" s="43">
        <f t="shared" si="1"/>
        <v>4999.3999999999942</v>
      </c>
      <c r="L35" s="41" t="s">
        <v>42</v>
      </c>
      <c r="M35" s="41">
        <v>10</v>
      </c>
      <c r="N35" s="43">
        <v>169199</v>
      </c>
      <c r="O35" s="43">
        <f t="shared" si="2"/>
        <v>169199</v>
      </c>
      <c r="P35" s="43">
        <f t="shared" si="3"/>
        <v>10800.399999999994</v>
      </c>
      <c r="Q35" s="41" t="s">
        <v>42</v>
      </c>
      <c r="R35" s="41">
        <v>10</v>
      </c>
      <c r="S35" s="43">
        <v>176399</v>
      </c>
      <c r="T35" s="43">
        <f t="shared" si="4"/>
        <v>176399</v>
      </c>
      <c r="U35" s="43">
        <f t="shared" si="5"/>
        <v>3600.3999999999942</v>
      </c>
      <c r="V35" s="41" t="s">
        <v>42</v>
      </c>
      <c r="W35" s="41">
        <v>10</v>
      </c>
      <c r="X35" s="43">
        <v>179999</v>
      </c>
      <c r="Y35" s="43">
        <f t="shared" si="6"/>
        <v>179999</v>
      </c>
      <c r="Z35" s="43">
        <f t="shared" si="7"/>
        <v>0.39999999999417923</v>
      </c>
      <c r="AA35" s="41" t="s">
        <v>42</v>
      </c>
      <c r="AB35" s="41">
        <v>10</v>
      </c>
      <c r="AC35" s="43">
        <v>179999</v>
      </c>
      <c r="AD35" s="43">
        <f t="shared" si="8"/>
        <v>179999</v>
      </c>
      <c r="AE35" s="43">
        <f t="shared" si="9"/>
        <v>0.39999999999417923</v>
      </c>
      <c r="AF35" s="41" t="s">
        <v>42</v>
      </c>
      <c r="AG35" s="41">
        <v>10</v>
      </c>
      <c r="AH35" s="43">
        <v>170000</v>
      </c>
      <c r="AI35" s="43">
        <f t="shared" si="10"/>
        <v>170000</v>
      </c>
      <c r="AJ35" s="43">
        <f t="shared" si="11"/>
        <v>9999.3999999999942</v>
      </c>
      <c r="AK35" s="41" t="s">
        <v>42</v>
      </c>
      <c r="AL35" s="41">
        <v>10</v>
      </c>
      <c r="AM35" s="43">
        <v>175000</v>
      </c>
      <c r="AN35" s="43">
        <f t="shared" si="12"/>
        <v>175000</v>
      </c>
      <c r="AO35" s="43">
        <f t="shared" si="13"/>
        <v>4999.3999999999942</v>
      </c>
    </row>
    <row r="36" spans="1:41" ht="28.8" x14ac:dyDescent="0.3">
      <c r="A36" s="41">
        <v>33</v>
      </c>
      <c r="B36" s="42" t="s">
        <v>105</v>
      </c>
      <c r="C36" s="42" t="s">
        <v>106</v>
      </c>
      <c r="D36" s="41" t="s">
        <v>107</v>
      </c>
      <c r="E36" s="41">
        <v>5</v>
      </c>
      <c r="F36" s="43">
        <v>35000000</v>
      </c>
      <c r="G36" s="41" t="s">
        <v>107</v>
      </c>
      <c r="H36" s="41">
        <v>5</v>
      </c>
      <c r="I36" s="43">
        <v>34500000</v>
      </c>
      <c r="J36" s="43">
        <f t="shared" si="0"/>
        <v>34500000</v>
      </c>
      <c r="K36" s="43">
        <f t="shared" si="1"/>
        <v>500000</v>
      </c>
      <c r="L36" s="41" t="s">
        <v>107</v>
      </c>
      <c r="M36" s="41">
        <v>5</v>
      </c>
      <c r="N36" s="43">
        <v>35000000</v>
      </c>
      <c r="O36" s="43">
        <f t="shared" si="2"/>
        <v>35000000</v>
      </c>
      <c r="P36" s="43">
        <f t="shared" si="3"/>
        <v>0</v>
      </c>
      <c r="Q36" s="41" t="s">
        <v>107</v>
      </c>
      <c r="R36" s="41">
        <v>5</v>
      </c>
      <c r="S36" s="43">
        <v>35000000</v>
      </c>
      <c r="T36" s="43">
        <f t="shared" si="4"/>
        <v>35000000</v>
      </c>
      <c r="U36" s="43">
        <f t="shared" si="5"/>
        <v>0</v>
      </c>
      <c r="V36" s="41" t="s">
        <v>107</v>
      </c>
      <c r="W36" s="41">
        <v>5</v>
      </c>
      <c r="X36" s="43">
        <v>35000000</v>
      </c>
      <c r="Y36" s="43">
        <f t="shared" si="6"/>
        <v>35000000</v>
      </c>
      <c r="Z36" s="43">
        <f t="shared" si="7"/>
        <v>0</v>
      </c>
      <c r="AA36" s="41" t="s">
        <v>107</v>
      </c>
      <c r="AB36" s="41">
        <v>5</v>
      </c>
      <c r="AC36" s="43">
        <v>32500000</v>
      </c>
      <c r="AD36" s="43">
        <f t="shared" si="8"/>
        <v>32500000</v>
      </c>
      <c r="AE36" s="43">
        <f t="shared" si="9"/>
        <v>2500000</v>
      </c>
      <c r="AF36" s="41" t="s">
        <v>107</v>
      </c>
      <c r="AG36" s="41">
        <v>5</v>
      </c>
      <c r="AH36" s="43">
        <v>33000000</v>
      </c>
      <c r="AI36" s="43">
        <f t="shared" si="10"/>
        <v>33000000</v>
      </c>
      <c r="AJ36" s="43">
        <f t="shared" si="11"/>
        <v>2000000</v>
      </c>
      <c r="AK36" s="41" t="s">
        <v>107</v>
      </c>
      <c r="AL36" s="41">
        <v>5</v>
      </c>
      <c r="AM36" s="43">
        <v>34250000</v>
      </c>
      <c r="AN36" s="43">
        <f t="shared" si="12"/>
        <v>34250000</v>
      </c>
      <c r="AO36" s="43">
        <f t="shared" si="13"/>
        <v>750000</v>
      </c>
    </row>
    <row r="37" spans="1:41" ht="57.6" x14ac:dyDescent="0.3">
      <c r="A37" s="41">
        <v>34</v>
      </c>
      <c r="B37" s="42" t="s">
        <v>108</v>
      </c>
      <c r="C37" s="42" t="s">
        <v>109</v>
      </c>
      <c r="D37" s="41" t="s">
        <v>110</v>
      </c>
      <c r="E37" s="41">
        <v>5</v>
      </c>
      <c r="F37" s="43">
        <v>17750000</v>
      </c>
      <c r="G37" s="41" t="s">
        <v>110</v>
      </c>
      <c r="H37" s="41">
        <v>5</v>
      </c>
      <c r="I37" s="43">
        <v>17000000</v>
      </c>
      <c r="J37" s="43">
        <f t="shared" si="0"/>
        <v>17000000</v>
      </c>
      <c r="K37" s="43">
        <f t="shared" si="1"/>
        <v>750000</v>
      </c>
      <c r="L37" s="41" t="s">
        <v>110</v>
      </c>
      <c r="M37" s="41">
        <v>5</v>
      </c>
      <c r="N37" s="43">
        <v>17750000</v>
      </c>
      <c r="O37" s="43">
        <f t="shared" si="2"/>
        <v>17750000</v>
      </c>
      <c r="P37" s="43">
        <f t="shared" si="3"/>
        <v>0</v>
      </c>
      <c r="Q37" s="41" t="s">
        <v>110</v>
      </c>
      <c r="R37" s="41">
        <v>5</v>
      </c>
      <c r="S37" s="43">
        <v>17750000</v>
      </c>
      <c r="T37" s="43">
        <f t="shared" si="4"/>
        <v>17750000</v>
      </c>
      <c r="U37" s="43">
        <f t="shared" si="5"/>
        <v>0</v>
      </c>
      <c r="V37" s="41" t="s">
        <v>107</v>
      </c>
      <c r="W37" s="41">
        <v>5</v>
      </c>
      <c r="X37" s="43">
        <v>17750000</v>
      </c>
      <c r="Y37" s="43">
        <f t="shared" si="6"/>
        <v>17750000</v>
      </c>
      <c r="Z37" s="43">
        <f t="shared" si="7"/>
        <v>0</v>
      </c>
      <c r="AA37" s="41" t="s">
        <v>110</v>
      </c>
      <c r="AB37" s="41">
        <v>5</v>
      </c>
      <c r="AC37" s="43">
        <v>16000000</v>
      </c>
      <c r="AD37" s="43">
        <f t="shared" si="8"/>
        <v>16000000</v>
      </c>
      <c r="AE37" s="43">
        <f t="shared" si="9"/>
        <v>1750000</v>
      </c>
      <c r="AF37" s="41" t="s">
        <v>107</v>
      </c>
      <c r="AG37" s="41">
        <v>5</v>
      </c>
      <c r="AH37" s="43">
        <v>17700000</v>
      </c>
      <c r="AI37" s="43">
        <f t="shared" si="10"/>
        <v>17700000</v>
      </c>
      <c r="AJ37" s="43">
        <f t="shared" si="11"/>
        <v>50000</v>
      </c>
      <c r="AK37" s="41" t="s">
        <v>110</v>
      </c>
      <c r="AL37" s="41">
        <v>5</v>
      </c>
      <c r="AM37" s="43">
        <v>17500000</v>
      </c>
      <c r="AN37" s="43">
        <f t="shared" si="12"/>
        <v>17500000</v>
      </c>
      <c r="AO37" s="43">
        <f t="shared" si="13"/>
        <v>250000</v>
      </c>
    </row>
    <row r="38" spans="1:41" ht="57.6" x14ac:dyDescent="0.3">
      <c r="A38" s="41">
        <v>35</v>
      </c>
      <c r="B38" s="42" t="s">
        <v>111</v>
      </c>
      <c r="C38" s="42" t="s">
        <v>112</v>
      </c>
      <c r="D38" s="41" t="s">
        <v>107</v>
      </c>
      <c r="E38" s="41">
        <v>5</v>
      </c>
      <c r="F38" s="43">
        <v>10500000</v>
      </c>
      <c r="G38" s="41" t="s">
        <v>107</v>
      </c>
      <c r="H38" s="41">
        <v>5</v>
      </c>
      <c r="I38" s="43">
        <v>10500000</v>
      </c>
      <c r="J38" s="43">
        <f t="shared" si="0"/>
        <v>10500000</v>
      </c>
      <c r="K38" s="43">
        <f t="shared" si="1"/>
        <v>0</v>
      </c>
      <c r="L38" s="41" t="s">
        <v>107</v>
      </c>
      <c r="M38" s="41">
        <v>5</v>
      </c>
      <c r="N38" s="43">
        <v>10500000</v>
      </c>
      <c r="O38" s="43">
        <f t="shared" si="2"/>
        <v>10500000</v>
      </c>
      <c r="P38" s="43">
        <f t="shared" si="3"/>
        <v>0</v>
      </c>
      <c r="Q38" s="41" t="s">
        <v>107</v>
      </c>
      <c r="R38" s="41">
        <v>5</v>
      </c>
      <c r="S38" s="43">
        <v>10500000</v>
      </c>
      <c r="T38" s="43">
        <f t="shared" si="4"/>
        <v>10500000</v>
      </c>
      <c r="U38" s="43">
        <f t="shared" si="5"/>
        <v>0</v>
      </c>
      <c r="V38" s="41" t="s">
        <v>107</v>
      </c>
      <c r="W38" s="41">
        <v>5</v>
      </c>
      <c r="X38" s="43">
        <v>10500000</v>
      </c>
      <c r="Y38" s="43">
        <f t="shared" si="6"/>
        <v>10500000</v>
      </c>
      <c r="Z38" s="43">
        <f t="shared" si="7"/>
        <v>0</v>
      </c>
      <c r="AA38" s="41" t="s">
        <v>107</v>
      </c>
      <c r="AB38" s="41">
        <v>5</v>
      </c>
      <c r="AC38" s="43">
        <v>10500000</v>
      </c>
      <c r="AD38" s="43">
        <f t="shared" si="8"/>
        <v>10500000</v>
      </c>
      <c r="AE38" s="43">
        <f t="shared" si="9"/>
        <v>0</v>
      </c>
      <c r="AF38" s="41" t="s">
        <v>107</v>
      </c>
      <c r="AG38" s="41">
        <v>5</v>
      </c>
      <c r="AH38" s="43">
        <v>10500000</v>
      </c>
      <c r="AI38" s="43">
        <f t="shared" si="10"/>
        <v>10500000</v>
      </c>
      <c r="AJ38" s="43">
        <f t="shared" si="11"/>
        <v>0</v>
      </c>
      <c r="AK38" s="41" t="s">
        <v>107</v>
      </c>
      <c r="AL38" s="41">
        <v>5</v>
      </c>
      <c r="AM38" s="43">
        <v>10500000</v>
      </c>
      <c r="AN38" s="43">
        <f t="shared" si="12"/>
        <v>10500000</v>
      </c>
      <c r="AO38" s="43">
        <f t="shared" si="13"/>
        <v>0</v>
      </c>
    </row>
    <row r="39" spans="1:41" ht="28.8" x14ac:dyDescent="0.3">
      <c r="A39" s="41">
        <v>36</v>
      </c>
      <c r="B39" s="42" t="s">
        <v>113</v>
      </c>
      <c r="C39" s="42" t="s">
        <v>114</v>
      </c>
      <c r="D39" s="41" t="s">
        <v>107</v>
      </c>
      <c r="E39" s="41">
        <v>2</v>
      </c>
      <c r="F39" s="43">
        <v>11280000</v>
      </c>
      <c r="G39" s="41" t="s">
        <v>107</v>
      </c>
      <c r="H39" s="41">
        <v>2</v>
      </c>
      <c r="I39" s="43">
        <v>11000000</v>
      </c>
      <c r="J39" s="43">
        <f t="shared" si="0"/>
        <v>11000000</v>
      </c>
      <c r="K39" s="43">
        <f t="shared" si="1"/>
        <v>280000</v>
      </c>
      <c r="L39" s="41" t="s">
        <v>107</v>
      </c>
      <c r="M39" s="41">
        <v>2</v>
      </c>
      <c r="N39" s="43">
        <v>11280000</v>
      </c>
      <c r="O39" s="43">
        <f t="shared" si="2"/>
        <v>11280000</v>
      </c>
      <c r="P39" s="43">
        <f t="shared" si="3"/>
        <v>0</v>
      </c>
      <c r="Q39" s="41" t="s">
        <v>107</v>
      </c>
      <c r="R39" s="41">
        <v>2</v>
      </c>
      <c r="S39" s="43">
        <v>11280000</v>
      </c>
      <c r="T39" s="43">
        <f t="shared" si="4"/>
        <v>11280000</v>
      </c>
      <c r="U39" s="43">
        <f t="shared" si="5"/>
        <v>0</v>
      </c>
      <c r="V39" s="41" t="s">
        <v>107</v>
      </c>
      <c r="W39" s="41">
        <v>2</v>
      </c>
      <c r="X39" s="43">
        <v>11280000</v>
      </c>
      <c r="Y39" s="43">
        <f t="shared" si="6"/>
        <v>11280000</v>
      </c>
      <c r="Z39" s="43">
        <f t="shared" si="7"/>
        <v>0</v>
      </c>
      <c r="AA39" s="41" t="s">
        <v>107</v>
      </c>
      <c r="AB39" s="41">
        <v>2</v>
      </c>
      <c r="AC39" s="43">
        <v>11280000</v>
      </c>
      <c r="AD39" s="43">
        <f t="shared" si="8"/>
        <v>11280000</v>
      </c>
      <c r="AE39" s="43">
        <f t="shared" si="9"/>
        <v>0</v>
      </c>
      <c r="AF39" s="41" t="s">
        <v>107</v>
      </c>
      <c r="AG39" s="41">
        <v>2</v>
      </c>
      <c r="AH39" s="43">
        <v>11200000</v>
      </c>
      <c r="AI39" s="43">
        <f t="shared" si="10"/>
        <v>11200000</v>
      </c>
      <c r="AJ39" s="43">
        <f t="shared" si="11"/>
        <v>80000</v>
      </c>
      <c r="AK39" s="41" t="s">
        <v>107</v>
      </c>
      <c r="AL39" s="41">
        <v>2</v>
      </c>
      <c r="AM39" s="43">
        <v>11200000</v>
      </c>
      <c r="AN39" s="43">
        <f t="shared" si="12"/>
        <v>11200000</v>
      </c>
      <c r="AO39" s="43">
        <f t="shared" si="13"/>
        <v>80000</v>
      </c>
    </row>
    <row r="40" spans="1:41" ht="57.6" x14ac:dyDescent="0.3">
      <c r="A40" s="41">
        <v>37</v>
      </c>
      <c r="B40" s="42" t="s">
        <v>115</v>
      </c>
      <c r="C40" s="42" t="s">
        <v>116</v>
      </c>
      <c r="D40" s="41" t="s">
        <v>107</v>
      </c>
      <c r="E40" s="41">
        <v>2</v>
      </c>
      <c r="F40" s="43">
        <v>15376000</v>
      </c>
      <c r="G40" s="41" t="s">
        <v>107</v>
      </c>
      <c r="H40" s="41">
        <v>2</v>
      </c>
      <c r="I40" s="43">
        <v>14630000</v>
      </c>
      <c r="J40" s="43">
        <f t="shared" si="0"/>
        <v>14630000</v>
      </c>
      <c r="K40" s="43">
        <f t="shared" si="1"/>
        <v>746000</v>
      </c>
      <c r="L40" s="41" t="s">
        <v>107</v>
      </c>
      <c r="M40" s="41">
        <v>2</v>
      </c>
      <c r="N40" s="43">
        <v>15376000</v>
      </c>
      <c r="O40" s="43">
        <f t="shared" si="2"/>
        <v>15376000</v>
      </c>
      <c r="P40" s="43">
        <f t="shared" si="3"/>
        <v>0</v>
      </c>
      <c r="Q40" s="41" t="s">
        <v>107</v>
      </c>
      <c r="R40" s="41">
        <v>2</v>
      </c>
      <c r="S40" s="43">
        <v>15376000</v>
      </c>
      <c r="T40" s="43">
        <f t="shared" si="4"/>
        <v>15376000</v>
      </c>
      <c r="U40" s="43">
        <f t="shared" si="5"/>
        <v>0</v>
      </c>
      <c r="V40" s="41" t="s">
        <v>107</v>
      </c>
      <c r="W40" s="41">
        <v>2</v>
      </c>
      <c r="X40" s="43">
        <v>15376000</v>
      </c>
      <c r="Y40" s="43">
        <f t="shared" si="6"/>
        <v>15376000</v>
      </c>
      <c r="Z40" s="43">
        <f t="shared" si="7"/>
        <v>0</v>
      </c>
      <c r="AA40" s="41" t="s">
        <v>107</v>
      </c>
      <c r="AB40" s="41">
        <v>2</v>
      </c>
      <c r="AC40" s="43">
        <v>15376000</v>
      </c>
      <c r="AD40" s="43">
        <f t="shared" si="8"/>
        <v>15376000</v>
      </c>
      <c r="AE40" s="43">
        <f t="shared" si="9"/>
        <v>0</v>
      </c>
      <c r="AF40" s="41" t="s">
        <v>107</v>
      </c>
      <c r="AG40" s="41">
        <v>2</v>
      </c>
      <c r="AH40" s="43">
        <v>15300000</v>
      </c>
      <c r="AI40" s="43">
        <f t="shared" si="10"/>
        <v>15300000</v>
      </c>
      <c r="AJ40" s="43">
        <f t="shared" si="11"/>
        <v>76000</v>
      </c>
      <c r="AK40" s="41" t="s">
        <v>107</v>
      </c>
      <c r="AL40" s="41">
        <v>2</v>
      </c>
      <c r="AM40" s="43">
        <v>15200000</v>
      </c>
      <c r="AN40" s="43">
        <f t="shared" si="12"/>
        <v>15200000</v>
      </c>
      <c r="AO40" s="43">
        <f t="shared" si="13"/>
        <v>176000</v>
      </c>
    </row>
    <row r="41" spans="1:41" ht="72" x14ac:dyDescent="0.3">
      <c r="A41" s="41">
        <v>38</v>
      </c>
      <c r="B41" s="42" t="s">
        <v>117</v>
      </c>
      <c r="C41" s="42" t="s">
        <v>118</v>
      </c>
      <c r="D41" s="41" t="s">
        <v>110</v>
      </c>
      <c r="E41" s="41">
        <v>2</v>
      </c>
      <c r="F41" s="43">
        <v>15376000</v>
      </c>
      <c r="G41" s="41" t="s">
        <v>110</v>
      </c>
      <c r="H41" s="41">
        <v>2</v>
      </c>
      <c r="I41" s="43">
        <v>14630000</v>
      </c>
      <c r="J41" s="43">
        <f t="shared" si="0"/>
        <v>14630000</v>
      </c>
      <c r="K41" s="43">
        <f t="shared" si="1"/>
        <v>746000</v>
      </c>
      <c r="L41" s="41" t="s">
        <v>110</v>
      </c>
      <c r="M41" s="41">
        <v>2</v>
      </c>
      <c r="N41" s="43">
        <v>15376000</v>
      </c>
      <c r="O41" s="43">
        <f t="shared" si="2"/>
        <v>15376000</v>
      </c>
      <c r="P41" s="43">
        <f t="shared" si="3"/>
        <v>0</v>
      </c>
      <c r="Q41" s="41" t="s">
        <v>110</v>
      </c>
      <c r="R41" s="41">
        <v>2</v>
      </c>
      <c r="S41" s="43">
        <v>15376000</v>
      </c>
      <c r="T41" s="43">
        <f t="shared" si="4"/>
        <v>15376000</v>
      </c>
      <c r="U41" s="43">
        <f t="shared" si="5"/>
        <v>0</v>
      </c>
      <c r="V41" s="41" t="s">
        <v>107</v>
      </c>
      <c r="W41" s="41">
        <v>2</v>
      </c>
      <c r="X41" s="43">
        <v>15376000</v>
      </c>
      <c r="Y41" s="43">
        <f t="shared" si="6"/>
        <v>15376000</v>
      </c>
      <c r="Z41" s="43">
        <f t="shared" si="7"/>
        <v>0</v>
      </c>
      <c r="AA41" s="41" t="s">
        <v>110</v>
      </c>
      <c r="AB41" s="41">
        <v>2</v>
      </c>
      <c r="AC41" s="43">
        <v>15376000</v>
      </c>
      <c r="AD41" s="43">
        <f t="shared" si="8"/>
        <v>15376000</v>
      </c>
      <c r="AE41" s="43">
        <f t="shared" si="9"/>
        <v>0</v>
      </c>
      <c r="AF41" s="41" t="s">
        <v>107</v>
      </c>
      <c r="AG41" s="41">
        <v>2</v>
      </c>
      <c r="AH41" s="43">
        <v>15300000</v>
      </c>
      <c r="AI41" s="43">
        <f t="shared" si="10"/>
        <v>15300000</v>
      </c>
      <c r="AJ41" s="43">
        <f t="shared" si="11"/>
        <v>76000</v>
      </c>
      <c r="AK41" s="41" t="s">
        <v>110</v>
      </c>
      <c r="AL41" s="41">
        <v>2</v>
      </c>
      <c r="AM41" s="43">
        <v>15200000</v>
      </c>
      <c r="AN41" s="43">
        <f t="shared" si="12"/>
        <v>15200000</v>
      </c>
      <c r="AO41" s="43">
        <f t="shared" si="13"/>
        <v>176000</v>
      </c>
    </row>
    <row r="42" spans="1:41" ht="28.8" x14ac:dyDescent="0.3">
      <c r="A42" s="41">
        <v>39</v>
      </c>
      <c r="B42" s="42" t="s">
        <v>119</v>
      </c>
      <c r="C42" s="42" t="s">
        <v>120</v>
      </c>
      <c r="D42" s="41" t="s">
        <v>110</v>
      </c>
      <c r="E42" s="46">
        <v>3</v>
      </c>
      <c r="F42" s="47">
        <v>14754000</v>
      </c>
      <c r="G42" s="41" t="s">
        <v>110</v>
      </c>
      <c r="H42" s="41">
        <v>3</v>
      </c>
      <c r="I42" s="43">
        <v>14000000</v>
      </c>
      <c r="J42" s="43">
        <f t="shared" si="0"/>
        <v>14000000</v>
      </c>
      <c r="K42" s="43">
        <f t="shared" si="1"/>
        <v>754000</v>
      </c>
      <c r="L42" s="41" t="s">
        <v>110</v>
      </c>
      <c r="M42" s="41">
        <v>3</v>
      </c>
      <c r="N42" s="43">
        <v>14754000</v>
      </c>
      <c r="O42" s="43">
        <f t="shared" si="2"/>
        <v>14754000</v>
      </c>
      <c r="P42" s="43">
        <f t="shared" si="3"/>
        <v>0</v>
      </c>
      <c r="Q42" s="41" t="s">
        <v>110</v>
      </c>
      <c r="R42" s="41">
        <v>3</v>
      </c>
      <c r="S42" s="43">
        <v>14754000</v>
      </c>
      <c r="T42" s="43">
        <f t="shared" si="4"/>
        <v>14754000</v>
      </c>
      <c r="U42" s="43">
        <f t="shared" si="5"/>
        <v>0</v>
      </c>
      <c r="V42" s="41" t="s">
        <v>107</v>
      </c>
      <c r="W42" s="41">
        <v>3</v>
      </c>
      <c r="X42" s="43">
        <v>14754000</v>
      </c>
      <c r="Y42" s="43">
        <f t="shared" si="6"/>
        <v>14754000</v>
      </c>
      <c r="Z42" s="43">
        <f t="shared" si="7"/>
        <v>0</v>
      </c>
      <c r="AA42" s="41" t="s">
        <v>110</v>
      </c>
      <c r="AB42" s="41">
        <v>3</v>
      </c>
      <c r="AC42" s="43">
        <v>14754000</v>
      </c>
      <c r="AD42" s="43">
        <f t="shared" si="8"/>
        <v>14754000</v>
      </c>
      <c r="AE42" s="43">
        <f t="shared" si="9"/>
        <v>0</v>
      </c>
      <c r="AF42" s="41" t="s">
        <v>107</v>
      </c>
      <c r="AG42" s="41">
        <v>3</v>
      </c>
      <c r="AH42" s="43">
        <v>14700000</v>
      </c>
      <c r="AI42" s="43">
        <f t="shared" si="10"/>
        <v>14700000</v>
      </c>
      <c r="AJ42" s="43">
        <f t="shared" si="11"/>
        <v>54000</v>
      </c>
      <c r="AK42" s="41" t="s">
        <v>110</v>
      </c>
      <c r="AL42" s="41">
        <v>3</v>
      </c>
      <c r="AM42" s="43">
        <v>14400000</v>
      </c>
      <c r="AN42" s="43">
        <f t="shared" si="12"/>
        <v>14400000</v>
      </c>
      <c r="AO42" s="43">
        <f t="shared" si="13"/>
        <v>354000</v>
      </c>
    </row>
    <row r="43" spans="1:41" s="50" customFormat="1" ht="18" x14ac:dyDescent="0.35">
      <c r="A43" s="100"/>
      <c r="B43" s="101"/>
      <c r="C43" s="101"/>
      <c r="D43" s="101"/>
      <c r="E43" s="48" t="s">
        <v>121</v>
      </c>
      <c r="F43" s="49">
        <f>SUM(F4:F42)</f>
        <v>263885712.02959999</v>
      </c>
      <c r="H43" s="48" t="s">
        <v>121</v>
      </c>
      <c r="I43" s="49">
        <f>SUM(I4:I42)</f>
        <v>259471000</v>
      </c>
      <c r="J43" s="51">
        <f>SUM(J4:J42)</f>
        <v>259471000</v>
      </c>
      <c r="K43" s="52">
        <f>SUM(K4:K42)</f>
        <v>4414712.0296</v>
      </c>
      <c r="M43" s="48" t="s">
        <v>121</v>
      </c>
      <c r="N43" s="49">
        <f>SUM(N4:N42)</f>
        <v>262485855</v>
      </c>
      <c r="O43" s="51">
        <f>SUM(O4:O42)</f>
        <v>262485855</v>
      </c>
      <c r="P43" s="52">
        <f>SUM(P4:P42)</f>
        <v>1399857.0296000002</v>
      </c>
      <c r="R43" s="48" t="s">
        <v>121</v>
      </c>
      <c r="S43" s="49">
        <f>SUM(S4:S42)</f>
        <v>263326981</v>
      </c>
      <c r="T43" s="51">
        <f>SUM(T4:T42)</f>
        <v>263326981</v>
      </c>
      <c r="U43" s="52">
        <f>SUM(U4:U42)</f>
        <v>558731.02960000013</v>
      </c>
      <c r="W43" s="48" t="s">
        <v>121</v>
      </c>
      <c r="X43" s="49">
        <f>SUM(X4:X42)</f>
        <v>262589165</v>
      </c>
      <c r="Y43" s="51">
        <f>SUM(Y4:Y42)</f>
        <v>262589165</v>
      </c>
      <c r="Z43" s="52">
        <f>SUM(Z4:Z42)</f>
        <v>1296547.0295999993</v>
      </c>
      <c r="AB43" s="48" t="s">
        <v>121</v>
      </c>
      <c r="AC43" s="49">
        <f>SUM(AC4:AC42)</f>
        <v>259635713</v>
      </c>
      <c r="AD43" s="51">
        <f>SUM(AD4:AD42)</f>
        <v>259635713</v>
      </c>
      <c r="AE43" s="52">
        <f>SUM(AE4:AE42)</f>
        <v>4249999.0296</v>
      </c>
      <c r="AG43" s="48" t="s">
        <v>121</v>
      </c>
      <c r="AH43" s="49">
        <f>SUM(AH4:AH42)</f>
        <v>259039700</v>
      </c>
      <c r="AI43" s="51">
        <f>SUM(AI4:AI42)</f>
        <v>259039700</v>
      </c>
      <c r="AJ43" s="52">
        <f>SUM(AJ4:AJ42)</f>
        <v>4846012.0296</v>
      </c>
      <c r="AL43" s="48" t="s">
        <v>121</v>
      </c>
      <c r="AM43" s="49">
        <f>SUM(AM4:AM42)</f>
        <v>261778000</v>
      </c>
      <c r="AN43" s="51">
        <f>SUM(AN4:AN42)</f>
        <v>261778000</v>
      </c>
      <c r="AO43" s="52">
        <f>SUM(AO4:AO42)</f>
        <v>2107712.0296</v>
      </c>
    </row>
    <row r="44" spans="1:41" s="32" customFormat="1" x14ac:dyDescent="0.3">
      <c r="A44" s="30"/>
      <c r="B44" s="53"/>
      <c r="C44" s="53"/>
      <c r="D44" s="30"/>
      <c r="E44" s="30"/>
      <c r="F44" s="30"/>
    </row>
    <row r="45" spans="1:41" s="32" customFormat="1" x14ac:dyDescent="0.3">
      <c r="A45" s="30"/>
      <c r="B45" s="53"/>
      <c r="C45" s="53"/>
      <c r="D45" s="30"/>
      <c r="E45" s="30"/>
      <c r="F45" s="30"/>
    </row>
    <row r="46" spans="1:41" s="32" customFormat="1" x14ac:dyDescent="0.3">
      <c r="A46" s="30"/>
      <c r="B46" s="53"/>
      <c r="C46" s="53"/>
      <c r="D46" s="30"/>
      <c r="E46" s="30"/>
      <c r="F46" s="30"/>
    </row>
    <row r="47" spans="1:41" s="32" customFormat="1" x14ac:dyDescent="0.3">
      <c r="A47" s="30"/>
      <c r="B47" s="53"/>
      <c r="C47" s="53"/>
      <c r="D47" s="30"/>
      <c r="E47" s="30"/>
      <c r="F47" s="30"/>
    </row>
    <row r="48" spans="1:41" s="32" customFormat="1" x14ac:dyDescent="0.3">
      <c r="A48" s="30"/>
      <c r="B48" s="53"/>
      <c r="C48" s="53"/>
      <c r="D48" s="30"/>
      <c r="E48" s="30"/>
      <c r="F48" s="30"/>
    </row>
    <row r="49" spans="1:6" s="32" customFormat="1" x14ac:dyDescent="0.3">
      <c r="A49" s="30"/>
      <c r="B49" s="53"/>
      <c r="C49" s="53"/>
      <c r="D49" s="30"/>
      <c r="E49" s="30"/>
      <c r="F49" s="30"/>
    </row>
    <row r="50" spans="1:6" s="32" customFormat="1" x14ac:dyDescent="0.3">
      <c r="A50" s="30"/>
      <c r="B50" s="53"/>
      <c r="C50" s="53"/>
      <c r="D50" s="30"/>
      <c r="E50" s="30"/>
      <c r="F50" s="30"/>
    </row>
    <row r="51" spans="1:6" s="32" customFormat="1" x14ac:dyDescent="0.3">
      <c r="A51" s="30"/>
      <c r="B51" s="53"/>
      <c r="C51" s="53"/>
      <c r="D51" s="30"/>
      <c r="E51" s="30"/>
      <c r="F51" s="30"/>
    </row>
    <row r="52" spans="1:6" s="32" customFormat="1" x14ac:dyDescent="0.3">
      <c r="A52" s="30"/>
      <c r="B52" s="53"/>
      <c r="C52" s="53"/>
      <c r="D52" s="30"/>
      <c r="E52" s="30"/>
      <c r="F52" s="30"/>
    </row>
    <row r="53" spans="1:6" s="32" customFormat="1" x14ac:dyDescent="0.3">
      <c r="A53" s="30"/>
      <c r="B53" s="53"/>
      <c r="C53" s="53"/>
      <c r="D53" s="30"/>
      <c r="E53" s="30"/>
      <c r="F53" s="30"/>
    </row>
    <row r="54" spans="1:6" s="32" customFormat="1" x14ac:dyDescent="0.3">
      <c r="A54" s="30"/>
      <c r="B54" s="53"/>
      <c r="C54" s="53"/>
      <c r="D54" s="30"/>
      <c r="E54" s="30"/>
      <c r="F54" s="30"/>
    </row>
    <row r="55" spans="1:6" s="32" customFormat="1" x14ac:dyDescent="0.3">
      <c r="A55" s="30"/>
      <c r="B55" s="53"/>
      <c r="C55" s="53"/>
      <c r="D55" s="30"/>
      <c r="E55" s="30"/>
      <c r="F55" s="30"/>
    </row>
    <row r="56" spans="1:6" s="32" customFormat="1" x14ac:dyDescent="0.3">
      <c r="A56" s="30"/>
      <c r="B56" s="53"/>
      <c r="C56" s="53"/>
      <c r="D56" s="30"/>
      <c r="E56" s="30"/>
      <c r="F56" s="30"/>
    </row>
    <row r="57" spans="1:6" s="32" customFormat="1" x14ac:dyDescent="0.3">
      <c r="A57" s="30"/>
      <c r="B57" s="53"/>
      <c r="C57" s="53"/>
      <c r="D57" s="30"/>
      <c r="E57" s="30"/>
      <c r="F57" s="30"/>
    </row>
    <row r="58" spans="1:6" s="32" customFormat="1" x14ac:dyDescent="0.3">
      <c r="A58" s="30"/>
      <c r="B58" s="53"/>
      <c r="C58" s="53"/>
      <c r="D58" s="30"/>
      <c r="E58" s="30"/>
      <c r="F58" s="30"/>
    </row>
    <row r="59" spans="1:6" s="32" customFormat="1" x14ac:dyDescent="0.3">
      <c r="A59" s="30"/>
      <c r="B59" s="53"/>
      <c r="C59" s="53"/>
      <c r="D59" s="30"/>
      <c r="E59" s="30"/>
      <c r="F59" s="30"/>
    </row>
    <row r="60" spans="1:6" s="32" customFormat="1" x14ac:dyDescent="0.3">
      <c r="A60" s="30"/>
      <c r="B60" s="53"/>
      <c r="C60" s="53"/>
      <c r="D60" s="30"/>
      <c r="E60" s="30"/>
      <c r="F60" s="30"/>
    </row>
    <row r="61" spans="1:6" s="32" customFormat="1" x14ac:dyDescent="0.3">
      <c r="A61" s="30"/>
      <c r="B61" s="53"/>
      <c r="C61" s="53"/>
      <c r="D61" s="30"/>
      <c r="E61" s="30"/>
      <c r="F61" s="30"/>
    </row>
    <row r="62" spans="1:6" s="32" customFormat="1" x14ac:dyDescent="0.3">
      <c r="A62" s="30"/>
      <c r="B62" s="53"/>
      <c r="C62" s="53"/>
      <c r="D62" s="30"/>
      <c r="E62" s="30"/>
      <c r="F62" s="30"/>
    </row>
    <row r="63" spans="1:6" s="32" customFormat="1" x14ac:dyDescent="0.3">
      <c r="A63" s="30"/>
      <c r="B63" s="53"/>
      <c r="C63" s="53"/>
      <c r="D63" s="30"/>
      <c r="E63" s="30"/>
      <c r="F63" s="30"/>
    </row>
    <row r="64" spans="1:6" s="32" customFormat="1" x14ac:dyDescent="0.3">
      <c r="A64" s="30"/>
      <c r="B64" s="53"/>
      <c r="C64" s="53"/>
      <c r="D64" s="30"/>
      <c r="E64" s="30"/>
      <c r="F64" s="30"/>
    </row>
    <row r="65" spans="1:6" s="32" customFormat="1" x14ac:dyDescent="0.3">
      <c r="A65" s="30"/>
      <c r="B65" s="53"/>
      <c r="C65" s="53"/>
      <c r="D65" s="30"/>
      <c r="E65" s="30"/>
      <c r="F65" s="30"/>
    </row>
    <row r="66" spans="1:6" s="32" customFormat="1" x14ac:dyDescent="0.3">
      <c r="A66" s="30"/>
      <c r="B66" s="53"/>
      <c r="C66" s="53"/>
      <c r="D66" s="30"/>
      <c r="E66" s="30"/>
      <c r="F66" s="30"/>
    </row>
    <row r="67" spans="1:6" s="32" customFormat="1" x14ac:dyDescent="0.3">
      <c r="A67" s="30"/>
      <c r="B67" s="53"/>
      <c r="C67" s="53"/>
      <c r="D67" s="30"/>
      <c r="E67" s="30"/>
      <c r="F67" s="30"/>
    </row>
    <row r="68" spans="1:6" s="32" customFormat="1" x14ac:dyDescent="0.3">
      <c r="A68" s="30"/>
      <c r="B68" s="53"/>
      <c r="C68" s="53"/>
      <c r="D68" s="30"/>
      <c r="E68" s="30"/>
      <c r="F68" s="30"/>
    </row>
    <row r="69" spans="1:6" s="32" customFormat="1" x14ac:dyDescent="0.3">
      <c r="A69" s="30"/>
      <c r="B69" s="53"/>
      <c r="C69" s="53"/>
      <c r="D69" s="30"/>
      <c r="E69" s="30"/>
      <c r="F69" s="30"/>
    </row>
    <row r="70" spans="1:6" s="32" customFormat="1" x14ac:dyDescent="0.3">
      <c r="A70" s="30"/>
      <c r="B70" s="53"/>
      <c r="C70" s="53"/>
      <c r="D70" s="30"/>
      <c r="E70" s="30"/>
      <c r="F70" s="30"/>
    </row>
    <row r="71" spans="1:6" s="32" customFormat="1" x14ac:dyDescent="0.3">
      <c r="A71" s="30"/>
      <c r="B71" s="53"/>
      <c r="C71" s="53"/>
      <c r="D71" s="30"/>
      <c r="E71" s="30"/>
      <c r="F71" s="30"/>
    </row>
    <row r="72" spans="1:6" s="32" customFormat="1" x14ac:dyDescent="0.3">
      <c r="A72" s="30"/>
      <c r="B72" s="53"/>
      <c r="C72" s="53"/>
      <c r="D72" s="30"/>
      <c r="E72" s="30"/>
      <c r="F72" s="30"/>
    </row>
    <row r="73" spans="1:6" s="32" customFormat="1" x14ac:dyDescent="0.3">
      <c r="A73" s="30"/>
      <c r="B73" s="53"/>
      <c r="C73" s="53"/>
      <c r="D73" s="30"/>
      <c r="E73" s="30"/>
      <c r="F73" s="30"/>
    </row>
    <row r="74" spans="1:6" s="32" customFormat="1" x14ac:dyDescent="0.3">
      <c r="A74" s="30"/>
      <c r="B74" s="53"/>
      <c r="C74" s="53"/>
      <c r="D74" s="30"/>
      <c r="E74" s="30"/>
      <c r="F74" s="30"/>
    </row>
    <row r="75" spans="1:6" s="32" customFormat="1" x14ac:dyDescent="0.3">
      <c r="A75" s="30"/>
      <c r="B75" s="53"/>
      <c r="C75" s="53"/>
      <c r="D75" s="30"/>
      <c r="E75" s="30"/>
      <c r="F75" s="30"/>
    </row>
    <row r="76" spans="1:6" s="32" customFormat="1" x14ac:dyDescent="0.3">
      <c r="A76" s="30"/>
      <c r="B76" s="53"/>
      <c r="C76" s="53"/>
      <c r="D76" s="30"/>
      <c r="E76" s="30"/>
      <c r="F76" s="30"/>
    </row>
    <row r="77" spans="1:6" s="32" customFormat="1" x14ac:dyDescent="0.3">
      <c r="A77" s="30"/>
      <c r="B77" s="53"/>
      <c r="C77" s="53"/>
      <c r="D77" s="30"/>
      <c r="E77" s="30"/>
      <c r="F77" s="30"/>
    </row>
    <row r="78" spans="1:6" s="32" customFormat="1" x14ac:dyDescent="0.3">
      <c r="A78" s="30"/>
      <c r="B78" s="53"/>
      <c r="C78" s="53"/>
      <c r="D78" s="30"/>
      <c r="E78" s="30"/>
      <c r="F78" s="30"/>
    </row>
    <row r="79" spans="1:6" s="32" customFormat="1" x14ac:dyDescent="0.3">
      <c r="A79" s="30"/>
      <c r="B79" s="53"/>
      <c r="C79" s="53"/>
      <c r="D79" s="30"/>
      <c r="E79" s="30"/>
      <c r="F79" s="30"/>
    </row>
    <row r="80" spans="1:6" s="32" customFormat="1" x14ac:dyDescent="0.3">
      <c r="A80" s="30"/>
      <c r="B80" s="53"/>
      <c r="C80" s="53"/>
      <c r="D80" s="30"/>
      <c r="E80" s="30"/>
      <c r="F80" s="30"/>
    </row>
    <row r="81" spans="1:6" s="32" customFormat="1" x14ac:dyDescent="0.3">
      <c r="A81" s="30"/>
      <c r="B81" s="53"/>
      <c r="C81" s="53"/>
      <c r="D81" s="30"/>
      <c r="E81" s="30"/>
      <c r="F81" s="30"/>
    </row>
    <row r="82" spans="1:6" s="32" customFormat="1" x14ac:dyDescent="0.3">
      <c r="A82" s="30"/>
      <c r="B82" s="53"/>
      <c r="C82" s="53"/>
      <c r="D82" s="30"/>
      <c r="E82" s="30"/>
      <c r="F82" s="30"/>
    </row>
    <row r="83" spans="1:6" s="32" customFormat="1" x14ac:dyDescent="0.3">
      <c r="A83" s="30"/>
      <c r="B83" s="53"/>
      <c r="C83" s="53"/>
      <c r="D83" s="30"/>
      <c r="E83" s="30"/>
      <c r="F83" s="30"/>
    </row>
    <row r="84" spans="1:6" s="32" customFormat="1" x14ac:dyDescent="0.3">
      <c r="A84" s="30"/>
      <c r="B84" s="53"/>
      <c r="C84" s="53"/>
      <c r="D84" s="30"/>
      <c r="E84" s="30"/>
      <c r="F84" s="30"/>
    </row>
    <row r="85" spans="1:6" s="32" customFormat="1" x14ac:dyDescent="0.3">
      <c r="A85" s="30"/>
      <c r="B85" s="53"/>
      <c r="C85" s="53"/>
      <c r="D85" s="30"/>
      <c r="E85" s="30"/>
      <c r="F85" s="30"/>
    </row>
    <row r="86" spans="1:6" s="32" customFormat="1" x14ac:dyDescent="0.3">
      <c r="A86" s="30"/>
      <c r="B86" s="53"/>
      <c r="C86" s="53"/>
      <c r="D86" s="30"/>
      <c r="E86" s="30"/>
      <c r="F86" s="30"/>
    </row>
    <row r="87" spans="1:6" s="32" customFormat="1" x14ac:dyDescent="0.3">
      <c r="A87" s="30"/>
      <c r="B87" s="53"/>
      <c r="C87" s="53"/>
      <c r="D87" s="30"/>
      <c r="E87" s="30"/>
      <c r="F87" s="30"/>
    </row>
    <row r="88" spans="1:6" s="32" customFormat="1" x14ac:dyDescent="0.3">
      <c r="A88" s="30"/>
      <c r="B88" s="53"/>
      <c r="C88" s="53"/>
      <c r="D88" s="30"/>
      <c r="E88" s="30"/>
      <c r="F88" s="30"/>
    </row>
    <row r="89" spans="1:6" s="32" customFormat="1" x14ac:dyDescent="0.3">
      <c r="A89" s="30"/>
      <c r="B89" s="53"/>
      <c r="C89" s="53"/>
      <c r="D89" s="30"/>
      <c r="E89" s="30"/>
      <c r="F89" s="30"/>
    </row>
    <row r="90" spans="1:6" s="32" customFormat="1" x14ac:dyDescent="0.3">
      <c r="A90" s="30"/>
      <c r="B90" s="53"/>
      <c r="C90" s="53"/>
      <c r="D90" s="30"/>
      <c r="E90" s="30"/>
      <c r="F90" s="30"/>
    </row>
    <row r="91" spans="1:6" s="32" customFormat="1" x14ac:dyDescent="0.3">
      <c r="A91" s="30"/>
      <c r="B91" s="53"/>
      <c r="C91" s="53"/>
      <c r="D91" s="30"/>
      <c r="E91" s="30"/>
      <c r="F91" s="30"/>
    </row>
    <row r="92" spans="1:6" s="32" customFormat="1" x14ac:dyDescent="0.3">
      <c r="A92" s="30"/>
      <c r="B92" s="53"/>
      <c r="C92" s="53"/>
      <c r="D92" s="30"/>
      <c r="E92" s="30"/>
      <c r="F92" s="30"/>
    </row>
    <row r="93" spans="1:6" s="32" customFormat="1" x14ac:dyDescent="0.3">
      <c r="A93" s="30"/>
      <c r="B93" s="53"/>
      <c r="C93" s="53"/>
      <c r="D93" s="30"/>
      <c r="E93" s="30"/>
      <c r="F93" s="30"/>
    </row>
    <row r="94" spans="1:6" s="32" customFormat="1" x14ac:dyDescent="0.3">
      <c r="A94" s="30"/>
      <c r="B94" s="53"/>
      <c r="C94" s="53"/>
      <c r="D94" s="30"/>
      <c r="E94" s="30"/>
      <c r="F94" s="30"/>
    </row>
    <row r="95" spans="1:6" s="32" customFormat="1" x14ac:dyDescent="0.3">
      <c r="A95" s="30"/>
      <c r="B95" s="53"/>
      <c r="C95" s="53"/>
      <c r="D95" s="30"/>
      <c r="E95" s="30"/>
      <c r="F95" s="30"/>
    </row>
    <row r="96" spans="1:6" s="32" customFormat="1" x14ac:dyDescent="0.3">
      <c r="A96" s="30"/>
      <c r="B96" s="53"/>
      <c r="C96" s="53"/>
      <c r="D96" s="30"/>
      <c r="E96" s="30"/>
      <c r="F96" s="30"/>
    </row>
    <row r="97" spans="1:6" s="32" customFormat="1" x14ac:dyDescent="0.3">
      <c r="A97" s="30"/>
      <c r="B97" s="53"/>
      <c r="C97" s="53"/>
      <c r="D97" s="30"/>
      <c r="E97" s="30"/>
      <c r="F97" s="30"/>
    </row>
    <row r="98" spans="1:6" s="32" customFormat="1" x14ac:dyDescent="0.3">
      <c r="A98" s="30"/>
      <c r="B98" s="53"/>
      <c r="C98" s="53"/>
      <c r="D98" s="30"/>
      <c r="E98" s="30"/>
      <c r="F98" s="30"/>
    </row>
    <row r="99" spans="1:6" s="32" customFormat="1" x14ac:dyDescent="0.3">
      <c r="A99" s="30"/>
      <c r="B99" s="53"/>
      <c r="C99" s="53"/>
      <c r="D99" s="30"/>
      <c r="E99" s="30"/>
      <c r="F99" s="30"/>
    </row>
    <row r="100" spans="1:6" s="32" customFormat="1" x14ac:dyDescent="0.3">
      <c r="A100" s="30"/>
      <c r="B100" s="53"/>
      <c r="C100" s="53"/>
      <c r="D100" s="30"/>
      <c r="E100" s="30"/>
      <c r="F100" s="30"/>
    </row>
    <row r="101" spans="1:6" s="32" customFormat="1" x14ac:dyDescent="0.3">
      <c r="A101" s="30"/>
      <c r="B101" s="53"/>
      <c r="C101" s="53"/>
      <c r="D101" s="30"/>
      <c r="E101" s="30"/>
      <c r="F101" s="30"/>
    </row>
    <row r="102" spans="1:6" s="32" customFormat="1" x14ac:dyDescent="0.3">
      <c r="A102" s="30"/>
      <c r="B102" s="53"/>
      <c r="C102" s="53"/>
      <c r="D102" s="30"/>
      <c r="E102" s="30"/>
      <c r="F102" s="30"/>
    </row>
    <row r="103" spans="1:6" s="32" customFormat="1" x14ac:dyDescent="0.3">
      <c r="A103" s="30"/>
      <c r="B103" s="53"/>
      <c r="C103" s="53"/>
      <c r="D103" s="30"/>
      <c r="E103" s="30"/>
      <c r="F103" s="30"/>
    </row>
    <row r="104" spans="1:6" s="32" customFormat="1" x14ac:dyDescent="0.3">
      <c r="A104" s="30"/>
      <c r="B104" s="53"/>
      <c r="C104" s="53"/>
      <c r="D104" s="30"/>
      <c r="E104" s="30"/>
      <c r="F104" s="30"/>
    </row>
    <row r="105" spans="1:6" s="32" customFormat="1" x14ac:dyDescent="0.3">
      <c r="A105" s="30"/>
      <c r="B105" s="53"/>
      <c r="C105" s="53"/>
      <c r="D105" s="30"/>
      <c r="E105" s="30"/>
      <c r="F105" s="30"/>
    </row>
    <row r="106" spans="1:6" s="32" customFormat="1" x14ac:dyDescent="0.3">
      <c r="A106" s="30"/>
      <c r="B106" s="53"/>
      <c r="C106" s="53"/>
      <c r="D106" s="30"/>
      <c r="E106" s="30"/>
      <c r="F106" s="30"/>
    </row>
    <row r="107" spans="1:6" s="32" customFormat="1" x14ac:dyDescent="0.3">
      <c r="A107" s="30"/>
      <c r="B107" s="53"/>
      <c r="C107" s="53"/>
      <c r="D107" s="30"/>
      <c r="E107" s="30"/>
      <c r="F107" s="30"/>
    </row>
    <row r="108" spans="1:6" s="32" customFormat="1" x14ac:dyDescent="0.3">
      <c r="A108" s="30"/>
      <c r="B108" s="53"/>
      <c r="C108" s="53"/>
      <c r="D108" s="30"/>
      <c r="E108" s="30"/>
      <c r="F108" s="30"/>
    </row>
    <row r="109" spans="1:6" s="32" customFormat="1" x14ac:dyDescent="0.3">
      <c r="A109" s="30"/>
      <c r="B109" s="53"/>
      <c r="C109" s="53"/>
      <c r="D109" s="30"/>
      <c r="E109" s="30"/>
      <c r="F109" s="30"/>
    </row>
    <row r="110" spans="1:6" s="32" customFormat="1" x14ac:dyDescent="0.3">
      <c r="A110" s="30"/>
      <c r="B110" s="53"/>
      <c r="C110" s="53"/>
      <c r="D110" s="30"/>
      <c r="E110" s="30"/>
      <c r="F110" s="30"/>
    </row>
    <row r="111" spans="1:6" s="32" customFormat="1" x14ac:dyDescent="0.3">
      <c r="A111" s="30"/>
      <c r="B111" s="53"/>
      <c r="C111" s="53"/>
      <c r="D111" s="30"/>
      <c r="E111" s="30"/>
      <c r="F111" s="30"/>
    </row>
    <row r="112" spans="1:6" s="32" customFormat="1" x14ac:dyDescent="0.3">
      <c r="A112" s="30"/>
      <c r="B112" s="53"/>
      <c r="C112" s="53"/>
      <c r="D112" s="30"/>
      <c r="E112" s="30"/>
      <c r="F112" s="30"/>
    </row>
    <row r="113" spans="1:6" s="32" customFormat="1" x14ac:dyDescent="0.3">
      <c r="A113" s="30"/>
      <c r="B113" s="53"/>
      <c r="C113" s="53"/>
      <c r="D113" s="30"/>
      <c r="E113" s="30"/>
      <c r="F113" s="30"/>
    </row>
    <row r="114" spans="1:6" s="32" customFormat="1" x14ac:dyDescent="0.3">
      <c r="A114" s="30"/>
      <c r="B114" s="53"/>
      <c r="C114" s="53"/>
      <c r="D114" s="30"/>
      <c r="E114" s="30"/>
      <c r="F114" s="30"/>
    </row>
    <row r="115" spans="1:6" s="32" customFormat="1" x14ac:dyDescent="0.3">
      <c r="A115" s="30"/>
      <c r="B115" s="53"/>
      <c r="C115" s="53"/>
      <c r="D115" s="30"/>
      <c r="E115" s="30"/>
      <c r="F115" s="30"/>
    </row>
    <row r="116" spans="1:6" s="32" customFormat="1" x14ac:dyDescent="0.3">
      <c r="A116" s="30"/>
      <c r="B116" s="53"/>
      <c r="C116" s="53"/>
      <c r="D116" s="30"/>
      <c r="E116" s="30"/>
      <c r="F116" s="30"/>
    </row>
    <row r="117" spans="1:6" s="32" customFormat="1" x14ac:dyDescent="0.3">
      <c r="A117" s="30"/>
      <c r="B117" s="53"/>
      <c r="C117" s="53"/>
      <c r="D117" s="30"/>
      <c r="E117" s="30"/>
      <c r="F117" s="30"/>
    </row>
    <row r="118" spans="1:6" s="32" customFormat="1" x14ac:dyDescent="0.3">
      <c r="A118" s="30"/>
      <c r="B118" s="53"/>
      <c r="C118" s="53"/>
      <c r="D118" s="30"/>
      <c r="E118" s="30"/>
      <c r="F118" s="30"/>
    </row>
    <row r="119" spans="1:6" s="32" customFormat="1" x14ac:dyDescent="0.3">
      <c r="A119" s="30"/>
      <c r="B119" s="53"/>
      <c r="C119" s="53"/>
      <c r="D119" s="30"/>
      <c r="E119" s="30"/>
      <c r="F119" s="30"/>
    </row>
    <row r="120" spans="1:6" s="32" customFormat="1" x14ac:dyDescent="0.3">
      <c r="A120" s="30"/>
      <c r="B120" s="53"/>
      <c r="C120" s="53"/>
      <c r="D120" s="30"/>
      <c r="E120" s="30"/>
      <c r="F120" s="30"/>
    </row>
    <row r="121" spans="1:6" s="32" customFormat="1" x14ac:dyDescent="0.3">
      <c r="A121" s="30"/>
      <c r="B121" s="53"/>
      <c r="C121" s="53"/>
      <c r="D121" s="30"/>
      <c r="E121" s="30"/>
      <c r="F121" s="30"/>
    </row>
    <row r="122" spans="1:6" s="32" customFormat="1" x14ac:dyDescent="0.3">
      <c r="A122" s="30"/>
      <c r="B122" s="53"/>
      <c r="C122" s="53"/>
      <c r="D122" s="30"/>
      <c r="E122" s="30"/>
      <c r="F122" s="30"/>
    </row>
    <row r="123" spans="1:6" s="32" customFormat="1" x14ac:dyDescent="0.3">
      <c r="A123" s="30"/>
      <c r="B123" s="53"/>
      <c r="C123" s="53"/>
      <c r="D123" s="30"/>
      <c r="E123" s="30"/>
      <c r="F123" s="30"/>
    </row>
    <row r="124" spans="1:6" s="32" customFormat="1" x14ac:dyDescent="0.3">
      <c r="A124" s="30"/>
      <c r="B124" s="53"/>
      <c r="C124" s="53"/>
      <c r="D124" s="30"/>
      <c r="E124" s="30"/>
      <c r="F124" s="30"/>
    </row>
    <row r="125" spans="1:6" s="32" customFormat="1" x14ac:dyDescent="0.3">
      <c r="A125" s="30"/>
      <c r="B125" s="53"/>
      <c r="C125" s="53"/>
      <c r="D125" s="30"/>
      <c r="E125" s="30"/>
      <c r="F125" s="30"/>
    </row>
    <row r="126" spans="1:6" s="32" customFormat="1" x14ac:dyDescent="0.3">
      <c r="A126" s="30"/>
      <c r="B126" s="53"/>
      <c r="C126" s="53"/>
      <c r="D126" s="30"/>
      <c r="E126" s="30"/>
      <c r="F126" s="30"/>
    </row>
    <row r="127" spans="1:6" s="32" customFormat="1" x14ac:dyDescent="0.3">
      <c r="A127" s="30"/>
      <c r="B127" s="53"/>
      <c r="C127" s="53"/>
      <c r="D127" s="30"/>
      <c r="E127" s="30"/>
      <c r="F127" s="30"/>
    </row>
    <row r="128" spans="1:6" s="32" customFormat="1" x14ac:dyDescent="0.3">
      <c r="A128" s="30"/>
      <c r="B128" s="53"/>
      <c r="C128" s="53"/>
      <c r="D128" s="30"/>
      <c r="E128" s="30"/>
      <c r="F128" s="30"/>
    </row>
    <row r="129" spans="1:6" s="32" customFormat="1" x14ac:dyDescent="0.3">
      <c r="A129" s="30"/>
      <c r="B129" s="53"/>
      <c r="C129" s="53"/>
      <c r="D129" s="30"/>
      <c r="E129" s="30"/>
      <c r="F129" s="30"/>
    </row>
    <row r="130" spans="1:6" s="32" customFormat="1" x14ac:dyDescent="0.3">
      <c r="A130" s="30"/>
      <c r="B130" s="53"/>
      <c r="C130" s="53"/>
      <c r="D130" s="30"/>
      <c r="E130" s="30"/>
      <c r="F130" s="30"/>
    </row>
    <row r="131" spans="1:6" s="32" customFormat="1" x14ac:dyDescent="0.3">
      <c r="A131" s="30"/>
      <c r="B131" s="53"/>
      <c r="C131" s="53"/>
      <c r="D131" s="30"/>
      <c r="E131" s="30"/>
      <c r="F131" s="30"/>
    </row>
    <row r="132" spans="1:6" s="32" customFormat="1" x14ac:dyDescent="0.3">
      <c r="A132" s="30"/>
      <c r="B132" s="53"/>
      <c r="C132" s="53"/>
      <c r="D132" s="30"/>
      <c r="E132" s="30"/>
      <c r="F132" s="30"/>
    </row>
    <row r="133" spans="1:6" s="32" customFormat="1" x14ac:dyDescent="0.3">
      <c r="A133" s="30"/>
      <c r="B133" s="53"/>
      <c r="C133" s="53"/>
      <c r="D133" s="30"/>
      <c r="E133" s="30"/>
      <c r="F133" s="30"/>
    </row>
    <row r="134" spans="1:6" s="32" customFormat="1" x14ac:dyDescent="0.3">
      <c r="A134" s="30"/>
      <c r="B134" s="53"/>
      <c r="C134" s="53"/>
      <c r="D134" s="30"/>
      <c r="E134" s="30"/>
      <c r="F134" s="30"/>
    </row>
    <row r="135" spans="1:6" s="32" customFormat="1" x14ac:dyDescent="0.3">
      <c r="A135" s="30"/>
      <c r="B135" s="53"/>
      <c r="C135" s="53"/>
      <c r="D135" s="30"/>
      <c r="E135" s="30"/>
      <c r="F135" s="30"/>
    </row>
    <row r="136" spans="1:6" s="32" customFormat="1" x14ac:dyDescent="0.3">
      <c r="A136" s="30"/>
      <c r="B136" s="53"/>
      <c r="C136" s="53"/>
      <c r="D136" s="30"/>
      <c r="E136" s="30"/>
      <c r="F136" s="30"/>
    </row>
    <row r="137" spans="1:6" s="32" customFormat="1" x14ac:dyDescent="0.3">
      <c r="A137" s="30"/>
      <c r="B137" s="53"/>
      <c r="C137" s="53"/>
      <c r="D137" s="30"/>
      <c r="E137" s="30"/>
      <c r="F137" s="30"/>
    </row>
    <row r="138" spans="1:6" s="32" customFormat="1" x14ac:dyDescent="0.3">
      <c r="A138" s="30"/>
      <c r="B138" s="53"/>
      <c r="C138" s="53"/>
      <c r="D138" s="30"/>
      <c r="E138" s="30"/>
      <c r="F138" s="30"/>
    </row>
    <row r="139" spans="1:6" s="32" customFormat="1" x14ac:dyDescent="0.3">
      <c r="A139" s="30"/>
      <c r="B139" s="53"/>
      <c r="C139" s="53"/>
      <c r="D139" s="30"/>
      <c r="E139" s="30"/>
      <c r="F139" s="30"/>
    </row>
    <row r="140" spans="1:6" s="32" customFormat="1" x14ac:dyDescent="0.3">
      <c r="A140" s="30"/>
      <c r="B140" s="53"/>
      <c r="C140" s="53"/>
      <c r="D140" s="30"/>
      <c r="E140" s="30"/>
      <c r="F140" s="30"/>
    </row>
    <row r="141" spans="1:6" s="32" customFormat="1" x14ac:dyDescent="0.3">
      <c r="A141" s="30"/>
      <c r="B141" s="53"/>
      <c r="C141" s="53"/>
      <c r="D141" s="30"/>
      <c r="E141" s="30"/>
      <c r="F141" s="30"/>
    </row>
    <row r="142" spans="1:6" s="32" customFormat="1" x14ac:dyDescent="0.3">
      <c r="A142" s="30"/>
      <c r="B142" s="53"/>
      <c r="C142" s="53"/>
      <c r="D142" s="30"/>
      <c r="E142" s="30"/>
      <c r="F142" s="30"/>
    </row>
    <row r="143" spans="1:6" s="32" customFormat="1" x14ac:dyDescent="0.3">
      <c r="A143" s="30"/>
      <c r="B143" s="53"/>
      <c r="C143" s="53"/>
      <c r="D143" s="30"/>
      <c r="E143" s="30"/>
      <c r="F143" s="30"/>
    </row>
    <row r="144" spans="1:6" s="32" customFormat="1" x14ac:dyDescent="0.3">
      <c r="A144" s="30"/>
      <c r="B144" s="53"/>
      <c r="C144" s="53"/>
      <c r="D144" s="30"/>
      <c r="E144" s="30"/>
      <c r="F144" s="30"/>
    </row>
    <row r="145" spans="1:6" s="32" customFormat="1" x14ac:dyDescent="0.3">
      <c r="A145" s="30"/>
      <c r="B145" s="53"/>
      <c r="C145" s="53"/>
      <c r="D145" s="30"/>
      <c r="E145" s="30"/>
      <c r="F145" s="30"/>
    </row>
    <row r="146" spans="1:6" s="32" customFormat="1" x14ac:dyDescent="0.3">
      <c r="A146" s="30"/>
      <c r="B146" s="53"/>
      <c r="C146" s="53"/>
      <c r="D146" s="30"/>
      <c r="E146" s="30"/>
      <c r="F146" s="30"/>
    </row>
    <row r="147" spans="1:6" s="32" customFormat="1" x14ac:dyDescent="0.3">
      <c r="A147" s="30"/>
      <c r="B147" s="53"/>
      <c r="C147" s="53"/>
      <c r="D147" s="30"/>
      <c r="E147" s="30"/>
      <c r="F147" s="30"/>
    </row>
    <row r="148" spans="1:6" s="32" customFormat="1" x14ac:dyDescent="0.3">
      <c r="A148" s="30"/>
      <c r="B148" s="53"/>
      <c r="C148" s="53"/>
      <c r="D148" s="30"/>
      <c r="E148" s="30"/>
      <c r="F148" s="30"/>
    </row>
    <row r="149" spans="1:6" s="32" customFormat="1" x14ac:dyDescent="0.3">
      <c r="A149" s="30"/>
      <c r="B149" s="53"/>
      <c r="C149" s="53"/>
      <c r="D149" s="30"/>
      <c r="E149" s="30"/>
      <c r="F149" s="30"/>
    </row>
    <row r="150" spans="1:6" s="32" customFormat="1" x14ac:dyDescent="0.3">
      <c r="A150" s="30"/>
      <c r="B150" s="53"/>
      <c r="C150" s="53"/>
      <c r="D150" s="30"/>
      <c r="E150" s="30"/>
      <c r="F150" s="30"/>
    </row>
    <row r="151" spans="1:6" s="32" customFormat="1" x14ac:dyDescent="0.3">
      <c r="A151" s="30"/>
      <c r="B151" s="53"/>
      <c r="C151" s="53"/>
      <c r="D151" s="30"/>
      <c r="E151" s="30"/>
      <c r="F151" s="30"/>
    </row>
    <row r="152" spans="1:6" s="32" customFormat="1" x14ac:dyDescent="0.3">
      <c r="A152" s="30"/>
      <c r="B152" s="53"/>
      <c r="C152" s="53"/>
      <c r="D152" s="30"/>
      <c r="E152" s="30"/>
      <c r="F152" s="30"/>
    </row>
    <row r="153" spans="1:6" s="32" customFormat="1" x14ac:dyDescent="0.3">
      <c r="A153" s="30"/>
      <c r="B153" s="53"/>
      <c r="C153" s="53"/>
      <c r="D153" s="30"/>
      <c r="E153" s="30"/>
      <c r="F153" s="30"/>
    </row>
    <row r="154" spans="1:6" s="32" customFormat="1" x14ac:dyDescent="0.3">
      <c r="A154" s="30"/>
      <c r="B154" s="53"/>
      <c r="C154" s="53"/>
      <c r="D154" s="30"/>
      <c r="E154" s="30"/>
      <c r="F154" s="30"/>
    </row>
    <row r="155" spans="1:6" s="32" customFormat="1" x14ac:dyDescent="0.3">
      <c r="A155" s="30"/>
      <c r="B155" s="53"/>
      <c r="C155" s="53"/>
      <c r="D155" s="30"/>
      <c r="E155" s="30"/>
      <c r="F155" s="30"/>
    </row>
    <row r="156" spans="1:6" s="32" customFormat="1" x14ac:dyDescent="0.3">
      <c r="A156" s="30"/>
      <c r="B156" s="53"/>
      <c r="C156" s="53"/>
      <c r="D156" s="30"/>
      <c r="E156" s="30"/>
      <c r="F156" s="30"/>
    </row>
    <row r="157" spans="1:6" s="32" customFormat="1" x14ac:dyDescent="0.3">
      <c r="A157" s="30"/>
      <c r="B157" s="53"/>
      <c r="C157" s="53"/>
      <c r="D157" s="30"/>
      <c r="E157" s="30"/>
      <c r="F157" s="30"/>
    </row>
    <row r="158" spans="1:6" s="32" customFormat="1" x14ac:dyDescent="0.3">
      <c r="A158" s="30"/>
      <c r="B158" s="53"/>
      <c r="C158" s="53"/>
      <c r="D158" s="30"/>
      <c r="E158" s="30"/>
      <c r="F158" s="30"/>
    </row>
    <row r="159" spans="1:6" s="32" customFormat="1" x14ac:dyDescent="0.3">
      <c r="A159" s="30"/>
      <c r="B159" s="53"/>
      <c r="C159" s="53"/>
      <c r="D159" s="30"/>
      <c r="E159" s="30"/>
      <c r="F159" s="30"/>
    </row>
    <row r="160" spans="1:6" s="32" customFormat="1" x14ac:dyDescent="0.3">
      <c r="A160" s="30"/>
      <c r="B160" s="53"/>
      <c r="C160" s="53"/>
      <c r="D160" s="30"/>
      <c r="E160" s="30"/>
      <c r="F160" s="30"/>
    </row>
    <row r="161" spans="1:6" s="32" customFormat="1" x14ac:dyDescent="0.3">
      <c r="A161" s="30"/>
      <c r="B161" s="53"/>
      <c r="C161" s="53"/>
      <c r="D161" s="30"/>
      <c r="E161" s="30"/>
      <c r="F161" s="30"/>
    </row>
    <row r="162" spans="1:6" s="32" customFormat="1" x14ac:dyDescent="0.3">
      <c r="A162" s="30"/>
      <c r="B162" s="53"/>
      <c r="C162" s="53"/>
      <c r="D162" s="30"/>
      <c r="E162" s="30"/>
      <c r="F162" s="30"/>
    </row>
    <row r="163" spans="1:6" s="32" customFormat="1" x14ac:dyDescent="0.3">
      <c r="A163" s="30"/>
      <c r="B163" s="53"/>
      <c r="C163" s="53"/>
      <c r="D163" s="30"/>
      <c r="E163" s="30"/>
      <c r="F163" s="30"/>
    </row>
    <row r="164" spans="1:6" s="32" customFormat="1" x14ac:dyDescent="0.3">
      <c r="A164" s="30"/>
      <c r="B164" s="53"/>
      <c r="C164" s="53"/>
      <c r="D164" s="30"/>
      <c r="E164" s="30"/>
      <c r="F164" s="30"/>
    </row>
    <row r="165" spans="1:6" s="32" customFormat="1" x14ac:dyDescent="0.3">
      <c r="A165" s="30"/>
      <c r="B165" s="53"/>
      <c r="C165" s="53"/>
      <c r="D165" s="30"/>
      <c r="E165" s="30"/>
      <c r="F165" s="30"/>
    </row>
    <row r="166" spans="1:6" s="32" customFormat="1" x14ac:dyDescent="0.3">
      <c r="A166" s="30"/>
      <c r="B166" s="53"/>
      <c r="C166" s="53"/>
      <c r="D166" s="30"/>
      <c r="E166" s="30"/>
      <c r="F166" s="30"/>
    </row>
    <row r="167" spans="1:6" s="32" customFormat="1" x14ac:dyDescent="0.3">
      <c r="A167" s="30"/>
      <c r="B167" s="53"/>
      <c r="C167" s="53"/>
      <c r="D167" s="30"/>
      <c r="E167" s="30"/>
      <c r="F167" s="30"/>
    </row>
    <row r="168" spans="1:6" s="32" customFormat="1" x14ac:dyDescent="0.3">
      <c r="A168" s="30"/>
      <c r="B168" s="53"/>
      <c r="C168" s="53"/>
      <c r="D168" s="30"/>
      <c r="E168" s="30"/>
      <c r="F168" s="30"/>
    </row>
    <row r="169" spans="1:6" s="32" customFormat="1" x14ac:dyDescent="0.3">
      <c r="A169" s="30"/>
      <c r="B169" s="53"/>
      <c r="C169" s="53"/>
      <c r="D169" s="30"/>
      <c r="E169" s="30"/>
      <c r="F169" s="30"/>
    </row>
    <row r="170" spans="1:6" s="32" customFormat="1" x14ac:dyDescent="0.3">
      <c r="A170" s="30"/>
      <c r="B170" s="53"/>
      <c r="C170" s="53"/>
      <c r="D170" s="30"/>
      <c r="E170" s="30"/>
      <c r="F170" s="30"/>
    </row>
    <row r="171" spans="1:6" s="32" customFormat="1" x14ac:dyDescent="0.3">
      <c r="A171" s="30"/>
      <c r="B171" s="53"/>
      <c r="C171" s="53"/>
      <c r="D171" s="30"/>
      <c r="E171" s="30"/>
      <c r="F171" s="30"/>
    </row>
    <row r="172" spans="1:6" s="32" customFormat="1" x14ac:dyDescent="0.3">
      <c r="A172" s="30"/>
      <c r="B172" s="53"/>
      <c r="C172" s="53"/>
      <c r="D172" s="30"/>
      <c r="E172" s="30"/>
      <c r="F172" s="30"/>
    </row>
    <row r="173" spans="1:6" s="32" customFormat="1" x14ac:dyDescent="0.3">
      <c r="A173" s="30"/>
      <c r="B173" s="53"/>
      <c r="C173" s="53"/>
      <c r="D173" s="30"/>
      <c r="E173" s="30"/>
      <c r="F173" s="30"/>
    </row>
    <row r="174" spans="1:6" s="32" customFormat="1" x14ac:dyDescent="0.3">
      <c r="A174" s="30"/>
      <c r="B174" s="53"/>
      <c r="C174" s="53"/>
      <c r="D174" s="30"/>
      <c r="E174" s="30"/>
      <c r="F174" s="30"/>
    </row>
    <row r="175" spans="1:6" s="32" customFormat="1" x14ac:dyDescent="0.3">
      <c r="A175" s="30"/>
      <c r="B175" s="53"/>
      <c r="C175" s="53"/>
      <c r="D175" s="30"/>
      <c r="E175" s="30"/>
      <c r="F175" s="30"/>
    </row>
    <row r="176" spans="1:6" s="32" customFormat="1" x14ac:dyDescent="0.3">
      <c r="A176" s="30"/>
      <c r="B176" s="53"/>
      <c r="C176" s="53"/>
      <c r="D176" s="30"/>
      <c r="E176" s="30"/>
      <c r="F176" s="30"/>
    </row>
    <row r="177" spans="1:6" s="32" customFormat="1" x14ac:dyDescent="0.3">
      <c r="A177" s="30"/>
      <c r="B177" s="53"/>
      <c r="C177" s="53"/>
      <c r="D177" s="30"/>
      <c r="E177" s="30"/>
      <c r="F177" s="30"/>
    </row>
    <row r="178" spans="1:6" s="32" customFormat="1" x14ac:dyDescent="0.3">
      <c r="A178" s="30"/>
      <c r="B178" s="53"/>
      <c r="C178" s="53"/>
      <c r="D178" s="30"/>
      <c r="E178" s="30"/>
      <c r="F178" s="30"/>
    </row>
    <row r="179" spans="1:6" s="32" customFormat="1" x14ac:dyDescent="0.3">
      <c r="A179" s="30"/>
      <c r="B179" s="53"/>
      <c r="C179" s="53"/>
      <c r="D179" s="30"/>
      <c r="E179" s="30"/>
      <c r="F179" s="30"/>
    </row>
    <row r="180" spans="1:6" s="32" customFormat="1" x14ac:dyDescent="0.3">
      <c r="A180" s="30"/>
      <c r="B180" s="53"/>
      <c r="C180" s="53"/>
      <c r="D180" s="30"/>
      <c r="E180" s="30"/>
      <c r="F180" s="30"/>
    </row>
    <row r="181" spans="1:6" s="32" customFormat="1" x14ac:dyDescent="0.3">
      <c r="A181" s="30"/>
      <c r="B181" s="53"/>
      <c r="C181" s="53"/>
      <c r="D181" s="30"/>
      <c r="E181" s="30"/>
      <c r="F181" s="30"/>
    </row>
    <row r="182" spans="1:6" s="32" customFormat="1" x14ac:dyDescent="0.3">
      <c r="A182" s="30"/>
      <c r="B182" s="53"/>
      <c r="C182" s="53"/>
      <c r="D182" s="30"/>
      <c r="E182" s="30"/>
      <c r="F182" s="30"/>
    </row>
    <row r="183" spans="1:6" s="32" customFormat="1" x14ac:dyDescent="0.3">
      <c r="A183" s="30"/>
      <c r="B183" s="53"/>
      <c r="C183" s="53"/>
      <c r="D183" s="30"/>
      <c r="E183" s="30"/>
      <c r="F183" s="30"/>
    </row>
    <row r="184" spans="1:6" s="32" customFormat="1" x14ac:dyDescent="0.3">
      <c r="A184" s="30"/>
      <c r="B184" s="53"/>
      <c r="C184" s="53"/>
      <c r="D184" s="30"/>
      <c r="E184" s="30"/>
      <c r="F184" s="30"/>
    </row>
    <row r="185" spans="1:6" s="32" customFormat="1" x14ac:dyDescent="0.3">
      <c r="A185" s="30"/>
      <c r="B185" s="53"/>
      <c r="C185" s="53"/>
      <c r="D185" s="30"/>
      <c r="E185" s="30"/>
      <c r="F185" s="30"/>
    </row>
    <row r="186" spans="1:6" s="32" customFormat="1" x14ac:dyDescent="0.3">
      <c r="A186" s="30"/>
      <c r="B186" s="53"/>
      <c r="C186" s="53"/>
      <c r="D186" s="30"/>
      <c r="E186" s="30"/>
      <c r="F186" s="30"/>
    </row>
    <row r="187" spans="1:6" s="32" customFormat="1" x14ac:dyDescent="0.3">
      <c r="A187" s="30"/>
      <c r="B187" s="53"/>
      <c r="C187" s="53"/>
      <c r="D187" s="30"/>
      <c r="E187" s="30"/>
      <c r="F187" s="30"/>
    </row>
    <row r="188" spans="1:6" s="32" customFormat="1" x14ac:dyDescent="0.3">
      <c r="A188" s="30"/>
      <c r="B188" s="53"/>
      <c r="C188" s="53"/>
      <c r="D188" s="30"/>
      <c r="E188" s="30"/>
      <c r="F188" s="30"/>
    </row>
    <row r="189" spans="1:6" s="32" customFormat="1" x14ac:dyDescent="0.3">
      <c r="A189" s="30"/>
      <c r="B189" s="53"/>
      <c r="C189" s="53"/>
      <c r="D189" s="30"/>
      <c r="E189" s="30"/>
      <c r="F189" s="30"/>
    </row>
    <row r="190" spans="1:6" s="32" customFormat="1" x14ac:dyDescent="0.3">
      <c r="A190" s="30"/>
      <c r="B190" s="53"/>
      <c r="C190" s="53"/>
      <c r="D190" s="30"/>
      <c r="E190" s="30"/>
      <c r="F190" s="30"/>
    </row>
    <row r="191" spans="1:6" s="32" customFormat="1" x14ac:dyDescent="0.3">
      <c r="A191" s="30"/>
      <c r="B191" s="53"/>
      <c r="C191" s="53"/>
      <c r="D191" s="30"/>
      <c r="E191" s="30"/>
      <c r="F191" s="30"/>
    </row>
    <row r="192" spans="1:6" s="32" customFormat="1" x14ac:dyDescent="0.3">
      <c r="A192" s="30"/>
      <c r="B192" s="53"/>
      <c r="C192" s="53"/>
      <c r="D192" s="30"/>
      <c r="E192" s="30"/>
      <c r="F192" s="30"/>
    </row>
    <row r="193" spans="1:6" s="32" customFormat="1" x14ac:dyDescent="0.3">
      <c r="A193" s="30"/>
      <c r="B193" s="53"/>
      <c r="C193" s="53"/>
      <c r="D193" s="30"/>
      <c r="E193" s="30"/>
      <c r="F193" s="30"/>
    </row>
    <row r="194" spans="1:6" s="32" customFormat="1" x14ac:dyDescent="0.3">
      <c r="A194" s="30"/>
      <c r="B194" s="53"/>
      <c r="C194" s="53"/>
      <c r="D194" s="30"/>
      <c r="E194" s="30"/>
      <c r="F194" s="30"/>
    </row>
    <row r="195" spans="1:6" s="32" customFormat="1" x14ac:dyDescent="0.3">
      <c r="A195" s="30"/>
      <c r="B195" s="53"/>
      <c r="C195" s="53"/>
      <c r="D195" s="30"/>
      <c r="E195" s="30"/>
      <c r="F195" s="30"/>
    </row>
    <row r="196" spans="1:6" s="32" customFormat="1" x14ac:dyDescent="0.3">
      <c r="A196" s="30"/>
      <c r="B196" s="53"/>
      <c r="C196" s="53"/>
      <c r="D196" s="30"/>
      <c r="E196" s="30"/>
      <c r="F196" s="30"/>
    </row>
    <row r="197" spans="1:6" s="32" customFormat="1" x14ac:dyDescent="0.3">
      <c r="A197" s="30"/>
      <c r="B197" s="53"/>
      <c r="C197" s="53"/>
      <c r="D197" s="30"/>
      <c r="E197" s="30"/>
      <c r="F197" s="30"/>
    </row>
    <row r="198" spans="1:6" s="32" customFormat="1" x14ac:dyDescent="0.3">
      <c r="A198" s="30"/>
      <c r="B198" s="53"/>
      <c r="C198" s="53"/>
      <c r="D198" s="30"/>
      <c r="E198" s="30"/>
      <c r="F198" s="30"/>
    </row>
    <row r="199" spans="1:6" s="32" customFormat="1" x14ac:dyDescent="0.3">
      <c r="A199" s="30"/>
      <c r="B199" s="53"/>
      <c r="C199" s="53"/>
      <c r="D199" s="30"/>
      <c r="E199" s="30"/>
      <c r="F199" s="30"/>
    </row>
    <row r="200" spans="1:6" s="32" customFormat="1" x14ac:dyDescent="0.3">
      <c r="A200" s="30"/>
      <c r="B200" s="53"/>
      <c r="C200" s="53"/>
      <c r="D200" s="30"/>
      <c r="E200" s="30"/>
      <c r="F200" s="30"/>
    </row>
    <row r="201" spans="1:6" s="32" customFormat="1" x14ac:dyDescent="0.3">
      <c r="A201" s="30"/>
      <c r="B201" s="53"/>
      <c r="C201" s="53"/>
      <c r="D201" s="30"/>
      <c r="E201" s="30"/>
      <c r="F201" s="30"/>
    </row>
    <row r="202" spans="1:6" s="32" customFormat="1" x14ac:dyDescent="0.3">
      <c r="A202" s="30"/>
      <c r="B202" s="53"/>
      <c r="C202" s="53"/>
      <c r="D202" s="30"/>
      <c r="E202" s="30"/>
      <c r="F202" s="30"/>
    </row>
    <row r="203" spans="1:6" s="32" customFormat="1" x14ac:dyDescent="0.3">
      <c r="A203" s="30"/>
      <c r="B203" s="53"/>
      <c r="C203" s="53"/>
      <c r="D203" s="30"/>
      <c r="E203" s="30"/>
      <c r="F203" s="30"/>
    </row>
    <row r="204" spans="1:6" s="32" customFormat="1" x14ac:dyDescent="0.3">
      <c r="A204" s="30"/>
      <c r="B204" s="53"/>
      <c r="C204" s="53"/>
      <c r="D204" s="30"/>
      <c r="E204" s="30"/>
      <c r="F204" s="30"/>
    </row>
    <row r="205" spans="1:6" s="32" customFormat="1" x14ac:dyDescent="0.3">
      <c r="A205" s="30"/>
      <c r="B205" s="53"/>
      <c r="C205" s="53"/>
      <c r="D205" s="30"/>
      <c r="E205" s="30"/>
      <c r="F205" s="30"/>
    </row>
    <row r="206" spans="1:6" s="32" customFormat="1" x14ac:dyDescent="0.3">
      <c r="A206" s="30"/>
      <c r="B206" s="53"/>
      <c r="C206" s="53"/>
      <c r="D206" s="30"/>
      <c r="E206" s="30"/>
      <c r="F206" s="30"/>
    </row>
    <row r="207" spans="1:6" s="32" customFormat="1" x14ac:dyDescent="0.3">
      <c r="A207" s="30"/>
      <c r="B207" s="53"/>
      <c r="C207" s="53"/>
      <c r="D207" s="30"/>
      <c r="E207" s="30"/>
      <c r="F207" s="30"/>
    </row>
    <row r="208" spans="1:6" s="32" customFormat="1" x14ac:dyDescent="0.3">
      <c r="A208" s="30"/>
      <c r="B208" s="53"/>
      <c r="C208" s="53"/>
      <c r="D208" s="30"/>
      <c r="E208" s="30"/>
      <c r="F208" s="30"/>
    </row>
    <row r="209" spans="1:6" s="32" customFormat="1" x14ac:dyDescent="0.3">
      <c r="A209" s="30"/>
      <c r="B209" s="53"/>
      <c r="C209" s="53"/>
      <c r="D209" s="30"/>
      <c r="E209" s="30"/>
      <c r="F209" s="30"/>
    </row>
    <row r="210" spans="1:6" s="32" customFormat="1" x14ac:dyDescent="0.3">
      <c r="A210" s="30"/>
      <c r="B210" s="53"/>
      <c r="C210" s="53"/>
      <c r="D210" s="30"/>
      <c r="E210" s="30"/>
      <c r="F210" s="30"/>
    </row>
    <row r="211" spans="1:6" s="32" customFormat="1" x14ac:dyDescent="0.3">
      <c r="A211" s="30"/>
      <c r="B211" s="53"/>
      <c r="C211" s="53"/>
      <c r="D211" s="30"/>
      <c r="E211" s="30"/>
      <c r="F211" s="30"/>
    </row>
    <row r="212" spans="1:6" s="32" customFormat="1" x14ac:dyDescent="0.3">
      <c r="A212" s="30"/>
      <c r="B212" s="53"/>
      <c r="C212" s="53"/>
      <c r="D212" s="30"/>
      <c r="E212" s="30"/>
      <c r="F212" s="30"/>
    </row>
    <row r="213" spans="1:6" s="32" customFormat="1" x14ac:dyDescent="0.3">
      <c r="A213" s="30"/>
      <c r="B213" s="53"/>
      <c r="C213" s="53"/>
      <c r="D213" s="30"/>
      <c r="E213" s="30"/>
      <c r="F213" s="30"/>
    </row>
    <row r="214" spans="1:6" s="32" customFormat="1" x14ac:dyDescent="0.3">
      <c r="A214" s="30"/>
      <c r="B214" s="53"/>
      <c r="C214" s="53"/>
      <c r="D214" s="30"/>
      <c r="E214" s="30"/>
      <c r="F214" s="30"/>
    </row>
    <row r="215" spans="1:6" s="32" customFormat="1" x14ac:dyDescent="0.3">
      <c r="A215" s="30"/>
      <c r="B215" s="53"/>
      <c r="C215" s="53"/>
      <c r="D215" s="30"/>
      <c r="E215" s="30"/>
      <c r="F215" s="30"/>
    </row>
    <row r="216" spans="1:6" s="32" customFormat="1" x14ac:dyDescent="0.3">
      <c r="A216" s="30"/>
      <c r="B216" s="53"/>
      <c r="C216" s="53"/>
      <c r="D216" s="30"/>
      <c r="E216" s="30"/>
      <c r="F216" s="30"/>
    </row>
    <row r="217" spans="1:6" s="32" customFormat="1" x14ac:dyDescent="0.3">
      <c r="A217" s="30"/>
      <c r="B217" s="53"/>
      <c r="C217" s="53"/>
      <c r="D217" s="30"/>
      <c r="E217" s="30"/>
      <c r="F217" s="30"/>
    </row>
    <row r="218" spans="1:6" s="32" customFormat="1" x14ac:dyDescent="0.3">
      <c r="A218" s="30"/>
      <c r="B218" s="53"/>
      <c r="C218" s="53"/>
      <c r="D218" s="30"/>
      <c r="E218" s="30"/>
      <c r="F218" s="30"/>
    </row>
    <row r="219" spans="1:6" s="32" customFormat="1" x14ac:dyDescent="0.3">
      <c r="A219" s="30"/>
      <c r="B219" s="53"/>
      <c r="C219" s="53"/>
      <c r="D219" s="30"/>
      <c r="E219" s="30"/>
      <c r="F219" s="30"/>
    </row>
    <row r="220" spans="1:6" s="32" customFormat="1" x14ac:dyDescent="0.3">
      <c r="A220" s="30"/>
      <c r="B220" s="53"/>
      <c r="C220" s="53"/>
      <c r="D220" s="30"/>
      <c r="E220" s="30"/>
      <c r="F220" s="30"/>
    </row>
    <row r="221" spans="1:6" s="32" customFormat="1" x14ac:dyDescent="0.3">
      <c r="A221" s="30"/>
      <c r="B221" s="53"/>
      <c r="C221" s="53"/>
      <c r="D221" s="30"/>
      <c r="E221" s="30"/>
      <c r="F221" s="30"/>
    </row>
    <row r="222" spans="1:6" s="32" customFormat="1" x14ac:dyDescent="0.3">
      <c r="A222" s="30"/>
      <c r="B222" s="53"/>
      <c r="C222" s="53"/>
      <c r="D222" s="30"/>
      <c r="E222" s="30"/>
      <c r="F222" s="30"/>
    </row>
    <row r="223" spans="1:6" s="32" customFormat="1" x14ac:dyDescent="0.3">
      <c r="A223" s="30"/>
      <c r="B223" s="53"/>
      <c r="C223" s="53"/>
      <c r="D223" s="30"/>
      <c r="E223" s="30"/>
      <c r="F223" s="30"/>
    </row>
    <row r="224" spans="1:6" s="32" customFormat="1" x14ac:dyDescent="0.3">
      <c r="A224" s="30"/>
      <c r="B224" s="53"/>
      <c r="C224" s="53"/>
      <c r="D224" s="30"/>
      <c r="E224" s="30"/>
      <c r="F224" s="30"/>
    </row>
    <row r="225" spans="1:6" s="32" customFormat="1" x14ac:dyDescent="0.3">
      <c r="A225" s="30"/>
      <c r="B225" s="53"/>
      <c r="C225" s="53"/>
      <c r="D225" s="30"/>
      <c r="E225" s="30"/>
      <c r="F225" s="30"/>
    </row>
    <row r="226" spans="1:6" s="32" customFormat="1" x14ac:dyDescent="0.3">
      <c r="A226" s="30"/>
      <c r="B226" s="53"/>
      <c r="C226" s="53"/>
      <c r="D226" s="30"/>
      <c r="E226" s="30"/>
      <c r="F226" s="30"/>
    </row>
    <row r="227" spans="1:6" s="32" customFormat="1" x14ac:dyDescent="0.3">
      <c r="A227" s="30"/>
      <c r="B227" s="53"/>
      <c r="C227" s="53"/>
      <c r="D227" s="30"/>
      <c r="E227" s="30"/>
      <c r="F227" s="30"/>
    </row>
    <row r="228" spans="1:6" s="32" customFormat="1" x14ac:dyDescent="0.3">
      <c r="A228" s="30"/>
      <c r="B228" s="53"/>
      <c r="C228" s="53"/>
      <c r="D228" s="30"/>
      <c r="E228" s="30"/>
      <c r="F228" s="30"/>
    </row>
    <row r="229" spans="1:6" s="32" customFormat="1" x14ac:dyDescent="0.3">
      <c r="A229" s="30"/>
      <c r="B229" s="53"/>
      <c r="C229" s="53"/>
      <c r="D229" s="30"/>
      <c r="E229" s="30"/>
      <c r="F229" s="30"/>
    </row>
    <row r="230" spans="1:6" s="32" customFormat="1" x14ac:dyDescent="0.3">
      <c r="A230" s="30"/>
      <c r="B230" s="53"/>
      <c r="C230" s="53"/>
      <c r="D230" s="30"/>
      <c r="E230" s="30"/>
      <c r="F230" s="30"/>
    </row>
    <row r="231" spans="1:6" s="32" customFormat="1" x14ac:dyDescent="0.3">
      <c r="A231" s="30"/>
      <c r="B231" s="53"/>
      <c r="C231" s="53"/>
      <c r="D231" s="30"/>
      <c r="E231" s="30"/>
      <c r="F231" s="30"/>
    </row>
    <row r="232" spans="1:6" s="32" customFormat="1" x14ac:dyDescent="0.3">
      <c r="A232" s="30"/>
      <c r="B232" s="53"/>
      <c r="C232" s="53"/>
      <c r="D232" s="30"/>
      <c r="E232" s="30"/>
      <c r="F232" s="30"/>
    </row>
    <row r="233" spans="1:6" s="32" customFormat="1" x14ac:dyDescent="0.3">
      <c r="A233" s="30"/>
      <c r="B233" s="53"/>
      <c r="C233" s="53"/>
      <c r="D233" s="30"/>
      <c r="E233" s="30"/>
      <c r="F233" s="30"/>
    </row>
    <row r="234" spans="1:6" s="32" customFormat="1" x14ac:dyDescent="0.3">
      <c r="A234" s="30"/>
      <c r="B234" s="53"/>
      <c r="C234" s="53"/>
      <c r="D234" s="30"/>
      <c r="E234" s="30"/>
      <c r="F234" s="30"/>
    </row>
    <row r="235" spans="1:6" s="32" customFormat="1" x14ac:dyDescent="0.3">
      <c r="A235" s="30"/>
      <c r="B235" s="53"/>
      <c r="C235" s="53"/>
      <c r="D235" s="30"/>
      <c r="E235" s="30"/>
      <c r="F235" s="30"/>
    </row>
    <row r="236" spans="1:6" s="32" customFormat="1" x14ac:dyDescent="0.3">
      <c r="A236" s="30"/>
      <c r="B236" s="53"/>
      <c r="C236" s="53"/>
      <c r="D236" s="30"/>
      <c r="E236" s="30"/>
      <c r="F236" s="30"/>
    </row>
    <row r="237" spans="1:6" s="32" customFormat="1" x14ac:dyDescent="0.3">
      <c r="A237" s="30"/>
      <c r="B237" s="53"/>
      <c r="C237" s="53"/>
      <c r="D237" s="30"/>
      <c r="E237" s="30"/>
      <c r="F237" s="30"/>
    </row>
    <row r="238" spans="1:6" s="32" customFormat="1" x14ac:dyDescent="0.3">
      <c r="A238" s="30"/>
      <c r="B238" s="53"/>
      <c r="C238" s="53"/>
      <c r="D238" s="30"/>
      <c r="E238" s="30"/>
      <c r="F238" s="30"/>
    </row>
    <row r="239" spans="1:6" s="32" customFormat="1" x14ac:dyDescent="0.3">
      <c r="A239" s="30"/>
      <c r="B239" s="53"/>
      <c r="C239" s="53"/>
      <c r="D239" s="30"/>
      <c r="E239" s="30"/>
      <c r="F239" s="30"/>
    </row>
    <row r="240" spans="1:6" s="32" customFormat="1" x14ac:dyDescent="0.3">
      <c r="A240" s="30"/>
      <c r="B240" s="53"/>
      <c r="C240" s="53"/>
      <c r="D240" s="30"/>
      <c r="E240" s="30"/>
      <c r="F240" s="30"/>
    </row>
    <row r="241" spans="1:6" s="32" customFormat="1" x14ac:dyDescent="0.3">
      <c r="A241" s="30"/>
      <c r="B241" s="53"/>
      <c r="C241" s="53"/>
      <c r="D241" s="30"/>
      <c r="E241" s="30"/>
      <c r="F241" s="30"/>
    </row>
    <row r="242" spans="1:6" s="32" customFormat="1" x14ac:dyDescent="0.3">
      <c r="A242" s="30"/>
      <c r="B242" s="53"/>
      <c r="C242" s="53"/>
      <c r="D242" s="30"/>
      <c r="E242" s="30"/>
      <c r="F242" s="30"/>
    </row>
    <row r="243" spans="1:6" s="32" customFormat="1" x14ac:dyDescent="0.3">
      <c r="A243" s="30"/>
      <c r="B243" s="53"/>
      <c r="C243" s="53"/>
      <c r="D243" s="30"/>
      <c r="E243" s="30"/>
      <c r="F243" s="30"/>
    </row>
    <row r="244" spans="1:6" s="32" customFormat="1" x14ac:dyDescent="0.3">
      <c r="A244" s="30"/>
      <c r="B244" s="53"/>
      <c r="C244" s="53"/>
      <c r="D244" s="30"/>
      <c r="E244" s="30"/>
      <c r="F244" s="30"/>
    </row>
    <row r="245" spans="1:6" s="32" customFormat="1" x14ac:dyDescent="0.3">
      <c r="A245" s="30"/>
      <c r="B245" s="53"/>
      <c r="C245" s="53"/>
      <c r="D245" s="30"/>
      <c r="E245" s="30"/>
      <c r="F245" s="30"/>
    </row>
    <row r="246" spans="1:6" s="32" customFormat="1" x14ac:dyDescent="0.3">
      <c r="A246" s="30"/>
      <c r="B246" s="53"/>
      <c r="C246" s="53"/>
      <c r="D246" s="30"/>
      <c r="E246" s="30"/>
      <c r="F246" s="30"/>
    </row>
    <row r="247" spans="1:6" s="32" customFormat="1" x14ac:dyDescent="0.3">
      <c r="A247" s="30"/>
      <c r="B247" s="53"/>
      <c r="C247" s="53"/>
      <c r="D247" s="30"/>
      <c r="E247" s="30"/>
      <c r="F247" s="30"/>
    </row>
    <row r="248" spans="1:6" s="32" customFormat="1" x14ac:dyDescent="0.3">
      <c r="A248" s="30"/>
      <c r="B248" s="53"/>
      <c r="C248" s="53"/>
      <c r="D248" s="30"/>
      <c r="E248" s="30"/>
      <c r="F248" s="30"/>
    </row>
    <row r="249" spans="1:6" s="32" customFormat="1" x14ac:dyDescent="0.3">
      <c r="A249" s="30"/>
      <c r="B249" s="53"/>
      <c r="C249" s="53"/>
      <c r="D249" s="30"/>
      <c r="E249" s="30"/>
      <c r="F249" s="30"/>
    </row>
    <row r="250" spans="1:6" s="32" customFormat="1" x14ac:dyDescent="0.3">
      <c r="A250" s="30"/>
      <c r="B250" s="53"/>
      <c r="C250" s="53"/>
      <c r="D250" s="30"/>
      <c r="E250" s="30"/>
      <c r="F250" s="30"/>
    </row>
    <row r="251" spans="1:6" s="32" customFormat="1" x14ac:dyDescent="0.3">
      <c r="A251" s="30"/>
      <c r="B251" s="53"/>
      <c r="C251" s="53"/>
      <c r="D251" s="30"/>
      <c r="E251" s="30"/>
      <c r="F251" s="30"/>
    </row>
    <row r="252" spans="1:6" s="32" customFormat="1" x14ac:dyDescent="0.3">
      <c r="A252" s="30"/>
      <c r="B252" s="53"/>
      <c r="C252" s="53"/>
      <c r="D252" s="30"/>
      <c r="E252" s="30"/>
      <c r="F252" s="30"/>
    </row>
    <row r="253" spans="1:6" s="32" customFormat="1" x14ac:dyDescent="0.3">
      <c r="A253" s="30"/>
      <c r="B253" s="53"/>
      <c r="C253" s="53"/>
      <c r="D253" s="30"/>
      <c r="E253" s="30"/>
      <c r="F253" s="30"/>
    </row>
    <row r="254" spans="1:6" s="32" customFormat="1" x14ac:dyDescent="0.3">
      <c r="A254" s="30"/>
      <c r="B254" s="53"/>
      <c r="C254" s="53"/>
      <c r="D254" s="30"/>
      <c r="E254" s="30"/>
      <c r="F254" s="30"/>
    </row>
    <row r="255" spans="1:6" s="32" customFormat="1" x14ac:dyDescent="0.3">
      <c r="A255" s="30"/>
      <c r="B255" s="53"/>
      <c r="C255" s="53"/>
      <c r="D255" s="30"/>
      <c r="E255" s="30"/>
      <c r="F255" s="30"/>
    </row>
    <row r="256" spans="1:6" s="32" customFormat="1" x14ac:dyDescent="0.3">
      <c r="A256" s="30"/>
      <c r="B256" s="53"/>
      <c r="C256" s="53"/>
      <c r="D256" s="30"/>
      <c r="E256" s="30"/>
      <c r="F256" s="30"/>
    </row>
    <row r="257" spans="1:6" s="32" customFormat="1" x14ac:dyDescent="0.3">
      <c r="A257" s="30"/>
      <c r="B257" s="53"/>
      <c r="C257" s="53"/>
      <c r="D257" s="30"/>
      <c r="E257" s="30"/>
      <c r="F257" s="30"/>
    </row>
    <row r="258" spans="1:6" s="32" customFormat="1" x14ac:dyDescent="0.3">
      <c r="A258" s="30"/>
      <c r="B258" s="53"/>
      <c r="C258" s="53"/>
      <c r="D258" s="30"/>
      <c r="E258" s="30"/>
      <c r="F258" s="30"/>
    </row>
    <row r="259" spans="1:6" s="32" customFormat="1" x14ac:dyDescent="0.3">
      <c r="A259" s="30"/>
      <c r="B259" s="53"/>
      <c r="C259" s="53"/>
      <c r="D259" s="30"/>
      <c r="E259" s="30"/>
      <c r="F259" s="30"/>
    </row>
    <row r="260" spans="1:6" s="32" customFormat="1" x14ac:dyDescent="0.3">
      <c r="A260" s="30"/>
      <c r="B260" s="53"/>
      <c r="C260" s="53"/>
      <c r="D260" s="30"/>
      <c r="E260" s="30"/>
      <c r="F260" s="30"/>
    </row>
    <row r="261" spans="1:6" s="32" customFormat="1" x14ac:dyDescent="0.3">
      <c r="A261" s="30"/>
      <c r="B261" s="53"/>
      <c r="C261" s="53"/>
      <c r="D261" s="30"/>
      <c r="E261" s="30"/>
      <c r="F261" s="30"/>
    </row>
    <row r="262" spans="1:6" s="32" customFormat="1" x14ac:dyDescent="0.3">
      <c r="A262" s="30"/>
      <c r="B262" s="53"/>
      <c r="C262" s="53"/>
      <c r="D262" s="30"/>
      <c r="E262" s="30"/>
      <c r="F262" s="30"/>
    </row>
    <row r="263" spans="1:6" s="32" customFormat="1" x14ac:dyDescent="0.3">
      <c r="A263" s="30"/>
      <c r="B263" s="53"/>
      <c r="C263" s="53"/>
      <c r="D263" s="30"/>
      <c r="E263" s="30"/>
      <c r="F263" s="30"/>
    </row>
    <row r="264" spans="1:6" s="32" customFormat="1" x14ac:dyDescent="0.3">
      <c r="A264" s="30"/>
      <c r="B264" s="53"/>
      <c r="C264" s="53"/>
      <c r="D264" s="30"/>
      <c r="E264" s="30"/>
      <c r="F264" s="30"/>
    </row>
    <row r="265" spans="1:6" s="32" customFormat="1" x14ac:dyDescent="0.3">
      <c r="A265" s="30"/>
      <c r="B265" s="53"/>
      <c r="C265" s="53"/>
      <c r="D265" s="30"/>
      <c r="E265" s="30"/>
      <c r="F265" s="30"/>
    </row>
    <row r="266" spans="1:6" s="32" customFormat="1" x14ac:dyDescent="0.3">
      <c r="A266" s="30"/>
      <c r="B266" s="53"/>
      <c r="C266" s="53"/>
      <c r="D266" s="30"/>
      <c r="E266" s="30"/>
      <c r="F266" s="30"/>
    </row>
    <row r="267" spans="1:6" s="32" customFormat="1" x14ac:dyDescent="0.3">
      <c r="A267" s="30"/>
      <c r="B267" s="53"/>
      <c r="C267" s="53"/>
      <c r="D267" s="30"/>
      <c r="E267" s="30"/>
      <c r="F267" s="30"/>
    </row>
    <row r="268" spans="1:6" s="32" customFormat="1" x14ac:dyDescent="0.3">
      <c r="A268" s="30"/>
      <c r="B268" s="53"/>
      <c r="C268" s="53"/>
      <c r="D268" s="30"/>
      <c r="E268" s="30"/>
      <c r="F268" s="30"/>
    </row>
    <row r="269" spans="1:6" s="32" customFormat="1" x14ac:dyDescent="0.3">
      <c r="A269" s="30"/>
      <c r="B269" s="53"/>
      <c r="C269" s="53"/>
      <c r="D269" s="30"/>
      <c r="E269" s="30"/>
      <c r="F269" s="30"/>
    </row>
    <row r="270" spans="1:6" s="32" customFormat="1" x14ac:dyDescent="0.3">
      <c r="A270" s="30"/>
      <c r="B270" s="53"/>
      <c r="C270" s="53"/>
      <c r="D270" s="30"/>
      <c r="E270" s="30"/>
      <c r="F270" s="30"/>
    </row>
    <row r="271" spans="1:6" s="32" customFormat="1" x14ac:dyDescent="0.3">
      <c r="A271" s="30"/>
      <c r="B271" s="53"/>
      <c r="C271" s="53"/>
      <c r="D271" s="30"/>
      <c r="E271" s="30"/>
      <c r="F271" s="30"/>
    </row>
    <row r="272" spans="1:6" s="32" customFormat="1" x14ac:dyDescent="0.3">
      <c r="A272" s="30"/>
      <c r="B272" s="53"/>
      <c r="C272" s="53"/>
      <c r="D272" s="30"/>
      <c r="E272" s="30"/>
      <c r="F272" s="30"/>
    </row>
    <row r="273" spans="1:6" s="32" customFormat="1" x14ac:dyDescent="0.3">
      <c r="A273" s="30"/>
      <c r="B273" s="53"/>
      <c r="C273" s="53"/>
      <c r="D273" s="30"/>
      <c r="E273" s="30"/>
      <c r="F273" s="30"/>
    </row>
    <row r="274" spans="1:6" s="32" customFormat="1" x14ac:dyDescent="0.3">
      <c r="A274" s="30"/>
      <c r="B274" s="53"/>
      <c r="C274" s="53"/>
      <c r="D274" s="30"/>
      <c r="E274" s="30"/>
      <c r="F274" s="30"/>
    </row>
    <row r="275" spans="1:6" s="32" customFormat="1" x14ac:dyDescent="0.3">
      <c r="A275" s="30"/>
      <c r="B275" s="53"/>
      <c r="C275" s="53"/>
      <c r="D275" s="30"/>
      <c r="E275" s="30"/>
      <c r="F275" s="30"/>
    </row>
    <row r="276" spans="1:6" s="32" customFormat="1" x14ac:dyDescent="0.3">
      <c r="A276" s="30"/>
      <c r="B276" s="53"/>
      <c r="C276" s="53"/>
      <c r="D276" s="30"/>
      <c r="E276" s="30"/>
      <c r="F276" s="30"/>
    </row>
    <row r="277" spans="1:6" s="32" customFormat="1" x14ac:dyDescent="0.3">
      <c r="A277" s="30"/>
      <c r="B277" s="53"/>
      <c r="C277" s="53"/>
      <c r="D277" s="30"/>
      <c r="E277" s="30"/>
      <c r="F277" s="30"/>
    </row>
    <row r="278" spans="1:6" s="32" customFormat="1" x14ac:dyDescent="0.3">
      <c r="A278" s="30"/>
      <c r="B278" s="53"/>
      <c r="C278" s="53"/>
      <c r="D278" s="30"/>
      <c r="E278" s="30"/>
      <c r="F278" s="30"/>
    </row>
    <row r="279" spans="1:6" s="32" customFormat="1" x14ac:dyDescent="0.3">
      <c r="A279" s="30"/>
      <c r="B279" s="53"/>
      <c r="C279" s="53"/>
      <c r="D279" s="30"/>
      <c r="E279" s="30"/>
      <c r="F279" s="30"/>
    </row>
    <row r="280" spans="1:6" s="32" customFormat="1" x14ac:dyDescent="0.3">
      <c r="A280" s="30"/>
      <c r="B280" s="53"/>
      <c r="C280" s="53"/>
      <c r="D280" s="30"/>
      <c r="E280" s="30"/>
      <c r="F280" s="30"/>
    </row>
    <row r="281" spans="1:6" s="32" customFormat="1" x14ac:dyDescent="0.3">
      <c r="A281" s="30"/>
      <c r="B281" s="53"/>
      <c r="C281" s="53"/>
      <c r="D281" s="30"/>
      <c r="E281" s="30"/>
      <c r="F281" s="30"/>
    </row>
    <row r="282" spans="1:6" s="32" customFormat="1" x14ac:dyDescent="0.3">
      <c r="A282" s="30"/>
      <c r="B282" s="53"/>
      <c r="C282" s="53"/>
      <c r="D282" s="30"/>
      <c r="E282" s="30"/>
      <c r="F282" s="30"/>
    </row>
    <row r="283" spans="1:6" s="32" customFormat="1" x14ac:dyDescent="0.3">
      <c r="A283" s="30"/>
      <c r="B283" s="53"/>
      <c r="C283" s="53"/>
      <c r="D283" s="30"/>
      <c r="E283" s="30"/>
      <c r="F283" s="30"/>
    </row>
    <row r="284" spans="1:6" s="32" customFormat="1" x14ac:dyDescent="0.3">
      <c r="A284" s="30"/>
      <c r="B284" s="53"/>
      <c r="C284" s="53"/>
      <c r="D284" s="30"/>
      <c r="E284" s="30"/>
      <c r="F284" s="30"/>
    </row>
    <row r="285" spans="1:6" s="32" customFormat="1" x14ac:dyDescent="0.3">
      <c r="A285" s="30"/>
      <c r="B285" s="53"/>
      <c r="C285" s="53"/>
      <c r="D285" s="30"/>
      <c r="E285" s="30"/>
      <c r="F285" s="30"/>
    </row>
    <row r="286" spans="1:6" s="32" customFormat="1" x14ac:dyDescent="0.3">
      <c r="A286" s="30"/>
      <c r="B286" s="53"/>
      <c r="C286" s="53"/>
      <c r="D286" s="30"/>
      <c r="E286" s="30"/>
      <c r="F286" s="30"/>
    </row>
    <row r="287" spans="1:6" s="32" customFormat="1" x14ac:dyDescent="0.3">
      <c r="A287" s="30"/>
      <c r="B287" s="53"/>
      <c r="C287" s="53"/>
      <c r="D287" s="30"/>
      <c r="E287" s="30"/>
      <c r="F287" s="30"/>
    </row>
    <row r="288" spans="1:6" s="32" customFormat="1" x14ac:dyDescent="0.3">
      <c r="A288" s="30"/>
      <c r="B288" s="53"/>
      <c r="C288" s="53"/>
      <c r="D288" s="30"/>
      <c r="E288" s="30"/>
      <c r="F288" s="30"/>
    </row>
    <row r="289" spans="1:6" s="32" customFormat="1" x14ac:dyDescent="0.3">
      <c r="A289" s="30"/>
      <c r="B289" s="53"/>
      <c r="C289" s="53"/>
      <c r="D289" s="30"/>
      <c r="E289" s="30"/>
      <c r="F289" s="30"/>
    </row>
    <row r="290" spans="1:6" s="32" customFormat="1" x14ac:dyDescent="0.3">
      <c r="A290" s="30"/>
      <c r="B290" s="53"/>
      <c r="C290" s="53"/>
      <c r="D290" s="30"/>
      <c r="E290" s="30"/>
      <c r="F290" s="30"/>
    </row>
    <row r="291" spans="1:6" s="32" customFormat="1" x14ac:dyDescent="0.3">
      <c r="A291" s="30"/>
      <c r="B291" s="53"/>
      <c r="C291" s="53"/>
      <c r="D291" s="30"/>
      <c r="E291" s="30"/>
      <c r="F291" s="30"/>
    </row>
    <row r="292" spans="1:6" s="32" customFormat="1" x14ac:dyDescent="0.3">
      <c r="A292" s="30"/>
      <c r="B292" s="53"/>
      <c r="C292" s="53"/>
      <c r="D292" s="30"/>
      <c r="E292" s="30"/>
      <c r="F292" s="30"/>
    </row>
    <row r="293" spans="1:6" s="32" customFormat="1" x14ac:dyDescent="0.3">
      <c r="A293" s="30"/>
      <c r="B293" s="53"/>
      <c r="C293" s="53"/>
      <c r="D293" s="30"/>
      <c r="E293" s="30"/>
      <c r="F293" s="30"/>
    </row>
    <row r="294" spans="1:6" s="32" customFormat="1" x14ac:dyDescent="0.3">
      <c r="A294" s="30"/>
      <c r="B294" s="53"/>
      <c r="C294" s="53"/>
      <c r="D294" s="30"/>
      <c r="E294" s="30"/>
      <c r="F294" s="30"/>
    </row>
    <row r="295" spans="1:6" s="32" customFormat="1" x14ac:dyDescent="0.3">
      <c r="A295" s="30"/>
      <c r="B295" s="53"/>
      <c r="C295" s="53"/>
      <c r="D295" s="30"/>
      <c r="E295" s="30"/>
      <c r="F295" s="30"/>
    </row>
    <row r="296" spans="1:6" s="32" customFormat="1" x14ac:dyDescent="0.3">
      <c r="A296" s="30"/>
      <c r="B296" s="53"/>
      <c r="C296" s="53"/>
      <c r="D296" s="30"/>
      <c r="E296" s="30"/>
      <c r="F296" s="30"/>
    </row>
    <row r="297" spans="1:6" s="32" customFormat="1" x14ac:dyDescent="0.3">
      <c r="A297" s="30"/>
      <c r="B297" s="53"/>
      <c r="C297" s="53"/>
      <c r="D297" s="30"/>
      <c r="E297" s="30"/>
      <c r="F297" s="30"/>
    </row>
    <row r="298" spans="1:6" s="32" customFormat="1" x14ac:dyDescent="0.3">
      <c r="A298" s="30"/>
      <c r="B298" s="53"/>
      <c r="C298" s="53"/>
      <c r="D298" s="30"/>
      <c r="E298" s="30"/>
      <c r="F298" s="30"/>
    </row>
    <row r="299" spans="1:6" s="32" customFormat="1" x14ac:dyDescent="0.3">
      <c r="A299" s="30"/>
      <c r="B299" s="53"/>
      <c r="C299" s="53"/>
      <c r="D299" s="30"/>
      <c r="E299" s="30"/>
      <c r="F299" s="30"/>
    </row>
    <row r="300" spans="1:6" s="32" customFormat="1" x14ac:dyDescent="0.3">
      <c r="A300" s="30"/>
      <c r="B300" s="53"/>
      <c r="C300" s="53"/>
      <c r="D300" s="30"/>
      <c r="E300" s="30"/>
      <c r="F300" s="30"/>
    </row>
    <row r="301" spans="1:6" s="32" customFormat="1" x14ac:dyDescent="0.3">
      <c r="A301" s="30"/>
      <c r="B301" s="53"/>
      <c r="C301" s="53"/>
      <c r="D301" s="30"/>
      <c r="E301" s="30"/>
      <c r="F301" s="30"/>
    </row>
    <row r="302" spans="1:6" s="32" customFormat="1" x14ac:dyDescent="0.3">
      <c r="A302" s="30"/>
      <c r="B302" s="53"/>
      <c r="C302" s="53"/>
      <c r="D302" s="30"/>
      <c r="E302" s="30"/>
      <c r="F302" s="30"/>
    </row>
    <row r="303" spans="1:6" s="32" customFormat="1" x14ac:dyDescent="0.3">
      <c r="A303" s="30"/>
      <c r="B303" s="53"/>
      <c r="C303" s="53"/>
      <c r="D303" s="30"/>
      <c r="E303" s="30"/>
      <c r="F303" s="30"/>
    </row>
    <row r="304" spans="1:6" s="32" customFormat="1" x14ac:dyDescent="0.3">
      <c r="A304" s="30"/>
      <c r="B304" s="53"/>
      <c r="C304" s="53"/>
      <c r="D304" s="30"/>
      <c r="E304" s="30"/>
      <c r="F304" s="30"/>
    </row>
    <row r="305" spans="1:6" s="32" customFormat="1" x14ac:dyDescent="0.3">
      <c r="A305" s="30"/>
      <c r="B305" s="53"/>
      <c r="C305" s="53"/>
      <c r="D305" s="30"/>
      <c r="E305" s="30"/>
      <c r="F305" s="30"/>
    </row>
    <row r="306" spans="1:6" s="32" customFormat="1" x14ac:dyDescent="0.3">
      <c r="A306" s="30"/>
      <c r="B306" s="53"/>
      <c r="C306" s="53"/>
      <c r="D306" s="30"/>
      <c r="E306" s="30"/>
      <c r="F306" s="30"/>
    </row>
    <row r="307" spans="1:6" s="32" customFormat="1" x14ac:dyDescent="0.3">
      <c r="A307" s="30"/>
      <c r="B307" s="53"/>
      <c r="C307" s="53"/>
      <c r="D307" s="30"/>
      <c r="E307" s="30"/>
      <c r="F307" s="30"/>
    </row>
    <row r="308" spans="1:6" s="32" customFormat="1" x14ac:dyDescent="0.3">
      <c r="A308" s="30"/>
      <c r="B308" s="53"/>
      <c r="C308" s="53"/>
      <c r="D308" s="30"/>
      <c r="E308" s="30"/>
      <c r="F308" s="30"/>
    </row>
    <row r="309" spans="1:6" s="32" customFormat="1" x14ac:dyDescent="0.3">
      <c r="A309" s="30"/>
      <c r="B309" s="53"/>
      <c r="C309" s="53"/>
      <c r="D309" s="30"/>
      <c r="E309" s="30"/>
      <c r="F309" s="30"/>
    </row>
    <row r="310" spans="1:6" s="32" customFormat="1" x14ac:dyDescent="0.3">
      <c r="A310" s="30"/>
      <c r="B310" s="53"/>
      <c r="C310" s="53"/>
      <c r="D310" s="30"/>
      <c r="E310" s="30"/>
      <c r="F310" s="30"/>
    </row>
    <row r="311" spans="1:6" s="32" customFormat="1" x14ac:dyDescent="0.3">
      <c r="A311" s="30"/>
      <c r="B311" s="53"/>
      <c r="C311" s="53"/>
      <c r="D311" s="30"/>
      <c r="E311" s="30"/>
      <c r="F311" s="30"/>
    </row>
    <row r="312" spans="1:6" s="32" customFormat="1" x14ac:dyDescent="0.3">
      <c r="A312" s="30"/>
      <c r="B312" s="53"/>
      <c r="C312" s="53"/>
      <c r="D312" s="30"/>
      <c r="E312" s="30"/>
      <c r="F312" s="30"/>
    </row>
    <row r="313" spans="1:6" s="32" customFormat="1" x14ac:dyDescent="0.3">
      <c r="A313" s="30"/>
      <c r="B313" s="53"/>
      <c r="C313" s="53"/>
      <c r="D313" s="30"/>
      <c r="E313" s="30"/>
      <c r="F313" s="30"/>
    </row>
    <row r="314" spans="1:6" s="32" customFormat="1" x14ac:dyDescent="0.3">
      <c r="A314" s="30"/>
      <c r="B314" s="53"/>
      <c r="C314" s="53"/>
      <c r="D314" s="30"/>
      <c r="E314" s="30"/>
      <c r="F314" s="30"/>
    </row>
  </sheetData>
  <autoFilter ref="A3:AO43" xr:uid="{281A5904-521F-4116-A4BA-A995F161AD13}"/>
  <mergeCells count="9">
    <mergeCell ref="AF2:AJ2"/>
    <mergeCell ref="AK2:AO2"/>
    <mergeCell ref="A43:D43"/>
    <mergeCell ref="C1:F2"/>
    <mergeCell ref="G2:K2"/>
    <mergeCell ref="L2:P2"/>
    <mergeCell ref="Q2:U2"/>
    <mergeCell ref="V2:Z2"/>
    <mergeCell ref="AA2:AE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DBF28-B0DE-460D-B3A9-61F56C6B9DAB}">
  <dimension ref="A1:I41"/>
  <sheetViews>
    <sheetView tabSelected="1" view="pageBreakPreview" zoomScale="115" zoomScaleNormal="91" zoomScaleSheetLayoutView="115" workbookViewId="0">
      <selection sqref="A1:E7"/>
    </sheetView>
  </sheetViews>
  <sheetFormatPr baseColWidth="10" defaultRowHeight="15.6" x14ac:dyDescent="0.3"/>
  <cols>
    <col min="1" max="1" width="6.5546875" style="1" customWidth="1"/>
    <col min="2" max="2" width="49.109375" style="1" customWidth="1"/>
    <col min="3" max="3" width="16.5546875" style="1" customWidth="1"/>
    <col min="4" max="4" width="22.33203125" style="1" customWidth="1"/>
    <col min="5" max="5" width="16" style="1" customWidth="1"/>
    <col min="6" max="6" width="26.6640625" style="1" hidden="1" customWidth="1"/>
    <col min="7" max="7" width="17.21875" style="1" hidden="1" customWidth="1"/>
    <col min="8" max="16384" width="11.5546875" style="1"/>
  </cols>
  <sheetData>
    <row r="1" spans="1:8" ht="28.8" customHeight="1" x14ac:dyDescent="0.3">
      <c r="A1" s="106" t="s">
        <v>14</v>
      </c>
      <c r="B1" s="107"/>
      <c r="C1" s="19" t="s">
        <v>0</v>
      </c>
      <c r="D1" s="20" t="s">
        <v>1</v>
      </c>
      <c r="E1" s="21">
        <v>49.5</v>
      </c>
    </row>
    <row r="2" spans="1:8" ht="15.6" customHeight="1" x14ac:dyDescent="0.3">
      <c r="A2" s="108" t="s">
        <v>12</v>
      </c>
      <c r="B2" s="109"/>
      <c r="C2" s="14">
        <f>POWER(PRODUCT(C5:C7)*POWER($E$3,$C$3),1/(COUNTA(C5:C7)+$C$3))</f>
        <v>261362790.92885947</v>
      </c>
      <c r="D2" s="15" t="s">
        <v>17</v>
      </c>
      <c r="E2" s="23">
        <v>3817.59</v>
      </c>
    </row>
    <row r="3" spans="1:8" ht="28.8" x14ac:dyDescent="0.3">
      <c r="A3" s="22"/>
      <c r="B3" s="13" t="s">
        <v>8</v>
      </c>
      <c r="C3" s="16">
        <f>INT((COUNTA(C5:C7)-1)/3)+1</f>
        <v>1</v>
      </c>
      <c r="D3" s="15" t="s">
        <v>13</v>
      </c>
      <c r="E3" s="24">
        <v>263885712</v>
      </c>
    </row>
    <row r="4" spans="1:8" ht="27.6" x14ac:dyDescent="0.3">
      <c r="A4" s="25" t="s">
        <v>2</v>
      </c>
      <c r="B4" s="11" t="s">
        <v>3</v>
      </c>
      <c r="C4" s="12" t="s">
        <v>4</v>
      </c>
      <c r="D4" s="17" t="s">
        <v>5</v>
      </c>
      <c r="E4" s="26" t="s">
        <v>11</v>
      </c>
      <c r="F4" s="2" t="s">
        <v>6</v>
      </c>
      <c r="G4" s="3">
        <f>(MEDIAN($C$5:$C$7)-_xlfn.STDEV.P($C$5:$C$7))</f>
        <v>258251685.44473651</v>
      </c>
    </row>
    <row r="5" spans="1:8" x14ac:dyDescent="0.3">
      <c r="A5" s="29">
        <v>2</v>
      </c>
      <c r="B5" s="7" t="s">
        <v>123</v>
      </c>
      <c r="C5" s="8">
        <v>262485855</v>
      </c>
      <c r="D5" s="18">
        <f>MAX(0,(1-ABS($C$2-C5)/$C$2)*$E$1)+0.21</f>
        <v>49.49730074268075</v>
      </c>
      <c r="E5" s="28">
        <f>RANK(D5,$D$5:$D$7,0)</f>
        <v>1</v>
      </c>
      <c r="F5" s="4" t="str">
        <f>IF(C5&lt;(MEDIAN($C$5:$C$7)-_xlfn.STDEV.P($C$5:$C$7)),"Posible OAB","Normal")</f>
        <v>Normal</v>
      </c>
      <c r="H5" s="97"/>
    </row>
    <row r="6" spans="1:8" x14ac:dyDescent="0.3">
      <c r="A6" s="27">
        <v>5</v>
      </c>
      <c r="B6" s="7" t="s">
        <v>16</v>
      </c>
      <c r="C6" s="8">
        <v>259635713</v>
      </c>
      <c r="D6" s="18">
        <f>MAX(0,(1-ABS($C$2-C6)/$C$2)*$E$1)</f>
        <v>49.172905400287782</v>
      </c>
      <c r="E6" s="28">
        <f>RANK(D6,$D$5:$D$7,0)</f>
        <v>2</v>
      </c>
      <c r="F6" s="4"/>
    </row>
    <row r="7" spans="1:8" x14ac:dyDescent="0.3">
      <c r="A7" s="29">
        <v>1</v>
      </c>
      <c r="B7" s="7" t="s">
        <v>15</v>
      </c>
      <c r="C7" s="8">
        <v>259471000</v>
      </c>
      <c r="D7" s="18">
        <f>MAX(0,(1-ABS($C$2-C7)/$C$2)*$E$1)</f>
        <v>49.141710089467047</v>
      </c>
      <c r="E7" s="28">
        <f>RANK(D7,$D$5:$D$7,0)</f>
        <v>3</v>
      </c>
      <c r="F7" s="4" t="str">
        <f>IF(C7&lt;(MEDIAN($C$5:$C$7)-_xlfn.STDEV.P($C$5:$C$7)),"Posible OAB","Normal")</f>
        <v>Normal</v>
      </c>
    </row>
    <row r="34" spans="1:9" x14ac:dyDescent="0.3">
      <c r="A34" s="5" t="s">
        <v>7</v>
      </c>
      <c r="B34" s="5"/>
    </row>
    <row r="36" spans="1:9" x14ac:dyDescent="0.3">
      <c r="A36" s="6"/>
      <c r="B36" s="6"/>
      <c r="C36" s="6"/>
      <c r="D36" s="6"/>
      <c r="E36" s="6"/>
      <c r="F36" s="9"/>
      <c r="G36" s="9"/>
      <c r="H36" s="9"/>
      <c r="I36" s="9"/>
    </row>
    <row r="37" spans="1:9" x14ac:dyDescent="0.3">
      <c r="A37" s="6"/>
      <c r="B37" s="6"/>
      <c r="C37" s="6"/>
      <c r="D37" s="6"/>
      <c r="E37" s="6"/>
      <c r="F37" s="9"/>
      <c r="G37" s="9"/>
      <c r="H37" s="9"/>
      <c r="I37" s="9"/>
    </row>
    <row r="38" spans="1:9" x14ac:dyDescent="0.3">
      <c r="A38" s="6"/>
      <c r="B38" s="6"/>
      <c r="C38" s="6"/>
      <c r="D38" s="6"/>
      <c r="E38" s="6"/>
      <c r="F38" s="9"/>
      <c r="G38" s="9"/>
      <c r="H38" s="9"/>
      <c r="I38" s="9"/>
    </row>
    <row r="39" spans="1:9" x14ac:dyDescent="0.3">
      <c r="A39" s="54" t="s">
        <v>10</v>
      </c>
      <c r="B39" s="54"/>
      <c r="C39" s="54"/>
      <c r="D39" s="54"/>
      <c r="E39" s="54"/>
      <c r="F39" s="9"/>
      <c r="G39" s="9"/>
      <c r="H39" s="9"/>
      <c r="I39" s="9"/>
    </row>
    <row r="40" spans="1:9" s="55" customFormat="1" x14ac:dyDescent="0.3">
      <c r="A40" s="55" t="s">
        <v>122</v>
      </c>
    </row>
    <row r="41" spans="1:9" s="55" customFormat="1" x14ac:dyDescent="0.3">
      <c r="A41" s="55" t="s">
        <v>9</v>
      </c>
    </row>
  </sheetData>
  <autoFilter ref="A4:E4" xr:uid="{004DBF28-B0DE-460D-B3A9-61F56C6B9DAB}">
    <sortState xmlns:xlrd2="http://schemas.microsoft.com/office/spreadsheetml/2017/richdata2" ref="A5:E7">
      <sortCondition ref="E4"/>
    </sortState>
  </autoFilter>
  <mergeCells count="2">
    <mergeCell ref="A1:B1"/>
    <mergeCell ref="A2:B2"/>
  </mergeCells>
  <conditionalFormatting sqref="E5:E7">
    <cfRule type="cellIs" dxfId="6" priority="1" operator="equal">
      <formula>3</formula>
    </cfRule>
    <cfRule type="cellIs" dxfId="5" priority="2" operator="greaterThan">
      <formula>5</formula>
    </cfRule>
    <cfRule type="cellIs" dxfId="4" priority="3" operator="equal">
      <formula>5</formula>
    </cfRule>
    <cfRule type="cellIs" dxfId="3" priority="4" operator="equal">
      <formula>4</formula>
    </cfRule>
    <cfRule type="cellIs" dxfId="2" priority="5" operator="equal">
      <formula>1</formula>
    </cfRule>
    <cfRule type="cellIs" dxfId="1" priority="6" operator="equal">
      <formula>2</formula>
    </cfRule>
  </conditionalFormatting>
  <hyperlinks>
    <hyperlink ref="A34" r:id="rId1" location="/grafica/1" xr:uid="{D9076BAE-0ED1-458D-8C74-EFEC3F3AE215}"/>
  </hyperlinks>
  <pageMargins left="0.75" right="0.75" top="1" bottom="1" header="0.5" footer="0.5"/>
  <pageSetup scale="60" orientation="landscape" r:id="rId2"/>
  <ignoredErrors>
    <ignoredError sqref="C2:C3" unlockedFormula="1"/>
  </ignoredError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2B8E3-338C-40F8-A6F2-73D04B8E518F}">
  <dimension ref="B1:F58"/>
  <sheetViews>
    <sheetView showGridLines="0" view="pageBreakPreview" topLeftCell="A13" zoomScale="85" zoomScaleNormal="100" zoomScaleSheetLayoutView="85" zoomScalePageLayoutView="70" workbookViewId="0">
      <selection activeCell="A28" sqref="A28:XFD28"/>
    </sheetView>
  </sheetViews>
  <sheetFormatPr baseColWidth="10" defaultColWidth="11.44140625" defaultRowHeight="13.2" x14ac:dyDescent="0.25"/>
  <cols>
    <col min="1" max="1" width="3.109375" style="59" customWidth="1"/>
    <col min="2" max="2" width="6.6640625" style="59" customWidth="1"/>
    <col min="3" max="3" width="68.5546875" style="59" customWidth="1"/>
    <col min="4" max="5" width="27.6640625" style="59" customWidth="1"/>
    <col min="6" max="6" width="28.6640625" style="59" customWidth="1"/>
    <col min="7" max="16374" width="11.44140625" style="59" customWidth="1"/>
    <col min="16375" max="16384" width="1.88671875" style="59" customWidth="1"/>
  </cols>
  <sheetData>
    <row r="1" spans="2:6" ht="51" customHeight="1" x14ac:dyDescent="0.25">
      <c r="B1" s="56"/>
      <c r="C1" s="57"/>
      <c r="D1" s="57"/>
      <c r="E1" s="57"/>
      <c r="F1" s="58"/>
    </row>
    <row r="2" spans="2:6" ht="34.799999999999997" customHeight="1" x14ac:dyDescent="0.25">
      <c r="B2" s="112" t="s">
        <v>124</v>
      </c>
      <c r="C2" s="113"/>
      <c r="D2" s="113"/>
      <c r="E2" s="113"/>
      <c r="F2" s="114"/>
    </row>
    <row r="3" spans="2:6" ht="51" customHeight="1" x14ac:dyDescent="0.25">
      <c r="B3" s="115" t="s">
        <v>125</v>
      </c>
      <c r="C3" s="116"/>
      <c r="D3" s="116"/>
      <c r="E3" s="116"/>
      <c r="F3" s="117"/>
    </row>
    <row r="4" spans="2:6" ht="51" customHeight="1" x14ac:dyDescent="0.25">
      <c r="B4" s="118"/>
      <c r="C4" s="119"/>
      <c r="D4" s="119"/>
      <c r="E4" s="119"/>
      <c r="F4" s="120"/>
    </row>
    <row r="5" spans="2:6" ht="40.200000000000003" customHeight="1" x14ac:dyDescent="0.25">
      <c r="B5" s="118"/>
      <c r="C5" s="119"/>
      <c r="D5" s="119"/>
      <c r="E5" s="119"/>
      <c r="F5" s="120"/>
    </row>
    <row r="6" spans="2:6" ht="10.8" customHeight="1" x14ac:dyDescent="0.25">
      <c r="B6" s="60"/>
      <c r="F6" s="61"/>
    </row>
    <row r="7" spans="2:6" x14ac:dyDescent="0.25">
      <c r="B7" s="121" t="s">
        <v>126</v>
      </c>
      <c r="C7" s="122"/>
      <c r="D7" s="122"/>
      <c r="E7" s="123"/>
      <c r="F7" s="124"/>
    </row>
    <row r="8" spans="2:6" ht="14.4" x14ac:dyDescent="0.3">
      <c r="B8" s="125"/>
      <c r="C8" s="126"/>
      <c r="D8" s="62"/>
      <c r="E8" s="62"/>
      <c r="F8" s="63"/>
    </row>
    <row r="9" spans="2:6" ht="14.4" x14ac:dyDescent="0.25">
      <c r="B9" s="110" t="s">
        <v>127</v>
      </c>
      <c r="C9" s="111"/>
      <c r="D9" s="111"/>
      <c r="E9" s="66"/>
      <c r="F9" s="67">
        <f>COUNTIF('3. EvE - M. Geométrica'!A5:A7,"&gt;0")</f>
        <v>3</v>
      </c>
    </row>
    <row r="10" spans="2:6" ht="9" customHeight="1" x14ac:dyDescent="0.3">
      <c r="B10" s="68"/>
      <c r="C10" s="10"/>
      <c r="D10" s="10"/>
      <c r="E10" s="10"/>
      <c r="F10" s="69"/>
    </row>
    <row r="11" spans="2:6" ht="14.4" x14ac:dyDescent="0.25">
      <c r="B11" s="110" t="s">
        <v>128</v>
      </c>
      <c r="C11" s="111"/>
      <c r="D11" s="111"/>
      <c r="E11" s="66"/>
      <c r="F11" s="67" t="str">
        <f>IF($F$9&lt;5,"Absoluta","Relativa")</f>
        <v>Absoluta</v>
      </c>
    </row>
    <row r="12" spans="2:6" ht="14.4" x14ac:dyDescent="0.3">
      <c r="B12" s="70"/>
      <c r="C12" s="71"/>
      <c r="D12" s="71"/>
      <c r="E12" s="71"/>
      <c r="F12" s="72"/>
    </row>
    <row r="13" spans="2:6" ht="14.4" x14ac:dyDescent="0.25">
      <c r="B13" s="133" t="s">
        <v>129</v>
      </c>
      <c r="C13" s="134"/>
      <c r="D13" s="134"/>
      <c r="E13" s="134"/>
      <c r="F13" s="135"/>
    </row>
    <row r="14" spans="2:6" ht="14.4" x14ac:dyDescent="0.3">
      <c r="B14" s="68"/>
      <c r="C14" s="10"/>
      <c r="D14" s="10"/>
      <c r="E14" s="10"/>
      <c r="F14" s="61"/>
    </row>
    <row r="15" spans="2:6" ht="18" customHeight="1" x14ac:dyDescent="0.25">
      <c r="B15" s="110" t="s">
        <v>130</v>
      </c>
      <c r="C15" s="111"/>
      <c r="D15" s="111"/>
      <c r="E15" s="65"/>
      <c r="F15" s="73" t="str">
        <f>IF($F$11="","",IFERROR(IF($F$11="Absoluta","No aplica",ROUND(MEDIAN('3. EvE - M. Geométrica'!C5:C7),0)),""))</f>
        <v>No aplica</v>
      </c>
    </row>
    <row r="16" spans="2:6" ht="9" customHeight="1" x14ac:dyDescent="0.25">
      <c r="B16" s="64"/>
      <c r="C16" s="65"/>
      <c r="D16" s="65"/>
      <c r="E16" s="65"/>
      <c r="F16" s="74"/>
    </row>
    <row r="17" spans="2:6" ht="18" customHeight="1" x14ac:dyDescent="0.25">
      <c r="B17" s="110" t="s">
        <v>131</v>
      </c>
      <c r="C17" s="111"/>
      <c r="D17" s="111"/>
      <c r="E17" s="65"/>
      <c r="F17" s="73" t="str">
        <f>IF($F$11="","",IFERROR(IF($F$11="Absoluta","No aplica",ROUND(_xlfn.STDEV.P('3. EvE - M. Geométrica'!C5:C7),0)),""))</f>
        <v>No aplica</v>
      </c>
    </row>
    <row r="18" spans="2:6" ht="9" customHeight="1" x14ac:dyDescent="0.25">
      <c r="B18" s="64"/>
      <c r="C18" s="65"/>
      <c r="D18" s="65"/>
      <c r="E18" s="65"/>
      <c r="F18" s="74"/>
    </row>
    <row r="19" spans="2:6" ht="18" customHeight="1" x14ac:dyDescent="0.25">
      <c r="B19" s="110" t="s">
        <v>132</v>
      </c>
      <c r="C19" s="111"/>
      <c r="D19" s="111"/>
      <c r="E19" s="65"/>
      <c r="F19" s="73" t="str">
        <f>IFERROR(IF($F$11="Absoluta","No aplica",ROUND(F15-F17,0)),"")</f>
        <v>No aplica</v>
      </c>
    </row>
    <row r="20" spans="2:6" ht="9" customHeight="1" x14ac:dyDescent="0.3">
      <c r="B20" s="68"/>
      <c r="C20" s="10"/>
      <c r="D20" s="10"/>
      <c r="E20" s="10"/>
      <c r="F20" s="75"/>
    </row>
    <row r="21" spans="2:6" ht="15.6" x14ac:dyDescent="0.25">
      <c r="B21" s="136" t="s">
        <v>133</v>
      </c>
      <c r="C21" s="137"/>
      <c r="D21" s="137"/>
      <c r="E21" s="76"/>
      <c r="F21" s="73">
        <f>'3. EvE - M. Geométrica'!$E$3</f>
        <v>263885712</v>
      </c>
    </row>
    <row r="22" spans="2:6" ht="13.8" thickBot="1" x14ac:dyDescent="0.3">
      <c r="B22" s="60"/>
      <c r="F22" s="61"/>
    </row>
    <row r="23" spans="2:6" x14ac:dyDescent="0.25">
      <c r="B23" s="138" t="s">
        <v>134</v>
      </c>
      <c r="C23" s="139"/>
      <c r="D23" s="139"/>
      <c r="E23" s="139"/>
      <c r="F23" s="140"/>
    </row>
    <row r="24" spans="2:6" ht="39.6" customHeight="1" x14ac:dyDescent="0.25">
      <c r="B24" s="77" t="s">
        <v>135</v>
      </c>
      <c r="C24" s="78" t="s">
        <v>3</v>
      </c>
      <c r="D24" s="78" t="s">
        <v>136</v>
      </c>
      <c r="E24" s="78" t="s">
        <v>6</v>
      </c>
      <c r="F24" s="79" t="str">
        <f>+"% Diferencia de la oferta con respecto al "&amp;IF($F$11="Absoluta","Costo Estimado del contrato","Valor mínimo aceptable")</f>
        <v>% Diferencia de la oferta con respecto al Costo Estimado del contrato</v>
      </c>
    </row>
    <row r="25" spans="2:6" ht="14.4" x14ac:dyDescent="0.25">
      <c r="B25" s="80">
        <f>'3. EvE - M. Geométrica'!A5</f>
        <v>2</v>
      </c>
      <c r="C25" s="81" t="str">
        <f>'3. EvE - M. Geométrica'!B5</f>
        <v>CARLOS ALBERTO PINZON MOLINA</v>
      </c>
      <c r="D25" s="82">
        <f>'3. EvE - M. Geométrica'!C5</f>
        <v>262485855</v>
      </c>
      <c r="E25" s="82" t="str">
        <f>IF(D25&lt;$F$19,"Posible OAB","Normal")</f>
        <v>Posible OAB</v>
      </c>
      <c r="F25" s="83">
        <f>IFERROR(IF($F$11="Absoluta",D25/$F$21-1,D25/$F$19-1),"")</f>
        <v>-5.3047851260700218E-3</v>
      </c>
    </row>
    <row r="26" spans="2:6" ht="14.4" x14ac:dyDescent="0.25">
      <c r="B26" s="80">
        <f>'3. EvE - M. Geométrica'!A6</f>
        <v>5</v>
      </c>
      <c r="C26" s="81" t="str">
        <f>'3. EvE - M. Geométrica'!B6</f>
        <v>FUNDESCO</v>
      </c>
      <c r="D26" s="82">
        <f>'3. EvE - M. Geométrica'!C6</f>
        <v>259635713</v>
      </c>
      <c r="E26" s="82" t="str">
        <f t="shared" ref="E26:E27" si="0">IF(D26&lt;$F$19,"Posible OAB","Normal")</f>
        <v>Posible OAB</v>
      </c>
      <c r="F26" s="83">
        <f t="shared" ref="F26:F48" si="1">IFERROR(IF($F$11="Absoluta",D26/$F$21-1,D26/$F$19-1),"")</f>
        <v>-1.6105453257734492E-2</v>
      </c>
    </row>
    <row r="27" spans="2:6" ht="14.4" x14ac:dyDescent="0.25">
      <c r="B27" s="80">
        <f>'3. EvE - M. Geométrica'!A7</f>
        <v>1</v>
      </c>
      <c r="C27" s="81" t="str">
        <f>'3. EvE - M. Geométrica'!B7</f>
        <v>ASOCIACION DE HOGARES SI A LA VIDA</v>
      </c>
      <c r="D27" s="82">
        <f>'3. EvE - M. Geométrica'!C7</f>
        <v>259471000</v>
      </c>
      <c r="E27" s="82" t="str">
        <f t="shared" si="0"/>
        <v>Posible OAB</v>
      </c>
      <c r="F27" s="83">
        <f t="shared" si="1"/>
        <v>-1.6729636351057953E-2</v>
      </c>
    </row>
    <row r="28" spans="2:6" ht="14.4" hidden="1" x14ac:dyDescent="0.25">
      <c r="B28" s="92">
        <f>'[1]3. EvE - M. Geométrica'!A26</f>
        <v>0</v>
      </c>
      <c r="C28" s="93">
        <f>'[1]3. EvE - M. Geométrica'!B26</f>
        <v>0</v>
      </c>
      <c r="D28" s="94">
        <f>'[1]3. EvE - M. Geométrica'!C26</f>
        <v>0</v>
      </c>
      <c r="E28" s="95"/>
      <c r="F28" s="96">
        <f t="shared" si="1"/>
        <v>-1</v>
      </c>
    </row>
    <row r="29" spans="2:6" ht="14.4" hidden="1" x14ac:dyDescent="0.25">
      <c r="B29" s="80">
        <f>'[1]3. EvE - M. Geométrica'!A27</f>
        <v>0</v>
      </c>
      <c r="C29" s="81">
        <f>'[1]3. EvE - M. Geométrica'!B27</f>
        <v>0</v>
      </c>
      <c r="D29" s="82">
        <f>'[1]3. EvE - M. Geométrica'!C27</f>
        <v>0</v>
      </c>
      <c r="E29" s="84"/>
      <c r="F29" s="85">
        <f t="shared" si="1"/>
        <v>-1</v>
      </c>
    </row>
    <row r="30" spans="2:6" ht="14.4" hidden="1" x14ac:dyDescent="0.25">
      <c r="B30" s="80">
        <f>'[1]3. EvE - M. Geométrica'!A28</f>
        <v>0</v>
      </c>
      <c r="C30" s="81">
        <f>'[1]3. EvE - M. Geométrica'!B28</f>
        <v>0</v>
      </c>
      <c r="D30" s="82">
        <f>'[1]3. EvE - M. Geométrica'!C28</f>
        <v>0</v>
      </c>
      <c r="E30" s="84"/>
      <c r="F30" s="85">
        <f t="shared" si="1"/>
        <v>-1</v>
      </c>
    </row>
    <row r="31" spans="2:6" ht="14.4" hidden="1" x14ac:dyDescent="0.25">
      <c r="B31" s="80" t="e">
        <f>'[1]3. EvE - M. Geométrica'!#REF!</f>
        <v>#REF!</v>
      </c>
      <c r="C31" s="81" t="e">
        <f>'[1]3. EvE - M. Geométrica'!#REF!</f>
        <v>#REF!</v>
      </c>
      <c r="D31" s="82" t="e">
        <f>'[1]3. EvE - M. Geométrica'!#REF!</f>
        <v>#REF!</v>
      </c>
      <c r="E31" s="84"/>
      <c r="F31" s="85" t="str">
        <f t="shared" si="1"/>
        <v/>
      </c>
    </row>
    <row r="32" spans="2:6" ht="14.4" hidden="1" x14ac:dyDescent="0.25">
      <c r="B32" s="80">
        <f>'[1]3. EvE - M. Geométrica'!A34</f>
        <v>0</v>
      </c>
      <c r="C32" s="81">
        <f>'[1]3. EvE - M. Geométrica'!B34</f>
        <v>0</v>
      </c>
      <c r="D32" s="82">
        <f>'[1]3. EvE - M. Geométrica'!C34</f>
        <v>0</v>
      </c>
      <c r="E32" s="84"/>
      <c r="F32" s="85">
        <f t="shared" si="1"/>
        <v>-1</v>
      </c>
    </row>
    <row r="33" spans="2:6" ht="14.4" hidden="1" x14ac:dyDescent="0.25">
      <c r="B33" s="80">
        <f>'[1]3. EvE - M. Geométrica'!A35</f>
        <v>0</v>
      </c>
      <c r="C33" s="81">
        <f>'[1]3. EvE - M. Geométrica'!B35</f>
        <v>0</v>
      </c>
      <c r="D33" s="82">
        <f>'[1]3. EvE - M. Geométrica'!C35</f>
        <v>0</v>
      </c>
      <c r="E33" s="84"/>
      <c r="F33" s="85">
        <f t="shared" si="1"/>
        <v>-1</v>
      </c>
    </row>
    <row r="34" spans="2:6" ht="14.4" hidden="1" x14ac:dyDescent="0.25">
      <c r="B34" s="80">
        <f>'[1]3. EvE - M. Geométrica'!A36</f>
        <v>0</v>
      </c>
      <c r="C34" s="81">
        <f>'[1]3. EvE - M. Geométrica'!B36</f>
        <v>0</v>
      </c>
      <c r="D34" s="82">
        <f>'[1]3. EvE - M. Geométrica'!C36</f>
        <v>0</v>
      </c>
      <c r="E34" s="84"/>
      <c r="F34" s="85">
        <f t="shared" si="1"/>
        <v>-1</v>
      </c>
    </row>
    <row r="35" spans="2:6" ht="14.4" hidden="1" x14ac:dyDescent="0.25">
      <c r="B35" s="80">
        <f>'[1]3. EvE - M. Geométrica'!A37</f>
        <v>0</v>
      </c>
      <c r="C35" s="81">
        <f>'[1]3. EvE - M. Geométrica'!B37</f>
        <v>0</v>
      </c>
      <c r="D35" s="82">
        <f>'[1]3. EvE - M. Geométrica'!C37</f>
        <v>0</v>
      </c>
      <c r="E35" s="84"/>
      <c r="F35" s="85">
        <f t="shared" si="1"/>
        <v>-1</v>
      </c>
    </row>
    <row r="36" spans="2:6" ht="14.4" hidden="1" x14ac:dyDescent="0.25">
      <c r="B36" s="80">
        <f>'[1]3. EvE - M. Geométrica'!A38</f>
        <v>0</v>
      </c>
      <c r="C36" s="81">
        <f>'[1]3. EvE - M. Geométrica'!B38</f>
        <v>0</v>
      </c>
      <c r="D36" s="82">
        <f>'[1]3. EvE - M. Geométrica'!C38</f>
        <v>0</v>
      </c>
      <c r="E36" s="84"/>
      <c r="F36" s="85">
        <f t="shared" si="1"/>
        <v>-1</v>
      </c>
    </row>
    <row r="37" spans="2:6" ht="14.4" hidden="1" x14ac:dyDescent="0.25">
      <c r="B37" s="80" t="str">
        <f>'[1]3. EvE - M. Geométrica'!A39</f>
        <v>Magda Cristina Vargas Del Valle</v>
      </c>
      <c r="C37" s="81">
        <f>'[1]3. EvE - M. Geométrica'!B39</f>
        <v>0</v>
      </c>
      <c r="D37" s="82">
        <f>'[1]3. EvE - M. Geométrica'!C39</f>
        <v>0</v>
      </c>
      <c r="E37" s="84"/>
      <c r="F37" s="85">
        <f t="shared" si="1"/>
        <v>-1</v>
      </c>
    </row>
    <row r="38" spans="2:6" ht="72" hidden="1" x14ac:dyDescent="0.25">
      <c r="B38" s="80" t="str">
        <f>'[1]3. EvE - M. Geométrica'!A40</f>
        <v>Profesional Área de Contratacion - FDL Suba</v>
      </c>
      <c r="C38" s="81">
        <f>'[1]3. EvE - M. Geométrica'!B40</f>
        <v>0</v>
      </c>
      <c r="D38" s="82">
        <f>'[1]3. EvE - M. Geométrica'!C40</f>
        <v>0</v>
      </c>
      <c r="E38" s="84"/>
      <c r="F38" s="85">
        <f t="shared" si="1"/>
        <v>-1</v>
      </c>
    </row>
    <row r="39" spans="2:6" ht="115.2" hidden="1" x14ac:dyDescent="0.25">
      <c r="B39" s="80" t="str">
        <f>'[1]3. EvE - M. Geométrica'!A41</f>
        <v>Comité Evaluador Financiero</v>
      </c>
      <c r="C39" s="81">
        <f>'[1]3. EvE - M. Geométrica'!B41</f>
        <v>0</v>
      </c>
      <c r="D39" s="82">
        <f>'[1]3. EvE - M. Geométrica'!C41</f>
        <v>0</v>
      </c>
      <c r="E39" s="84"/>
      <c r="F39" s="85">
        <f t="shared" si="1"/>
        <v>-1</v>
      </c>
    </row>
    <row r="40" spans="2:6" ht="72" hidden="1" x14ac:dyDescent="0.25">
      <c r="B40" s="80">
        <f>'[1]3. EvE - M. Geométrica'!A42</f>
        <v>0</v>
      </c>
      <c r="C40" s="81">
        <f>'[1]3. EvE - M. Geométrica'!B42</f>
        <v>0</v>
      </c>
      <c r="D40" s="82">
        <f>'[1]3. EvE - M. Geométrica'!C42</f>
        <v>0</v>
      </c>
      <c r="E40" s="84"/>
      <c r="F40" s="85">
        <f t="shared" si="1"/>
        <v>-1</v>
      </c>
    </row>
    <row r="41" spans="2:6" ht="14.4" hidden="1" x14ac:dyDescent="0.25">
      <c r="B41" s="80">
        <f>'[1]3. EvE - M. Geométrica'!A43</f>
        <v>0</v>
      </c>
      <c r="C41" s="81">
        <f>'[1]3. EvE - M. Geométrica'!B43</f>
        <v>0</v>
      </c>
      <c r="D41" s="82">
        <f>'[1]3. EvE - M. Geométrica'!C43</f>
        <v>0</v>
      </c>
      <c r="E41" s="84"/>
      <c r="F41" s="85">
        <f t="shared" si="1"/>
        <v>-1</v>
      </c>
    </row>
    <row r="42" spans="2:6" ht="14.4" hidden="1" x14ac:dyDescent="0.25">
      <c r="B42" s="80">
        <f>'[1]3. EvE - M. Geométrica'!A44</f>
        <v>0</v>
      </c>
      <c r="C42" s="81">
        <f>'[1]3. EvE - M. Geométrica'!B44</f>
        <v>0</v>
      </c>
      <c r="D42" s="82">
        <f>'[1]3. EvE - M. Geométrica'!C44</f>
        <v>0</v>
      </c>
      <c r="E42" s="84"/>
      <c r="F42" s="85">
        <f t="shared" si="1"/>
        <v>-1</v>
      </c>
    </row>
    <row r="43" spans="2:6" ht="14.4" hidden="1" x14ac:dyDescent="0.25">
      <c r="B43" s="80">
        <f>'[1]3. EvE - M. Geométrica'!A45</f>
        <v>0</v>
      </c>
      <c r="C43" s="81">
        <f>'[1]3. EvE - M. Geométrica'!B45</f>
        <v>0</v>
      </c>
      <c r="D43" s="82">
        <f>'[1]3. EvE - M. Geométrica'!C45</f>
        <v>0</v>
      </c>
      <c r="E43" s="84"/>
      <c r="F43" s="85">
        <f t="shared" si="1"/>
        <v>-1</v>
      </c>
    </row>
    <row r="44" spans="2:6" ht="14.4" hidden="1" x14ac:dyDescent="0.25">
      <c r="B44" s="80">
        <f>'[1]3. EvE - M. Geométrica'!A46</f>
        <v>0</v>
      </c>
      <c r="C44" s="81">
        <f>'[1]3. EvE - M. Geométrica'!B46</f>
        <v>0</v>
      </c>
      <c r="D44" s="82">
        <f>'[1]3. EvE - M. Geométrica'!C46</f>
        <v>0</v>
      </c>
      <c r="E44" s="84"/>
      <c r="F44" s="85">
        <f t="shared" si="1"/>
        <v>-1</v>
      </c>
    </row>
    <row r="45" spans="2:6" ht="14.4" hidden="1" x14ac:dyDescent="0.25">
      <c r="B45" s="80">
        <f>'[1]3. EvE - M. Geométrica'!A47</f>
        <v>0</v>
      </c>
      <c r="C45" s="81">
        <f>'[1]3. EvE - M. Geométrica'!B47</f>
        <v>0</v>
      </c>
      <c r="D45" s="82">
        <f>'[1]3. EvE - M. Geométrica'!C47</f>
        <v>0</v>
      </c>
      <c r="E45" s="84"/>
      <c r="F45" s="85">
        <f t="shared" si="1"/>
        <v>-1</v>
      </c>
    </row>
    <row r="46" spans="2:6" ht="14.4" hidden="1" x14ac:dyDescent="0.25">
      <c r="B46" s="80">
        <f>'[1]3. EvE - M. Geométrica'!A48</f>
        <v>0</v>
      </c>
      <c r="C46" s="81">
        <f>'[1]3. EvE - M. Geométrica'!B48</f>
        <v>0</v>
      </c>
      <c r="D46" s="82">
        <f>'[1]3. EvE - M. Geométrica'!C48</f>
        <v>0</v>
      </c>
      <c r="E46" s="84"/>
      <c r="F46" s="85">
        <f t="shared" si="1"/>
        <v>-1</v>
      </c>
    </row>
    <row r="47" spans="2:6" ht="14.4" hidden="1" x14ac:dyDescent="0.25">
      <c r="B47" s="80">
        <f>'[1]3. EvE - M. Geométrica'!A49</f>
        <v>0</v>
      </c>
      <c r="C47" s="81">
        <f>'[1]3. EvE - M. Geométrica'!B49</f>
        <v>0</v>
      </c>
      <c r="D47" s="82">
        <f>'[1]3. EvE - M. Geométrica'!C49</f>
        <v>0</v>
      </c>
      <c r="E47" s="84"/>
      <c r="F47" s="85">
        <f t="shared" si="1"/>
        <v>-1</v>
      </c>
    </row>
    <row r="48" spans="2:6" ht="14.4" hidden="1" x14ac:dyDescent="0.25">
      <c r="B48" s="80">
        <f>'[1]3. EvE - M. Geométrica'!A50</f>
        <v>0</v>
      </c>
      <c r="C48" s="81">
        <f>'[1]3. EvE - M. Geométrica'!B50</f>
        <v>0</v>
      </c>
      <c r="D48" s="82">
        <f>'[1]3. EvE - M. Geométrica'!C50</f>
        <v>0</v>
      </c>
      <c r="E48" s="84"/>
      <c r="F48" s="85">
        <f t="shared" si="1"/>
        <v>-1</v>
      </c>
    </row>
    <row r="49" spans="2:6" x14ac:dyDescent="0.25">
      <c r="B49" s="60"/>
      <c r="F49" s="61"/>
    </row>
    <row r="50" spans="2:6" x14ac:dyDescent="0.25">
      <c r="B50" s="60"/>
      <c r="F50" s="61"/>
    </row>
    <row r="51" spans="2:6" x14ac:dyDescent="0.25">
      <c r="B51" s="86"/>
      <c r="C51" s="87"/>
      <c r="D51" s="87"/>
      <c r="E51" s="87"/>
      <c r="F51" s="88"/>
    </row>
    <row r="52" spans="2:6" x14ac:dyDescent="0.25">
      <c r="B52" s="86"/>
      <c r="C52" s="87"/>
      <c r="D52" s="87"/>
      <c r="E52" s="87"/>
      <c r="F52" s="88"/>
    </row>
    <row r="53" spans="2:6" x14ac:dyDescent="0.25">
      <c r="B53" s="86"/>
      <c r="C53" s="87"/>
      <c r="D53" s="87"/>
      <c r="E53" s="87"/>
      <c r="F53" s="88"/>
    </row>
    <row r="54" spans="2:6" ht="15.6" x14ac:dyDescent="0.25">
      <c r="B54" s="127" t="s">
        <v>10</v>
      </c>
      <c r="C54" s="128"/>
      <c r="D54" s="128"/>
      <c r="E54" s="128"/>
      <c r="F54" s="129"/>
    </row>
    <row r="55" spans="2:6" ht="15.6" x14ac:dyDescent="0.25">
      <c r="B55" s="130" t="s">
        <v>137</v>
      </c>
      <c r="C55" s="131"/>
      <c r="D55" s="131"/>
      <c r="E55" s="131"/>
      <c r="F55" s="132"/>
    </row>
    <row r="56" spans="2:6" ht="15.6" x14ac:dyDescent="0.25">
      <c r="B56" s="130" t="s">
        <v>9</v>
      </c>
      <c r="C56" s="131"/>
      <c r="D56" s="131"/>
      <c r="E56" s="131"/>
      <c r="F56" s="132"/>
    </row>
    <row r="57" spans="2:6" x14ac:dyDescent="0.25">
      <c r="B57" s="60"/>
      <c r="F57" s="61"/>
    </row>
    <row r="58" spans="2:6" ht="13.8" thickBot="1" x14ac:dyDescent="0.3">
      <c r="B58" s="89"/>
      <c r="C58" s="90"/>
      <c r="D58" s="90"/>
      <c r="E58" s="90"/>
      <c r="F58" s="91"/>
    </row>
  </sheetData>
  <mergeCells count="15">
    <mergeCell ref="B54:F54"/>
    <mergeCell ref="B55:F55"/>
    <mergeCell ref="B56:F56"/>
    <mergeCell ref="B13:F13"/>
    <mergeCell ref="B15:D15"/>
    <mergeCell ref="B17:D17"/>
    <mergeCell ref="B19:D19"/>
    <mergeCell ref="B21:D21"/>
    <mergeCell ref="B23:F23"/>
    <mergeCell ref="B11:D11"/>
    <mergeCell ref="B2:F2"/>
    <mergeCell ref="B3:F5"/>
    <mergeCell ref="B7:F7"/>
    <mergeCell ref="B8:C8"/>
    <mergeCell ref="B9:D9"/>
  </mergeCells>
  <conditionalFormatting sqref="F25:F48">
    <cfRule type="expression" dxfId="0" priority="1">
      <formula>F25&lt;0</formula>
    </cfRule>
  </conditionalFormatting>
  <printOptions horizontalCentered="1" verticalCentered="1"/>
  <pageMargins left="0.70866141732283472" right="0.70866141732283472" top="0.74803149606299213" bottom="0.74803149606299213" header="0.31496062992125984" footer="0.31496062992125984"/>
  <pageSetup scale="5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Verificación Oferta Económica</vt:lpstr>
      <vt:lpstr>3. EvE - M. Geométrica</vt:lpstr>
      <vt:lpstr>Resultados-OAB Rela</vt:lpstr>
      <vt:lpstr>'3. EvE - M. Geométrica'!Área_de_impresión</vt:lpstr>
      <vt:lpstr>'Resultados-OAB Rela'!Área_de_impresión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Cristina Vargas Del Valle</dc:creator>
  <cp:lastModifiedBy>Magda Cristina Vargas Del Valle</cp:lastModifiedBy>
  <cp:lastPrinted>2025-11-13T03:34:53Z</cp:lastPrinted>
  <dcterms:created xsi:type="dcterms:W3CDTF">2025-11-13T00:21:39Z</dcterms:created>
  <dcterms:modified xsi:type="dcterms:W3CDTF">2025-12-30T18:03:33Z</dcterms:modified>
</cp:coreProperties>
</file>