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HP\OneDrive\Documentos\FONDO DE PENSIONES 2025\ESTUDIOS PREVIOS\"/>
    </mc:Choice>
  </mc:AlternateContent>
  <xr:revisionPtr revIDLastSave="0" documentId="13_ncr:1_{8515B58E-E08F-473E-9EDA-DD5B64C38D59}" xr6:coauthVersionLast="47" xr6:coauthVersionMax="47" xr10:uidLastSave="{00000000-0000-0000-0000-000000000000}"/>
  <bookViews>
    <workbookView xWindow="-110" yWindow="-110" windowWidth="19420" windowHeight="10300" xr2:uid="{5EED789A-90BF-4EB6-A48B-4C718BAFCD6B}"/>
  </bookViews>
  <sheets>
    <sheet name="Hoja1"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V26" i="1" l="1"/>
  <c r="AH26" i="1"/>
  <c r="AD26" i="1"/>
  <c r="AB26" i="1"/>
  <c r="Z26" i="1"/>
  <c r="X26" i="1"/>
  <c r="V26" i="1"/>
  <c r="T26" i="1"/>
  <c r="R26" i="1"/>
  <c r="AV25" i="1"/>
  <c r="AH25" i="1"/>
  <c r="AD25" i="1"/>
  <c r="AB25" i="1"/>
  <c r="Z25" i="1"/>
  <c r="X25" i="1"/>
  <c r="V25" i="1"/>
  <c r="T25" i="1"/>
  <c r="R25" i="1"/>
  <c r="AV24" i="1"/>
  <c r="AH24" i="1"/>
  <c r="AD24" i="1"/>
  <c r="AB24" i="1"/>
  <c r="Z24" i="1"/>
  <c r="AE24" i="1" s="1"/>
  <c r="AF24" i="1" s="1"/>
  <c r="AI24" i="1" s="1"/>
  <c r="X24" i="1"/>
  <c r="V24" i="1"/>
  <c r="T24" i="1"/>
  <c r="R24" i="1"/>
  <c r="AL23" i="1"/>
  <c r="AH23" i="1"/>
  <c r="AD23" i="1"/>
  <c r="AB23" i="1"/>
  <c r="Z23" i="1"/>
  <c r="X23" i="1"/>
  <c r="V23" i="1"/>
  <c r="T23" i="1"/>
  <c r="R23" i="1"/>
  <c r="L23" i="1"/>
  <c r="M23" i="1" s="1"/>
  <c r="J23" i="1"/>
  <c r="AV22" i="1"/>
  <c r="AH22" i="1"/>
  <c r="AD22" i="1"/>
  <c r="AB22" i="1"/>
  <c r="Z22" i="1"/>
  <c r="X22" i="1"/>
  <c r="V22" i="1"/>
  <c r="T22" i="1"/>
  <c r="R22" i="1"/>
  <c r="AV21" i="1"/>
  <c r="AH21" i="1"/>
  <c r="AD21" i="1"/>
  <c r="AB21" i="1"/>
  <c r="Z21" i="1"/>
  <c r="X21" i="1"/>
  <c r="V21" i="1"/>
  <c r="T21" i="1"/>
  <c r="R21" i="1"/>
  <c r="AV20" i="1"/>
  <c r="AH20" i="1"/>
  <c r="AD20" i="1"/>
  <c r="AB20" i="1"/>
  <c r="Z20" i="1"/>
  <c r="X20" i="1"/>
  <c r="V20" i="1"/>
  <c r="T20" i="1"/>
  <c r="R20" i="1"/>
  <c r="AL19" i="1"/>
  <c r="AH19" i="1"/>
  <c r="AD19" i="1"/>
  <c r="AB19" i="1"/>
  <c r="Z19" i="1"/>
  <c r="X19" i="1"/>
  <c r="V19" i="1"/>
  <c r="T19" i="1"/>
  <c r="R19" i="1"/>
  <c r="L19" i="1"/>
  <c r="M19" i="1" s="1"/>
  <c r="J19" i="1"/>
  <c r="K19" i="1" s="1"/>
  <c r="AV18" i="1"/>
  <c r="AH18" i="1"/>
  <c r="AD18" i="1"/>
  <c r="AB18" i="1"/>
  <c r="Z18" i="1"/>
  <c r="X18" i="1"/>
  <c r="V18" i="1"/>
  <c r="T18" i="1"/>
  <c r="R18" i="1"/>
  <c r="AV17" i="1"/>
  <c r="AH17" i="1"/>
  <c r="AD17" i="1"/>
  <c r="AB17" i="1"/>
  <c r="Z17" i="1"/>
  <c r="X17" i="1"/>
  <c r="V17" i="1"/>
  <c r="T17" i="1"/>
  <c r="R17" i="1"/>
  <c r="AV16" i="1"/>
  <c r="AH16" i="1"/>
  <c r="AD16" i="1"/>
  <c r="AB16" i="1"/>
  <c r="Z16" i="1"/>
  <c r="X16" i="1"/>
  <c r="V16" i="1"/>
  <c r="T16" i="1"/>
  <c r="R16" i="1"/>
  <c r="AL15" i="1"/>
  <c r="AH15" i="1"/>
  <c r="AD15" i="1"/>
  <c r="AB15" i="1"/>
  <c r="Z15" i="1"/>
  <c r="X15" i="1"/>
  <c r="AE15" i="1" s="1"/>
  <c r="AF15" i="1" s="1"/>
  <c r="AI15" i="1" s="1"/>
  <c r="V15" i="1"/>
  <c r="T15" i="1"/>
  <c r="R15" i="1"/>
  <c r="L15" i="1"/>
  <c r="M15" i="1" s="1"/>
  <c r="J15" i="1"/>
  <c r="K15" i="1" s="1"/>
  <c r="AV14" i="1"/>
  <c r="AH14" i="1"/>
  <c r="AD14" i="1"/>
  <c r="AB14" i="1"/>
  <c r="Z14" i="1"/>
  <c r="X14" i="1"/>
  <c r="V14" i="1"/>
  <c r="T14" i="1"/>
  <c r="R14" i="1"/>
  <c r="AV13" i="1"/>
  <c r="AH13" i="1"/>
  <c r="AD13" i="1"/>
  <c r="AB13" i="1"/>
  <c r="Z13" i="1"/>
  <c r="X13" i="1"/>
  <c r="V13" i="1"/>
  <c r="T13" i="1"/>
  <c r="R13" i="1"/>
  <c r="AV12" i="1"/>
  <c r="AH12" i="1"/>
  <c r="AD12" i="1"/>
  <c r="AB12" i="1"/>
  <c r="Z12" i="1"/>
  <c r="X12" i="1"/>
  <c r="V12" i="1"/>
  <c r="T12" i="1"/>
  <c r="R12" i="1"/>
  <c r="AL11" i="1"/>
  <c r="AH11" i="1"/>
  <c r="AD11" i="1"/>
  <c r="AB11" i="1"/>
  <c r="Z11" i="1"/>
  <c r="X11" i="1"/>
  <c r="V11" i="1"/>
  <c r="T11" i="1"/>
  <c r="R11" i="1"/>
  <c r="L11" i="1"/>
  <c r="AT11" i="1" s="1"/>
  <c r="J11" i="1"/>
  <c r="K11" i="1" s="1"/>
  <c r="AE26" i="1" l="1"/>
  <c r="AF26" i="1" s="1"/>
  <c r="AI26" i="1" s="1"/>
  <c r="AE13" i="1"/>
  <c r="AF13" i="1" s="1"/>
  <c r="AI13" i="1" s="1"/>
  <c r="AJ13" i="1" s="1"/>
  <c r="AE20" i="1"/>
  <c r="AF20" i="1" s="1"/>
  <c r="AI20" i="1" s="1"/>
  <c r="AE17" i="1"/>
  <c r="AF17" i="1" s="1"/>
  <c r="AI17" i="1" s="1"/>
  <c r="AE21" i="1"/>
  <c r="AF21" i="1" s="1"/>
  <c r="AI21" i="1" s="1"/>
  <c r="AE23" i="1"/>
  <c r="AF23" i="1" s="1"/>
  <c r="AI23" i="1" s="1"/>
  <c r="AK23" i="1" s="1"/>
  <c r="AE11" i="1"/>
  <c r="AF11" i="1" s="1"/>
  <c r="AI11" i="1" s="1"/>
  <c r="AK11" i="1" s="1"/>
  <c r="AE14" i="1"/>
  <c r="AF14" i="1" s="1"/>
  <c r="AI14" i="1" s="1"/>
  <c r="AK14" i="1" s="1"/>
  <c r="AE19" i="1"/>
  <c r="AF19" i="1" s="1"/>
  <c r="AI19" i="1" s="1"/>
  <c r="AT23" i="1"/>
  <c r="AE25" i="1"/>
  <c r="AF25" i="1" s="1"/>
  <c r="AI25" i="1" s="1"/>
  <c r="AE12" i="1"/>
  <c r="AF12" i="1" s="1"/>
  <c r="AI12" i="1" s="1"/>
  <c r="AE18" i="1"/>
  <c r="AF18" i="1" s="1"/>
  <c r="AI18" i="1" s="1"/>
  <c r="AT19" i="1"/>
  <c r="AT15" i="1"/>
  <c r="AE22" i="1"/>
  <c r="AF22" i="1" s="1"/>
  <c r="AI22" i="1" s="1"/>
  <c r="AJ22" i="1" s="1"/>
  <c r="AE16" i="1"/>
  <c r="AF16" i="1" s="1"/>
  <c r="AI16" i="1" s="1"/>
  <c r="AK13" i="1"/>
  <c r="AJ24" i="1"/>
  <c r="AK24" i="1"/>
  <c r="AJ16" i="1"/>
  <c r="AK16" i="1"/>
  <c r="AK20" i="1"/>
  <c r="AJ20" i="1"/>
  <c r="N15" i="1"/>
  <c r="AK17" i="1"/>
  <c r="AJ17" i="1"/>
  <c r="N19" i="1"/>
  <c r="AJ15" i="1"/>
  <c r="AK15" i="1"/>
  <c r="AJ21" i="1"/>
  <c r="AK21" i="1"/>
  <c r="AJ25" i="1"/>
  <c r="AK25" i="1"/>
  <c r="AJ18" i="1"/>
  <c r="AK18" i="1"/>
  <c r="AK19" i="1"/>
  <c r="AJ19" i="1"/>
  <c r="AK12" i="1"/>
  <c r="AJ12" i="1"/>
  <c r="AK26" i="1"/>
  <c r="AJ26" i="1"/>
  <c r="M11" i="1"/>
  <c r="N11" i="1" s="1"/>
  <c r="K23" i="1"/>
  <c r="N23" i="1" s="1"/>
  <c r="AK22" i="1" l="1"/>
  <c r="AM19" i="1"/>
  <c r="AN19" i="1" s="1"/>
  <c r="AP19" i="1" s="1"/>
  <c r="AQ19" i="1" s="1"/>
  <c r="AS19" i="1" s="1"/>
  <c r="AU19" i="1" s="1"/>
  <c r="AV19" i="1" s="1"/>
  <c r="AJ23" i="1"/>
  <c r="AJ11" i="1"/>
  <c r="AJ14" i="1"/>
  <c r="AM23" i="1"/>
  <c r="AN23" i="1" s="1"/>
  <c r="AP23" i="1" s="1"/>
  <c r="AM11" i="1"/>
  <c r="AN11" i="1" s="1"/>
  <c r="AP11" i="1" s="1"/>
  <c r="AM15" i="1"/>
  <c r="AN15" i="1" s="1"/>
  <c r="AP15" i="1" s="1"/>
  <c r="AR19" i="1" l="1"/>
  <c r="AR15" i="1"/>
  <c r="AQ15" i="1"/>
  <c r="AS15" i="1" s="1"/>
  <c r="AU15" i="1" s="1"/>
  <c r="AV15" i="1" s="1"/>
  <c r="AR11" i="1"/>
  <c r="AQ11" i="1"/>
  <c r="AS11" i="1" s="1"/>
  <c r="AU11" i="1" s="1"/>
  <c r="AV11" i="1" s="1"/>
  <c r="AR23" i="1"/>
  <c r="AQ23" i="1"/>
  <c r="AS23" i="1" s="1"/>
  <c r="AU23" i="1" s="1"/>
  <c r="AV23" i="1" s="1"/>
</calcChain>
</file>

<file path=xl/sharedStrings.xml><?xml version="1.0" encoding="utf-8"?>
<sst xmlns="http://schemas.openxmlformats.org/spreadsheetml/2006/main" count="253" uniqueCount="101">
  <si>
    <t xml:space="preserve">ALCALDIA MAYOR DE CARTAGENA DE INDIAS </t>
  </si>
  <si>
    <t>Código: PTDDE03-F005</t>
  </si>
  <si>
    <t>MACROPROCESO: PLANEACION TERRITORIAL Y DIRECCIONAMIENTO ESTRATEGICO</t>
  </si>
  <si>
    <t>Versión: 1.0</t>
  </si>
  <si>
    <t>PROCESO/SUBPROCESO: DIRECCIONAMIENTO ESTRATÉGICO / ADMINISTRACIÓN DE RIESGO</t>
  </si>
  <si>
    <t>Fecha: 13/10/2023</t>
  </si>
  <si>
    <t>MAPA DE RIESGOS DE CORRUPCIÓN</t>
  </si>
  <si>
    <t>Página: 1 de 1</t>
  </si>
  <si>
    <t>ENTIDAD:</t>
  </si>
  <si>
    <t>Alcaldia de Cartagena</t>
  </si>
  <si>
    <t>PROCESO:</t>
  </si>
  <si>
    <t>FONDE DE PENSIONES</t>
  </si>
  <si>
    <t>SUBPROCESO:</t>
  </si>
  <si>
    <t>NOMINA, JURIDICA PENSIONAL, DIRECCIÓN ADMINISTRATIVA, BIENESTAR</t>
  </si>
  <si>
    <t>TIPO</t>
  </si>
  <si>
    <t>Apoyo</t>
  </si>
  <si>
    <t>Elaboración o Actualización:</t>
  </si>
  <si>
    <t xml:space="preserve">Vigencia del: </t>
  </si>
  <si>
    <t>OBJETIVO DEL PROCESO:</t>
  </si>
  <si>
    <t>Cumplir las obligaciones derivadas del pasivo pensional del Distrito de Cartagena al 100%, mientras este se mantenga, a través del cumplimiento de las normas legales de orden nacional y distrital de los fondos territoriales de pensiones, para el beneficio de pensionados y sustitutos</t>
  </si>
  <si>
    <t>OBJETIVO DEL SUBPROCESO:</t>
  </si>
  <si>
    <t>NOMINA: Registrar  oportunamente el 100% de las liquidaciones  de los trámites de pago y afectaciones  de tipo salarial de los Pensionados, según la normatividad vigente  y manteniendo  actualizada la nómina de pensionados del Distrito de Cartagena.
JURIDICA PENSIONAL: Brindar asesoría jurídica en la interpretación y aplicación de las normas a la dirección adminstrativa en el 100% de los requerimientos, mediante el análisis y estudio de documentación y actos administrativos, y emisión de conceptos jurídicos.Para el reconocimiento, registro y verificación de los pago de las obligaciones pensionales del Fondo(i.e. pensiones, bonos, cuota parte de bono,  cuotas partes por pagar, devolución y traslado de aportes) de manera efectiva y oportuna, con el fin de contribuir en el pago de las mesadas pensionales.
DIRECCIÓN ADMINISTRATIVA: Asegurar el 100% de la prestación del sericio del fondo territoral de pensiones, a traves de la administración de los recursos financieros, materiales, tecnológicos  y humanos disponibles,  para el respeto de los derechos de las partes interesadas, según la normatividad vigente.
BIENESTAR: Garantizar la ejecución del 100% las solicitudes recibidas de los procesos internos del fondo, a través de la ejecución del plan anual de bienestar, asegurando la transparencia de los   servicios que por ley ofrece el Fondo de Territorial de Pensiones, agregando valor publico para los pensionados y sustitutos en cada vigencia.</t>
  </si>
  <si>
    <t>N°</t>
  </si>
  <si>
    <t>DESCRIPCION DEL RIESGO DE CORRUPCION</t>
  </si>
  <si>
    <t>ANALISIS DE  LA PROBABILIDAD</t>
  </si>
  <si>
    <t>ANALISIS DEL IMPACTO</t>
  </si>
  <si>
    <t>CONTROL EXISTENTE</t>
  </si>
  <si>
    <t>Probabilidad Residual Final</t>
  </si>
  <si>
    <t>IMPACTO INHERENTE</t>
  </si>
  <si>
    <t>Zona de Riesgo Final</t>
  </si>
  <si>
    <t>Tratamiento</t>
  </si>
  <si>
    <t xml:space="preserve">Plan de Acción
(Acciones de mejoramiento de controles o nuevas actividades de control) </t>
  </si>
  <si>
    <t>Fecha de Inicio (DD/MM/AAAA)</t>
  </si>
  <si>
    <t>Fecha de terminación (DD/MM/AAAA)</t>
  </si>
  <si>
    <t>Entregable/Evidencia</t>
  </si>
  <si>
    <t>Periodo Seguimiento</t>
  </si>
  <si>
    <t>Responsable</t>
  </si>
  <si>
    <t>No. Control</t>
  </si>
  <si>
    <t>CONTROL Acción (Inicia con un verbo)</t>
  </si>
  <si>
    <t>CALIFICACIÓN DEL DISEÑO DEL CONTROL</t>
  </si>
  <si>
    <t># COLUMNAS 
EN LA MATRIZ DE RIESGO 
QUE SE DESPLAZA
EN EL EJE DE LA
PROBABILIDAD</t>
  </si>
  <si>
    <t>NIVEL RESIDUAL</t>
  </si>
  <si>
    <t>NIVEL CALIFICACION PROBABILIDAD RESIDUAL</t>
  </si>
  <si>
    <t>RIESGO DE CORRUPCION</t>
  </si>
  <si>
    <t>CLASIFICACION DEL RIESGO</t>
  </si>
  <si>
    <t>CAUSA (Falta de..)</t>
  </si>
  <si>
    <t>FRECUENCIA</t>
  </si>
  <si>
    <t>NIVEL</t>
  </si>
  <si>
    <t>PROBABILIDAD INHERENTE</t>
  </si>
  <si>
    <t>CALIFICACION</t>
  </si>
  <si>
    <t>ZONA DE RIESGO INHERENTE</t>
  </si>
  <si>
    <t>ACCION U OMISION</t>
  </si>
  <si>
    <t>USO DEL PODER</t>
  </si>
  <si>
    <t>DESVIAR LA GESTION DE LO PUBLICO</t>
  </si>
  <si>
    <t>BENEFICIO PRIVADO</t>
  </si>
  <si>
    <t>DEFINICION</t>
  </si>
  <si>
    <t>Asignación del responsable</t>
  </si>
  <si>
    <t>Peso</t>
  </si>
  <si>
    <t>Segregación y autoriad del responsable</t>
  </si>
  <si>
    <t xml:space="preserve">Periodicidad </t>
  </si>
  <si>
    <t>Propósito</t>
  </si>
  <si>
    <t xml:space="preserve">Cómo se realiza la actividad de control </t>
  </si>
  <si>
    <t>Qué pasa con las observaciones o desviaciones</t>
  </si>
  <si>
    <t>Evidencia de la ejecución del control</t>
  </si>
  <si>
    <t>RESULTADO</t>
  </si>
  <si>
    <t>RANGO DE CALIFICACIÓN DEL DISEÑO</t>
  </si>
  <si>
    <t>PESO DE LA EJECUCIÓN DEL CONTROL</t>
  </si>
  <si>
    <t>RANGO  DE CALIFICACIÓN DE LA EJECUCIÓN</t>
  </si>
  <si>
    <t>SOLIDEZ INDIVIDUAL DE CADA CONTROL</t>
  </si>
  <si>
    <t>PESO SOLIDEZ INDIVIDUAL DE CADA CONTROL</t>
  </si>
  <si>
    <t>DEBE ESTABLECER ACCIONES PARA FORTALECER EL CONTROL SÍ /NO</t>
  </si>
  <si>
    <t xml:space="preserve">SUMATORIA DE CONTROLES </t>
  </si>
  <si>
    <t xml:space="preserve">CALIFICACIÓN DE LA SOLIDEZ DEL CONJUNTO DE CONTROLES </t>
  </si>
  <si>
    <t>Solidez del conjunto
de controles</t>
  </si>
  <si>
    <t>CONTROLES AYUDAN A DISMINUIR LA PROBABILIDAD</t>
  </si>
  <si>
    <r>
      <t xml:space="preserve">
</t>
    </r>
    <r>
      <rPr>
        <b/>
        <sz val="11"/>
        <color theme="1"/>
        <rFont val="Calibri"/>
        <family val="2"/>
        <scheme val="minor"/>
      </rPr>
      <t>NOMINA</t>
    </r>
    <r>
      <rPr>
        <sz val="11"/>
        <color theme="1"/>
        <rFont val="Calibri"/>
        <family val="2"/>
        <scheme val="minor"/>
      </rPr>
      <t xml:space="preserve">
Recibir dadiva  o beneficio a nombre propio de un tercero para el pago de novedades de nomina  de pensionados  sin el cumplimiento de los requisitos</t>
    </r>
  </si>
  <si>
    <t>x</t>
  </si>
  <si>
    <t>CORRUPCION</t>
  </si>
  <si>
    <t>Falta de controles que no permitan la injerencia de externos sobre la entidad para favorecer intereses  particulares
Exceso de discrecionalidad o concentración de poder
Intereses personales</t>
  </si>
  <si>
    <t>No se ha presentado en los ultimos 5 años</t>
  </si>
  <si>
    <t xml:space="preserve">La Dirección Administrativa verifica mensualmente verifica que toda resulución o acto administrativo sea respuesta a un código Ext  SIGOBgenerado  a través de la ventanilla única de atención al ciudadano.  En caso de encontrar alguna que carezca de ello se genera una alerta y revión del caso.
Evidencia: base de  datos de respuesta PQRS, metadata SIGOB </t>
  </si>
  <si>
    <t>Asignado</t>
  </si>
  <si>
    <t>Adecuado</t>
  </si>
  <si>
    <t>Oportuna</t>
  </si>
  <si>
    <t>Detectar</t>
  </si>
  <si>
    <t>Confiable</t>
  </si>
  <si>
    <t>Se investigan y resuelven oportunamente</t>
  </si>
  <si>
    <t>Completa</t>
  </si>
  <si>
    <t>El control se ejecuta de manera consistente por parte del responsable</t>
  </si>
  <si>
    <t>directamente</t>
  </si>
  <si>
    <t>La Dirección Administrativa, mensualmente antes del pago, verifica que cada  novedad de nomina tengan su soporte(resolución u oficio). En caso de encontrar alguna que carezca de ella revisa si puede ser un error de proceso en caso negativo remite el caso a Control disciplinario y/o supervisor de contrato.
Evidencia: base de  datos de novedades de nómina del  mes con su resolución u oficio AMC.</t>
  </si>
  <si>
    <t>Prevenir</t>
  </si>
  <si>
    <t>La Dirección Administrativa, ejecuta un programa de inducción y reinducción anual, para garantizar competencias e idoneidad del personal.
Evidencia: programa de inducción y reinducción y registros de asistencia.</t>
  </si>
  <si>
    <t>La Dirección Administrativa, ejecuta un programa de inducción y reinducción anual, para sensibilizar sobre la integridad del servidor publico.
Evidencia: programa de inducción y reinducción y registros de asistencia.</t>
  </si>
  <si>
    <r>
      <rPr>
        <b/>
        <sz val="11"/>
        <color theme="1"/>
        <rFont val="Calibri"/>
        <family val="2"/>
        <scheme val="minor"/>
      </rPr>
      <t>Juridica Pensional</t>
    </r>
    <r>
      <rPr>
        <sz val="11"/>
        <color theme="1"/>
        <rFont val="Calibri"/>
        <family val="2"/>
        <scheme val="minor"/>
      </rPr>
      <t xml:space="preserve">
Recibir o solicitar  una dádiva o beneficio a nombre propio o de terceros para realizar trámites pensionales sin el cumplimiento de los requisitos.</t>
    </r>
  </si>
  <si>
    <t>El líder del proceso de Jurídica Pensional,  cada vez que se proyecta una respuesta a una solicitud pensional, verifica que el sustanciador haya aplicado la normatividad y directrices vigentes.  En caso de encontrar alguna desviación remite nuevamente al sustanciador vía correo electrónico para su ajuste y/o aclaración de repetirse la situación….
Evidencia: pantallazos de correos electrónicos con trazabilidad de los conceptos emitidos. 
Oficios : AMC con proyección  y aprobación.</t>
  </si>
  <si>
    <r>
      <rPr>
        <b/>
        <sz val="11"/>
        <color theme="1"/>
        <rFont val="Calibri"/>
        <family val="2"/>
        <scheme val="minor"/>
      </rPr>
      <t>DIRECCIÓN ADMINISTRATIVA</t>
    </r>
    <r>
      <rPr>
        <sz val="11"/>
        <color theme="1"/>
        <rFont val="Calibri"/>
        <family val="2"/>
        <scheme val="minor"/>
      </rPr>
      <t xml:space="preserve">
Recibir  dádiva o beneficio a nombre propio o de terceros para alterar contenido de expedientes pensionales con el fin de mantener o conseguir beneficios pensionales.</t>
    </r>
  </si>
  <si>
    <t>Exceso de discrecionalidad o concentración de poder</t>
  </si>
  <si>
    <t>El líder de archivo, diariamente, diligencia el formato de préstamo de expedientes en la forma acordada y verifica su entrega antes del cierre de oficina. En caso de darse una inconsistencia notifica en forma inmediata a la Dirección Administrativa.
Evidencia: Formato de préstamo de expedientes. Puede darse el caso de reconstrucción de expedientes.</t>
  </si>
  <si>
    <r>
      <rPr>
        <b/>
        <sz val="11"/>
        <color theme="1"/>
        <rFont val="Calibri"/>
        <family val="2"/>
        <scheme val="minor"/>
      </rPr>
      <t>BIENESTAR</t>
    </r>
    <r>
      <rPr>
        <sz val="11"/>
        <color theme="1"/>
        <rFont val="Calibri"/>
        <family val="2"/>
        <scheme val="minor"/>
      </rPr>
      <t xml:space="preserve">
Recibir  dadiva 
o beneficio a nombre propio de un tercero  para  validar información falsa en visitas de verificación, para mantener o adquirir beneficios pensionales.</t>
    </r>
  </si>
  <si>
    <t>El líder del proceso de Bienestar,  cada vez que se  realiza una visita de verificación ,  da su visto bueno al informe presentado . En caso de necesario se  programa otra visita , si se verifica información contraria se remite a Control Disciplinario o supervisor de contrato.
Evidencia: Actas e informes de visita con visto bueno.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</si>
</sst>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x14ac:knownFonts="1">
    <font>
      <sz val="11"/>
      <color theme="1"/>
      <name val="Calibri"/>
      <family val="2"/>
      <scheme val="minor"/>
    </font>
    <font>
      <b/>
      <sz val="11"/>
      <color theme="1"/>
      <name val="Calibri"/>
      <family val="2"/>
      <scheme val="minor"/>
    </font>
    <font>
      <sz val="11"/>
      <color theme="1"/>
      <name val="Arial"/>
      <family val="2"/>
    </font>
    <font>
      <sz val="8"/>
      <name val="Arial Narrow"/>
      <family val="2"/>
    </font>
    <font>
      <b/>
      <sz val="12"/>
      <name val="Arial Narrow"/>
      <family val="2"/>
    </font>
    <font>
      <b/>
      <sz val="8"/>
      <name val="Arial"/>
      <family val="2"/>
    </font>
    <font>
      <b/>
      <sz val="8"/>
      <color rgb="FFFF0000"/>
      <name val="Arial"/>
      <family val="2"/>
    </font>
    <font>
      <b/>
      <sz val="11"/>
      <name val="Arial Narrow"/>
      <family val="2"/>
    </font>
    <font>
      <sz val="12"/>
      <name val="Arial Narrow"/>
      <family val="2"/>
    </font>
    <font>
      <sz val="11"/>
      <name val="Arial Narrow"/>
      <family val="2"/>
    </font>
    <font>
      <sz val="9"/>
      <color theme="1"/>
      <name val="Arial Narrow"/>
      <family val="2"/>
    </font>
    <font>
      <sz val="10"/>
      <name val="Arial Narrow"/>
      <family val="2"/>
    </font>
    <font>
      <b/>
      <sz val="9"/>
      <name val="Arial Narrow"/>
      <family val="2"/>
    </font>
    <font>
      <b/>
      <sz val="7"/>
      <name val="Arial Narrow"/>
      <family val="2"/>
    </font>
    <font>
      <b/>
      <sz val="8"/>
      <name val="Arial Narrow"/>
      <family val="2"/>
    </font>
    <font>
      <sz val="9"/>
      <name val="Arial Narrow"/>
      <family val="2"/>
    </font>
    <font>
      <b/>
      <sz val="9"/>
      <color theme="1"/>
      <name val="Arial Narrow"/>
      <family val="2"/>
    </font>
    <font>
      <sz val="12"/>
      <name val="Calibri"/>
      <family val="2"/>
      <scheme val="minor"/>
    </font>
    <font>
      <sz val="12"/>
      <color rgb="FF000000"/>
      <name val="Calibri"/>
      <family val="2"/>
      <scheme val="minor"/>
    </font>
  </fonts>
  <fills count="4">
    <fill>
      <patternFill patternType="none"/>
    </fill>
    <fill>
      <patternFill patternType="gray125"/>
    </fill>
    <fill>
      <patternFill patternType="solid">
        <fgColor indexed="9"/>
        <bgColor indexed="64"/>
      </patternFill>
    </fill>
    <fill>
      <patternFill patternType="solid">
        <fgColor theme="2" tint="-9.9978637043366805E-2"/>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auto="1"/>
      </left>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indexed="64"/>
      </bottom>
      <diagonal/>
    </border>
  </borders>
  <cellStyleXfs count="2">
    <xf numFmtId="0" fontId="0" fillId="0" borderId="0"/>
    <xf numFmtId="0" fontId="2" fillId="0" borderId="0"/>
  </cellStyleXfs>
  <cellXfs count="108">
    <xf numFmtId="0" fontId="0" fillId="0" borderId="0" xfId="0"/>
    <xf numFmtId="0" fontId="4" fillId="3" borderId="8" xfId="1" applyFont="1" applyFill="1" applyBorder="1" applyAlignment="1">
      <alignment horizontal="center" vertical="center" wrapText="1"/>
    </xf>
    <xf numFmtId="0" fontId="9" fillId="0" borderId="0" xfId="1" applyFont="1" applyAlignment="1">
      <alignment vertical="center" wrapText="1"/>
    </xf>
    <xf numFmtId="0" fontId="4" fillId="3" borderId="9" xfId="1" applyFont="1" applyFill="1" applyBorder="1" applyAlignment="1">
      <alignment horizontal="center" vertical="center" wrapText="1"/>
    </xf>
    <xf numFmtId="1" fontId="10" fillId="0" borderId="3" xfId="1" applyNumberFormat="1" applyFont="1" applyBorder="1" applyAlignment="1">
      <alignment vertical="center" wrapText="1"/>
    </xf>
    <xf numFmtId="1" fontId="10" fillId="0" borderId="4" xfId="1" applyNumberFormat="1" applyFont="1" applyBorder="1" applyAlignment="1">
      <alignment vertical="center" wrapText="1"/>
    </xf>
    <xf numFmtId="0" fontId="7" fillId="3" borderId="5" xfId="1" applyFont="1" applyFill="1" applyBorder="1" applyAlignment="1">
      <alignment vertical="center" wrapText="1"/>
    </xf>
    <xf numFmtId="1" fontId="10" fillId="0" borderId="10" xfId="1" applyNumberFormat="1" applyFont="1" applyBorder="1" applyAlignment="1">
      <alignment vertical="center" wrapText="1"/>
    </xf>
    <xf numFmtId="1" fontId="10" fillId="0" borderId="11" xfId="1" applyNumberFormat="1" applyFont="1" applyBorder="1" applyAlignment="1">
      <alignment vertical="center" wrapText="1"/>
    </xf>
    <xf numFmtId="0" fontId="14" fillId="3" borderId="12" xfId="1" applyFont="1" applyFill="1" applyBorder="1" applyAlignment="1">
      <alignment vertical="center" textRotation="90" wrapText="1"/>
    </xf>
    <xf numFmtId="0" fontId="14" fillId="3" borderId="12" xfId="1" applyFont="1" applyFill="1" applyBorder="1" applyAlignment="1">
      <alignment horizontal="center" vertical="center" textRotation="90" wrapText="1"/>
    </xf>
    <xf numFmtId="0" fontId="14" fillId="3" borderId="1" xfId="1" applyFont="1" applyFill="1" applyBorder="1" applyAlignment="1">
      <alignment horizontal="center" vertical="top" wrapText="1"/>
    </xf>
    <xf numFmtId="0" fontId="14" fillId="3" borderId="1" xfId="1" applyFont="1" applyFill="1" applyBorder="1" applyAlignment="1">
      <alignment vertical="top" wrapText="1"/>
    </xf>
    <xf numFmtId="0" fontId="13" fillId="3" borderId="1" xfId="1" applyFont="1" applyFill="1" applyBorder="1" applyAlignment="1">
      <alignment horizontal="center" vertical="top" wrapText="1"/>
    </xf>
    <xf numFmtId="0" fontId="0" fillId="0" borderId="1" xfId="0" applyBorder="1"/>
    <xf numFmtId="0" fontId="17" fillId="0" borderId="15" xfId="1" applyFont="1" applyBorder="1" applyAlignment="1" applyProtection="1">
      <alignment horizontal="left" vertical="center" wrapText="1"/>
      <protection locked="0"/>
    </xf>
    <xf numFmtId="0" fontId="3" fillId="0" borderId="1" xfId="1" applyFont="1" applyBorder="1" applyAlignment="1" applyProtection="1">
      <alignment horizontal="left" vertical="center" wrapText="1"/>
      <protection locked="0"/>
    </xf>
    <xf numFmtId="164" fontId="0" fillId="0" borderId="1" xfId="0" applyNumberFormat="1" applyBorder="1"/>
    <xf numFmtId="0" fontId="10" fillId="0" borderId="1" xfId="1" applyFont="1" applyBorder="1" applyAlignment="1">
      <alignment horizontal="center" vertical="center" wrapText="1"/>
    </xf>
    <xf numFmtId="4" fontId="0" fillId="0" borderId="1" xfId="0" applyNumberFormat="1" applyBorder="1"/>
    <xf numFmtId="1" fontId="0" fillId="0" borderId="1" xfId="0" applyNumberFormat="1" applyBorder="1"/>
    <xf numFmtId="0" fontId="18" fillId="0" borderId="16" xfId="1" applyFont="1" applyBorder="1" applyAlignment="1" applyProtection="1">
      <alignment horizontal="left" vertical="center" wrapText="1"/>
      <protection locked="0"/>
    </xf>
    <xf numFmtId="0" fontId="18" fillId="0" borderId="17" xfId="1" applyFont="1" applyBorder="1" applyAlignment="1" applyProtection="1">
      <alignment horizontal="left" vertical="center" wrapText="1"/>
      <protection locked="0"/>
    </xf>
    <xf numFmtId="0" fontId="3" fillId="2" borderId="1" xfId="1" applyFont="1" applyFill="1" applyBorder="1" applyAlignment="1">
      <alignment horizontal="center"/>
    </xf>
    <xf numFmtId="0" fontId="4" fillId="0" borderId="1" xfId="1" applyFont="1" applyBorder="1" applyAlignment="1" applyProtection="1">
      <alignment horizontal="left" vertical="center"/>
      <protection locked="0"/>
    </xf>
    <xf numFmtId="0" fontId="5" fillId="0" borderId="1" xfId="1" applyFont="1" applyBorder="1" applyAlignment="1">
      <alignment horizontal="left" vertical="center"/>
    </xf>
    <xf numFmtId="0" fontId="6" fillId="0" borderId="1" xfId="1" applyFont="1" applyBorder="1" applyAlignment="1">
      <alignment horizontal="left" vertical="center"/>
    </xf>
    <xf numFmtId="0" fontId="4" fillId="0" borderId="2" xfId="1" applyFont="1" applyBorder="1" applyAlignment="1" applyProtection="1">
      <alignment horizontal="left" vertical="center"/>
      <protection locked="0"/>
    </xf>
    <xf numFmtId="0" fontId="4" fillId="0" borderId="3" xfId="1" applyFont="1" applyBorder="1" applyAlignment="1" applyProtection="1">
      <alignment horizontal="left" vertical="center"/>
      <protection locked="0"/>
    </xf>
    <xf numFmtId="0" fontId="4" fillId="0" borderId="4" xfId="1" applyFont="1" applyBorder="1" applyAlignment="1" applyProtection="1">
      <alignment horizontal="left" vertical="center"/>
      <protection locked="0"/>
    </xf>
    <xf numFmtId="0" fontId="4" fillId="0" borderId="5" xfId="1" applyFont="1" applyBorder="1" applyAlignment="1" applyProtection="1">
      <alignment horizontal="left" vertical="center"/>
      <protection locked="0"/>
    </xf>
    <xf numFmtId="0" fontId="4" fillId="0" borderId="6" xfId="1" applyFont="1" applyBorder="1" applyAlignment="1" applyProtection="1">
      <alignment horizontal="left" vertical="center"/>
      <protection locked="0"/>
    </xf>
    <xf numFmtId="0" fontId="4" fillId="0" borderId="7" xfId="1" applyFont="1" applyBorder="1" applyAlignment="1" applyProtection="1">
      <alignment horizontal="left" vertical="center"/>
      <protection locked="0"/>
    </xf>
    <xf numFmtId="14" fontId="9" fillId="0" borderId="5" xfId="1" applyNumberFormat="1" applyFont="1" applyBorder="1" applyAlignment="1">
      <alignment horizontal="center" vertical="center" wrapText="1"/>
    </xf>
    <xf numFmtId="0" fontId="9" fillId="0" borderId="6" xfId="1" applyFont="1" applyBorder="1" applyAlignment="1">
      <alignment horizontal="center" vertical="center" wrapText="1"/>
    </xf>
    <xf numFmtId="0" fontId="9" fillId="0" borderId="7" xfId="1" applyFont="1" applyBorder="1" applyAlignment="1">
      <alignment horizontal="center" vertical="center" wrapText="1"/>
    </xf>
    <xf numFmtId="0" fontId="4" fillId="3" borderId="6" xfId="1" applyFont="1" applyFill="1" applyBorder="1" applyAlignment="1">
      <alignment horizontal="center" vertical="center" wrapText="1"/>
    </xf>
    <xf numFmtId="0" fontId="4" fillId="3" borderId="7" xfId="1" applyFont="1" applyFill="1" applyBorder="1" applyAlignment="1">
      <alignment horizontal="center" vertical="center" wrapText="1"/>
    </xf>
    <xf numFmtId="1" fontId="10" fillId="0" borderId="5" xfId="1" applyNumberFormat="1" applyFont="1" applyBorder="1" applyAlignment="1">
      <alignment horizontal="center" vertical="center" wrapText="1"/>
    </xf>
    <xf numFmtId="1" fontId="10" fillId="0" borderId="6" xfId="1" applyNumberFormat="1" applyFont="1" applyBorder="1" applyAlignment="1">
      <alignment horizontal="center" vertical="center" wrapText="1"/>
    </xf>
    <xf numFmtId="1" fontId="10" fillId="0" borderId="7" xfId="1" applyNumberFormat="1" applyFont="1" applyBorder="1" applyAlignment="1">
      <alignment horizontal="center" vertical="center" wrapText="1"/>
    </xf>
    <xf numFmtId="0" fontId="7" fillId="3" borderId="5" xfId="1" applyFont="1" applyFill="1" applyBorder="1" applyAlignment="1">
      <alignment horizontal="center" vertical="center" wrapText="1"/>
    </xf>
    <xf numFmtId="0" fontId="7" fillId="3" borderId="6" xfId="1" applyFont="1" applyFill="1" applyBorder="1" applyAlignment="1">
      <alignment horizontal="center" vertical="center" wrapText="1"/>
    </xf>
    <xf numFmtId="0" fontId="7" fillId="3" borderId="7" xfId="1" applyFont="1" applyFill="1" applyBorder="1" applyAlignment="1">
      <alignment horizontal="center" vertical="center" wrapText="1"/>
    </xf>
    <xf numFmtId="0" fontId="11" fillId="0" borderId="5" xfId="1" applyFont="1" applyBorder="1" applyAlignment="1" applyProtection="1">
      <alignment horizontal="justify" vertical="center" wrapText="1"/>
      <protection locked="0"/>
    </xf>
    <xf numFmtId="0" fontId="11" fillId="0" borderId="6" xfId="1" applyFont="1" applyBorder="1" applyAlignment="1" applyProtection="1">
      <alignment horizontal="justify" vertical="center" wrapText="1"/>
      <protection locked="0"/>
    </xf>
    <xf numFmtId="0" fontId="11" fillId="0" borderId="7" xfId="1" applyFont="1" applyBorder="1" applyAlignment="1" applyProtection="1">
      <alignment horizontal="justify" vertical="center" wrapText="1"/>
      <protection locked="0"/>
    </xf>
    <xf numFmtId="0" fontId="11" fillId="0" borderId="5" xfId="1" applyFont="1" applyBorder="1" applyAlignment="1">
      <alignment horizontal="left" vertical="center" wrapText="1"/>
    </xf>
    <xf numFmtId="0" fontId="11" fillId="0" borderId="6" xfId="1" applyFont="1" applyBorder="1" applyAlignment="1">
      <alignment horizontal="left" vertical="center" wrapText="1"/>
    </xf>
    <xf numFmtId="0" fontId="11" fillId="0" borderId="7" xfId="1" applyFont="1" applyBorder="1" applyAlignment="1">
      <alignment horizontal="left" vertical="center" wrapText="1"/>
    </xf>
    <xf numFmtId="0" fontId="8" fillId="0" borderId="5" xfId="1" applyFont="1" applyBorder="1" applyAlignment="1" applyProtection="1">
      <alignment horizontal="center" vertical="center" wrapText="1"/>
      <protection locked="0"/>
    </xf>
    <xf numFmtId="0" fontId="8" fillId="0" borderId="7" xfId="1" applyFont="1" applyBorder="1" applyAlignment="1" applyProtection="1">
      <alignment horizontal="center" vertical="center" wrapText="1"/>
      <protection locked="0"/>
    </xf>
    <xf numFmtId="0" fontId="4" fillId="0" borderId="5" xfId="1" applyFont="1" applyBorder="1" applyAlignment="1" applyProtection="1">
      <alignment vertical="center" wrapText="1"/>
      <protection locked="0"/>
    </xf>
    <xf numFmtId="0" fontId="4" fillId="0" borderId="6" xfId="1" applyFont="1" applyBorder="1" applyAlignment="1" applyProtection="1">
      <alignment vertical="center"/>
      <protection locked="0"/>
    </xf>
    <xf numFmtId="0" fontId="8" fillId="0" borderId="2" xfId="1" applyFont="1" applyBorder="1" applyAlignment="1">
      <alignment horizontal="center" vertical="center" wrapText="1"/>
    </xf>
    <xf numFmtId="0" fontId="8" fillId="0" borderId="4" xfId="1" applyFont="1" applyBorder="1" applyAlignment="1">
      <alignment horizontal="center" vertical="center" wrapText="1"/>
    </xf>
    <xf numFmtId="0" fontId="4" fillId="3" borderId="2" xfId="1" applyFont="1" applyFill="1" applyBorder="1" applyAlignment="1">
      <alignment horizontal="center" vertical="center" wrapText="1"/>
    </xf>
    <xf numFmtId="0" fontId="4" fillId="3" borderId="3" xfId="1" applyFont="1" applyFill="1" applyBorder="1" applyAlignment="1">
      <alignment horizontal="center" vertical="center" wrapText="1"/>
    </xf>
    <xf numFmtId="0" fontId="4" fillId="3" borderId="4" xfId="1" applyFont="1" applyFill="1" applyBorder="1" applyAlignment="1">
      <alignment horizontal="center" vertical="center" wrapText="1"/>
    </xf>
    <xf numFmtId="0" fontId="12" fillId="3" borderId="12" xfId="1" applyFont="1" applyFill="1" applyBorder="1" applyAlignment="1">
      <alignment horizontal="center" vertical="center" wrapText="1"/>
    </xf>
    <xf numFmtId="0" fontId="12" fillId="3" borderId="9" xfId="1" applyFont="1" applyFill="1" applyBorder="1" applyAlignment="1">
      <alignment horizontal="center" vertical="center" wrapText="1"/>
    </xf>
    <xf numFmtId="0" fontId="12" fillId="3" borderId="8" xfId="1" applyFont="1" applyFill="1" applyBorder="1" applyAlignment="1">
      <alignment horizontal="center" vertical="center" wrapText="1"/>
    </xf>
    <xf numFmtId="9" fontId="12" fillId="3" borderId="1" xfId="1" applyNumberFormat="1" applyFont="1" applyFill="1" applyBorder="1" applyAlignment="1">
      <alignment horizontal="center" vertical="center" wrapText="1"/>
    </xf>
    <xf numFmtId="0" fontId="12" fillId="3" borderId="2" xfId="1" applyFont="1" applyFill="1" applyBorder="1" applyAlignment="1">
      <alignment horizontal="center" vertical="center" wrapText="1"/>
    </xf>
    <xf numFmtId="0" fontId="12" fillId="3" borderId="3" xfId="1" applyFont="1" applyFill="1" applyBorder="1" applyAlignment="1">
      <alignment horizontal="center" vertical="center" wrapText="1"/>
    </xf>
    <xf numFmtId="0" fontId="12" fillId="3" borderId="4" xfId="1" applyFont="1" applyFill="1" applyBorder="1" applyAlignment="1">
      <alignment horizontal="center" vertical="center" wrapText="1"/>
    </xf>
    <xf numFmtId="0" fontId="12" fillId="3" borderId="13" xfId="1" applyFont="1" applyFill="1" applyBorder="1" applyAlignment="1">
      <alignment horizontal="center" vertical="center" wrapText="1"/>
    </xf>
    <xf numFmtId="0" fontId="12" fillId="3" borderId="10" xfId="1" applyFont="1" applyFill="1" applyBorder="1" applyAlignment="1">
      <alignment horizontal="center" vertical="center" wrapText="1"/>
    </xf>
    <xf numFmtId="0" fontId="12" fillId="3" borderId="11" xfId="1" applyFont="1" applyFill="1" applyBorder="1" applyAlignment="1">
      <alignment horizontal="center" vertical="center" wrapText="1"/>
    </xf>
    <xf numFmtId="0" fontId="13" fillId="3" borderId="12" xfId="1" applyFont="1" applyFill="1" applyBorder="1" applyAlignment="1">
      <alignment horizontal="center" vertical="top" wrapText="1"/>
    </xf>
    <xf numFmtId="0" fontId="13" fillId="3" borderId="9" xfId="1" applyFont="1" applyFill="1" applyBorder="1" applyAlignment="1">
      <alignment horizontal="center" vertical="top" wrapText="1"/>
    </xf>
    <xf numFmtId="0" fontId="13" fillId="3" borderId="8" xfId="1" applyFont="1" applyFill="1" applyBorder="1" applyAlignment="1">
      <alignment horizontal="center" vertical="top" wrapText="1"/>
    </xf>
    <xf numFmtId="0" fontId="13" fillId="3" borderId="2" xfId="1" applyFont="1" applyFill="1" applyBorder="1" applyAlignment="1">
      <alignment horizontal="center" vertical="center" wrapText="1"/>
    </xf>
    <xf numFmtId="0" fontId="13" fillId="3" borderId="14" xfId="1" applyFont="1" applyFill="1" applyBorder="1" applyAlignment="1">
      <alignment horizontal="center" vertical="center" wrapText="1"/>
    </xf>
    <xf numFmtId="0" fontId="13" fillId="3" borderId="13" xfId="1" applyFont="1" applyFill="1" applyBorder="1" applyAlignment="1">
      <alignment horizontal="center" vertical="center" wrapText="1"/>
    </xf>
    <xf numFmtId="0" fontId="12" fillId="3" borderId="1" xfId="1"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14" fillId="3" borderId="2" xfId="1" applyFont="1" applyFill="1" applyBorder="1" applyAlignment="1">
      <alignment horizontal="center" vertical="center" wrapText="1"/>
    </xf>
    <xf numFmtId="0" fontId="14" fillId="3" borderId="3" xfId="1" applyFont="1" applyFill="1" applyBorder="1" applyAlignment="1">
      <alignment horizontal="center" vertical="center" wrapText="1"/>
    </xf>
    <xf numFmtId="0" fontId="14" fillId="3" borderId="4" xfId="1" applyFont="1" applyFill="1" applyBorder="1" applyAlignment="1">
      <alignment horizontal="center" vertical="center" wrapText="1"/>
    </xf>
    <xf numFmtId="0" fontId="14" fillId="3" borderId="1" xfId="1" applyFont="1" applyFill="1" applyBorder="1" applyAlignment="1">
      <alignment horizontal="center" vertical="center" wrapText="1"/>
    </xf>
    <xf numFmtId="0" fontId="16" fillId="0" borderId="1" xfId="1" applyFont="1" applyBorder="1" applyAlignment="1">
      <alignment horizontal="center" vertical="center" wrapText="1"/>
    </xf>
    <xf numFmtId="0" fontId="15" fillId="0" borderId="1" xfId="1" applyFont="1" applyBorder="1" applyAlignment="1" applyProtection="1">
      <alignment horizontal="center" vertical="center" wrapText="1"/>
      <protection locked="0"/>
    </xf>
    <xf numFmtId="0" fontId="16" fillId="0" borderId="1" xfId="1" applyFont="1" applyBorder="1" applyAlignment="1">
      <alignment horizontal="center" vertical="center"/>
    </xf>
    <xf numFmtId="1" fontId="0" fillId="0" borderId="1" xfId="0" applyNumberFormat="1" applyBorder="1" applyAlignment="1">
      <alignment horizontal="center" vertical="center"/>
    </xf>
    <xf numFmtId="0" fontId="15" fillId="0" borderId="12" xfId="0" applyFont="1" applyBorder="1" applyAlignment="1">
      <alignment horizontal="center" vertical="center" wrapText="1"/>
    </xf>
    <xf numFmtId="0" fontId="15" fillId="0" borderId="9" xfId="0" applyFont="1" applyBorder="1" applyAlignment="1">
      <alignment horizontal="center" vertical="center" wrapText="1"/>
    </xf>
    <xf numFmtId="3" fontId="15" fillId="0" borderId="1" xfId="1" applyNumberFormat="1" applyFont="1" applyBorder="1" applyAlignment="1" applyProtection="1">
      <alignment horizontal="center" vertical="center" wrapText="1"/>
      <protection locked="0"/>
    </xf>
    <xf numFmtId="0" fontId="0" fillId="0" borderId="12" xfId="0" applyBorder="1" applyAlignment="1">
      <alignment horizontal="center"/>
    </xf>
    <xf numFmtId="0" fontId="0" fillId="0" borderId="9" xfId="0" applyBorder="1" applyAlignment="1">
      <alignment horizontal="center"/>
    </xf>
    <xf numFmtId="0" fontId="0" fillId="0" borderId="1" xfId="0" applyBorder="1" applyAlignment="1">
      <alignment horizontal="center"/>
    </xf>
    <xf numFmtId="0" fontId="16" fillId="0" borderId="12" xfId="1" applyFont="1" applyBorder="1" applyAlignment="1">
      <alignment horizontal="center" vertical="center"/>
    </xf>
    <xf numFmtId="0" fontId="16" fillId="0" borderId="9" xfId="1" applyFont="1" applyBorder="1" applyAlignment="1">
      <alignment horizontal="center" vertical="center"/>
    </xf>
    <xf numFmtId="0" fontId="14" fillId="0" borderId="12" xfId="1" applyFont="1" applyBorder="1" applyAlignment="1">
      <alignment horizontal="center" vertical="top" wrapText="1"/>
    </xf>
    <xf numFmtId="0" fontId="14" fillId="0" borderId="9" xfId="1" applyFont="1" applyBorder="1" applyAlignment="1">
      <alignment horizontal="center" vertical="top" wrapText="1"/>
    </xf>
    <xf numFmtId="3" fontId="0" fillId="0" borderId="12" xfId="0" applyNumberFormat="1" applyBorder="1" applyAlignment="1">
      <alignment horizontal="center" vertical="center"/>
    </xf>
    <xf numFmtId="3" fontId="0" fillId="0" borderId="9" xfId="0" applyNumberFormat="1" applyBorder="1" applyAlignment="1">
      <alignment horizontal="center" vertical="center"/>
    </xf>
    <xf numFmtId="1" fontId="10" fillId="0" borderId="1" xfId="1" applyNumberFormat="1" applyFont="1" applyBorder="1" applyAlignment="1">
      <alignment horizontal="center" vertical="center" wrapText="1"/>
    </xf>
    <xf numFmtId="1" fontId="15" fillId="0" borderId="1" xfId="1" applyNumberFormat="1" applyFont="1" applyBorder="1" applyAlignment="1">
      <alignment vertical="center"/>
    </xf>
    <xf numFmtId="1" fontId="10" fillId="0" borderId="12" xfId="1" applyNumberFormat="1" applyFont="1" applyBorder="1" applyAlignment="1">
      <alignment horizontal="center" vertical="center" wrapText="1"/>
    </xf>
    <xf numFmtId="1" fontId="10" fillId="0" borderId="9" xfId="1" applyNumberFormat="1" applyFont="1" applyBorder="1" applyAlignment="1">
      <alignment horizontal="center" vertical="center" wrapText="1"/>
    </xf>
    <xf numFmtId="0" fontId="15" fillId="0" borderId="8" xfId="0" applyFont="1" applyBorder="1" applyAlignment="1">
      <alignment horizontal="center" vertical="center" wrapText="1"/>
    </xf>
    <xf numFmtId="3" fontId="0" fillId="0" borderId="8" xfId="0" applyNumberFormat="1" applyBorder="1" applyAlignment="1">
      <alignment horizontal="center" vertical="center"/>
    </xf>
    <xf numFmtId="0" fontId="0" fillId="0" borderId="8" xfId="0" applyBorder="1" applyAlignment="1">
      <alignment horizontal="center"/>
    </xf>
    <xf numFmtId="1" fontId="10" fillId="0" borderId="8" xfId="1" applyNumberFormat="1" applyFont="1" applyBorder="1" applyAlignment="1">
      <alignment horizontal="center" vertical="center" wrapText="1"/>
    </xf>
    <xf numFmtId="0" fontId="16" fillId="0" borderId="8" xfId="1" applyFont="1" applyBorder="1" applyAlignment="1">
      <alignment horizontal="center" vertical="center"/>
    </xf>
    <xf numFmtId="0" fontId="14" fillId="0" borderId="8" xfId="1" applyFont="1" applyBorder="1" applyAlignment="1">
      <alignment horizontal="center" vertical="top" wrapText="1"/>
    </xf>
  </cellXfs>
  <cellStyles count="2">
    <cellStyle name="Normal" xfId="0" builtinId="0"/>
    <cellStyle name="Normal 2" xfId="1" xr:uid="{B950244B-D91B-4BA8-9CE1-D9093C4F95A9}"/>
  </cellStyles>
  <dxfs count="101">
    <dxf>
      <fill>
        <patternFill patternType="solid">
          <fgColor rgb="FFE36C09"/>
          <bgColor rgb="FFE36C09"/>
        </patternFill>
      </fill>
    </dxf>
    <dxf>
      <fill>
        <patternFill patternType="solid">
          <fgColor rgb="FFC00000"/>
          <bgColor rgb="FFC00000"/>
        </patternFill>
      </fill>
    </dxf>
    <dxf>
      <fill>
        <patternFill patternType="solid">
          <fgColor rgb="FFFFFF00"/>
          <bgColor rgb="FFFFFF00"/>
        </patternFill>
      </fill>
    </dxf>
    <dxf>
      <fill>
        <patternFill patternType="solid">
          <fgColor rgb="FF92D050"/>
          <bgColor rgb="FF92D050"/>
        </patternFill>
      </fill>
    </dxf>
    <dxf>
      <fill>
        <patternFill patternType="solid">
          <fgColor rgb="FFFFFF00"/>
          <bgColor rgb="FFFFFF00"/>
        </patternFill>
      </fill>
    </dxf>
    <dxf>
      <fill>
        <patternFill patternType="solid">
          <fgColor rgb="FF92D050"/>
          <bgColor rgb="FF92D050"/>
        </patternFill>
      </fill>
    </dxf>
    <dxf>
      <fill>
        <patternFill patternType="solid">
          <fgColor rgb="FFE36C09"/>
          <bgColor rgb="FFE36C09"/>
        </patternFill>
      </fill>
    </dxf>
    <dxf>
      <fill>
        <patternFill patternType="solid">
          <fgColor rgb="FFC00000"/>
          <bgColor rgb="FFC00000"/>
        </patternFill>
      </fill>
    </dxf>
    <dxf>
      <fill>
        <patternFill patternType="solid">
          <fgColor rgb="FFC00000"/>
          <bgColor rgb="FFC00000"/>
        </patternFill>
      </fill>
    </dxf>
    <dxf>
      <fill>
        <patternFill patternType="solid">
          <fgColor rgb="FF92D050"/>
          <bgColor rgb="FF92D050"/>
        </patternFill>
      </fill>
    </dxf>
    <dxf>
      <fill>
        <patternFill patternType="solid">
          <fgColor rgb="FFFFFF00"/>
          <bgColor rgb="FFFFFF00"/>
        </patternFill>
      </fill>
    </dxf>
    <dxf>
      <fill>
        <patternFill patternType="solid">
          <fgColor rgb="FFE36C09"/>
          <bgColor rgb="FFE36C09"/>
        </patternFill>
      </fill>
    </dxf>
    <dxf>
      <fill>
        <patternFill patternType="solid">
          <fgColor rgb="FFFFFF00"/>
          <bgColor rgb="FFFFFF00"/>
        </patternFill>
      </fill>
    </dxf>
    <dxf>
      <fill>
        <patternFill patternType="solid">
          <fgColor rgb="FF92D050"/>
          <bgColor rgb="FF92D050"/>
        </patternFill>
      </fill>
    </dxf>
    <dxf>
      <fill>
        <patternFill patternType="solid">
          <fgColor rgb="FFE36C09"/>
          <bgColor rgb="FFE36C09"/>
        </patternFill>
      </fill>
    </dxf>
    <dxf>
      <fill>
        <patternFill patternType="solid">
          <fgColor rgb="FFC00000"/>
          <bgColor rgb="FFC00000"/>
        </patternFill>
      </fill>
    </dxf>
    <dxf>
      <fill>
        <patternFill patternType="solid">
          <fgColor rgb="FFFF0000"/>
          <bgColor rgb="FFFF0000"/>
        </patternFill>
      </fill>
    </dxf>
    <dxf>
      <fill>
        <patternFill patternType="solid">
          <fgColor rgb="FFFFC000"/>
          <bgColor rgb="FFFFC000"/>
        </patternFill>
      </fill>
    </dxf>
    <dxf>
      <fill>
        <patternFill patternType="solid">
          <fgColor rgb="FFFFFF66"/>
          <bgColor rgb="FFFFFF66"/>
        </patternFill>
      </fill>
    </dxf>
    <dxf>
      <fill>
        <patternFill patternType="solid">
          <fgColor rgb="FFFFC000"/>
          <bgColor rgb="FFFFC000"/>
        </patternFill>
      </fill>
    </dxf>
    <dxf>
      <fill>
        <patternFill patternType="solid">
          <fgColor rgb="FFFF0000"/>
          <bgColor rgb="FFFF0000"/>
        </patternFill>
      </fill>
    </dxf>
    <dxf>
      <fill>
        <patternFill patternType="solid">
          <fgColor rgb="FFFFFF66"/>
          <bgColor rgb="FFFFFF66"/>
        </patternFill>
      </fill>
    </dxf>
    <dxf>
      <fill>
        <patternFill patternType="solid">
          <fgColor rgb="FFFF0000"/>
          <bgColor rgb="FFFF0000"/>
        </patternFill>
      </fill>
    </dxf>
    <dxf>
      <fill>
        <patternFill patternType="solid">
          <fgColor rgb="FFFFC000"/>
          <bgColor rgb="FFFFC000"/>
        </patternFill>
      </fill>
    </dxf>
    <dxf>
      <fill>
        <patternFill patternType="solid">
          <fgColor rgb="FFFFFF66"/>
          <bgColor rgb="FFFFFF66"/>
        </patternFill>
      </fill>
    </dxf>
    <dxf>
      <fill>
        <patternFill patternType="solid">
          <fgColor rgb="FFFF0000"/>
          <bgColor rgb="FFFF0000"/>
        </patternFill>
      </fill>
    </dxf>
    <dxf>
      <fill>
        <patternFill patternType="solid">
          <fgColor rgb="FFFFC000"/>
          <bgColor rgb="FFFFC000"/>
        </patternFill>
      </fill>
    </dxf>
    <dxf>
      <fill>
        <patternFill patternType="solid">
          <fgColor rgb="FFFFFF66"/>
          <bgColor rgb="FFFFFF66"/>
        </patternFill>
      </fill>
    </dxf>
    <dxf>
      <fill>
        <patternFill patternType="solid">
          <fgColor rgb="FFFF0000"/>
          <bgColor rgb="FFFF0000"/>
        </patternFill>
      </fill>
    </dxf>
    <dxf>
      <fill>
        <patternFill patternType="solid">
          <fgColor rgb="FFFFC000"/>
          <bgColor rgb="FFFFC000"/>
        </patternFill>
      </fill>
    </dxf>
    <dxf>
      <fill>
        <patternFill patternType="solid">
          <fgColor rgb="FFFFFF66"/>
          <bgColor rgb="FFFFFF66"/>
        </patternFill>
      </fill>
    </dxf>
    <dxf>
      <fill>
        <patternFill patternType="solid">
          <fgColor rgb="FF92D050"/>
          <bgColor rgb="FF92D050"/>
        </patternFill>
      </fill>
    </dxf>
    <dxf>
      <fill>
        <patternFill patternType="solid">
          <fgColor rgb="FF00B050"/>
          <bgColor rgb="FF00B050"/>
        </patternFill>
      </fill>
    </dxf>
    <dxf>
      <fill>
        <patternFill patternType="solid">
          <fgColor rgb="FFFFC000"/>
          <bgColor rgb="FFFFC000"/>
        </patternFill>
      </fill>
    </dxf>
    <dxf>
      <fill>
        <patternFill patternType="solid">
          <fgColor rgb="FFFFFF66"/>
          <bgColor rgb="FFFFFF66"/>
        </patternFill>
      </fill>
    </dxf>
    <dxf>
      <fill>
        <patternFill patternType="solid">
          <fgColor rgb="FF92D050"/>
          <bgColor rgb="FF92D050"/>
        </patternFill>
      </fill>
    </dxf>
    <dxf>
      <fill>
        <patternFill patternType="solid">
          <fgColor rgb="FF00B050"/>
          <bgColor rgb="FF00B050"/>
        </patternFill>
      </fill>
    </dxf>
    <dxf>
      <fill>
        <patternFill patternType="solid">
          <fgColor rgb="FFFF0000"/>
          <bgColor rgb="FFFF0000"/>
        </patternFill>
      </fill>
    </dxf>
    <dxf>
      <fill>
        <patternFill patternType="solid">
          <fgColor rgb="FFFFC000"/>
          <bgColor rgb="FFFFC000"/>
        </patternFill>
      </fill>
    </dxf>
    <dxf>
      <fill>
        <patternFill patternType="solid">
          <fgColor rgb="FFFF0000"/>
          <bgColor rgb="FFFF0000"/>
        </patternFill>
      </fill>
    </dxf>
    <dxf>
      <fill>
        <patternFill patternType="solid">
          <fgColor rgb="FFFFFF66"/>
          <bgColor rgb="FFFFFF66"/>
        </patternFill>
      </fill>
    </dxf>
    <dxf>
      <fill>
        <patternFill patternType="solid">
          <fgColor rgb="FF00B050"/>
          <bgColor rgb="FF00B050"/>
        </patternFill>
      </fill>
    </dxf>
    <dxf>
      <fill>
        <patternFill patternType="solid">
          <fgColor rgb="FF92D050"/>
          <bgColor rgb="FF92D050"/>
        </patternFill>
      </fill>
    </dxf>
    <dxf>
      <fill>
        <patternFill patternType="solid">
          <fgColor rgb="FFFFC000"/>
          <bgColor rgb="FFFFC000"/>
        </patternFill>
      </fill>
    </dxf>
    <dxf>
      <fill>
        <patternFill patternType="solid">
          <fgColor rgb="FFFF0000"/>
          <bgColor rgb="FFFF0000"/>
        </patternFill>
      </fill>
    </dxf>
    <dxf>
      <fill>
        <patternFill patternType="solid">
          <fgColor rgb="FF92D050"/>
          <bgColor rgb="FF92D050"/>
        </patternFill>
      </fill>
    </dxf>
    <dxf>
      <fill>
        <patternFill patternType="solid">
          <fgColor rgb="FF00B050"/>
          <bgColor rgb="FF00B050"/>
        </patternFill>
      </fill>
    </dxf>
    <dxf>
      <fill>
        <patternFill patternType="solid">
          <fgColor rgb="FFFFFF66"/>
          <bgColor rgb="FFFFFF66"/>
        </patternFill>
      </fill>
    </dxf>
    <dxf>
      <fill>
        <patternFill patternType="solid">
          <fgColor rgb="FFFF0000"/>
          <bgColor rgb="FFFF0000"/>
        </patternFill>
      </fill>
    </dxf>
    <dxf>
      <fill>
        <patternFill patternType="solid">
          <fgColor rgb="FFFFC000"/>
          <bgColor rgb="FFFFC000"/>
        </patternFill>
      </fill>
    </dxf>
    <dxf>
      <fill>
        <patternFill patternType="solid">
          <fgColor rgb="FFFFFF66"/>
          <bgColor rgb="FFFFFF66"/>
        </patternFill>
      </fill>
    </dxf>
    <dxf>
      <fill>
        <patternFill patternType="solid">
          <fgColor rgb="FF00B050"/>
          <bgColor rgb="FF00B050"/>
        </patternFill>
      </fill>
    </dxf>
    <dxf>
      <fill>
        <patternFill patternType="solid">
          <fgColor rgb="FF92D050"/>
          <bgColor rgb="FF92D050"/>
        </patternFill>
      </fill>
    </dxf>
    <dxf>
      <fill>
        <patternFill patternType="solid">
          <fgColor rgb="FFFFFF00"/>
          <bgColor rgb="FFFFFF00"/>
        </patternFill>
      </fill>
    </dxf>
    <dxf>
      <fill>
        <patternFill patternType="solid">
          <fgColor rgb="FFE36C09"/>
          <bgColor rgb="FFE36C09"/>
        </patternFill>
      </fill>
    </dxf>
    <dxf>
      <fill>
        <patternFill patternType="solid">
          <fgColor rgb="FFC00000"/>
          <bgColor rgb="FFC00000"/>
        </patternFill>
      </fill>
    </dxf>
    <dxf>
      <fill>
        <patternFill patternType="solid">
          <fgColor rgb="FF92D050"/>
          <bgColor rgb="FF92D050"/>
        </patternFill>
      </fill>
    </dxf>
    <dxf>
      <fill>
        <patternFill patternType="solid">
          <fgColor rgb="FF92D050"/>
          <bgColor rgb="FF92D050"/>
        </patternFill>
      </fill>
    </dxf>
    <dxf>
      <fill>
        <patternFill patternType="solid">
          <fgColor rgb="FFFFFF00"/>
          <bgColor rgb="FFFFFF00"/>
        </patternFill>
      </fill>
    </dxf>
    <dxf>
      <fill>
        <patternFill patternType="solid">
          <fgColor rgb="FFE36C09"/>
          <bgColor rgb="FFE36C09"/>
        </patternFill>
      </fill>
    </dxf>
    <dxf>
      <fill>
        <patternFill patternType="solid">
          <fgColor rgb="FFC00000"/>
          <bgColor rgb="FFC00000"/>
        </patternFill>
      </fill>
    </dxf>
    <dxf>
      <fill>
        <patternFill patternType="solid">
          <fgColor rgb="FFC00000"/>
          <bgColor rgb="FFC00000"/>
        </patternFill>
      </fill>
    </dxf>
    <dxf>
      <fill>
        <patternFill patternType="solid">
          <fgColor rgb="FFE36C09"/>
          <bgColor rgb="FFE36C09"/>
        </patternFill>
      </fill>
    </dxf>
    <dxf>
      <fill>
        <patternFill patternType="solid">
          <fgColor rgb="FFFFFF00"/>
          <bgColor rgb="FFFFFF00"/>
        </patternFill>
      </fill>
    </dxf>
    <dxf>
      <fill>
        <patternFill patternType="solid">
          <fgColor rgb="FF92D050"/>
          <bgColor rgb="FF92D050"/>
        </patternFill>
      </fill>
    </dxf>
    <dxf>
      <fill>
        <patternFill patternType="solid">
          <fgColor rgb="FFE36C09"/>
          <bgColor rgb="FFE36C09"/>
        </patternFill>
      </fill>
    </dxf>
    <dxf>
      <fill>
        <patternFill patternType="solid">
          <fgColor rgb="FFC00000"/>
          <bgColor rgb="FFC00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FF66"/>
          <bgColor rgb="FFFFFF66"/>
        </patternFill>
      </fill>
    </dxf>
    <dxf>
      <fill>
        <patternFill patternType="solid">
          <fgColor rgb="FFFFC000"/>
          <bgColor rgb="FFFFC000"/>
        </patternFill>
      </fill>
    </dxf>
    <dxf>
      <fill>
        <patternFill patternType="solid">
          <fgColor rgb="FFFFFF66"/>
          <bgColor rgb="FFFFFF66"/>
        </patternFill>
      </fill>
    </dxf>
    <dxf>
      <fill>
        <patternFill patternType="solid">
          <fgColor rgb="FFFF0000"/>
          <bgColor rgb="FFFF0000"/>
        </patternFill>
      </fill>
    </dxf>
    <dxf>
      <fill>
        <patternFill patternType="solid">
          <fgColor rgb="FFFFC000"/>
          <bgColor rgb="FFFFC000"/>
        </patternFill>
      </fill>
    </dxf>
    <dxf>
      <fill>
        <patternFill patternType="solid">
          <fgColor rgb="FFFFC000"/>
          <bgColor rgb="FFFFC000"/>
        </patternFill>
      </fill>
    </dxf>
    <dxf>
      <fill>
        <patternFill patternType="solid">
          <fgColor rgb="FFFF0000"/>
          <bgColor rgb="FFFF0000"/>
        </patternFill>
      </fill>
    </dxf>
    <dxf>
      <fill>
        <patternFill patternType="solid">
          <fgColor rgb="FFFFFF66"/>
          <bgColor rgb="FFFFFF66"/>
        </patternFill>
      </fill>
    </dxf>
    <dxf>
      <fill>
        <patternFill patternType="solid">
          <fgColor rgb="FFFF0000"/>
          <bgColor rgb="FFFF0000"/>
        </patternFill>
      </fill>
    </dxf>
    <dxf>
      <fill>
        <patternFill patternType="solid">
          <fgColor rgb="FFFFFF66"/>
          <bgColor rgb="FFFFFF66"/>
        </patternFill>
      </fill>
    </dxf>
    <dxf>
      <fill>
        <patternFill patternType="solid">
          <fgColor rgb="FFFFC000"/>
          <bgColor rgb="FFFFC000"/>
        </patternFill>
      </fill>
    </dxf>
    <dxf>
      <fill>
        <patternFill patternType="solid">
          <fgColor rgb="FF92D050"/>
          <bgColor rgb="FF92D050"/>
        </patternFill>
      </fill>
    </dxf>
    <dxf>
      <fill>
        <patternFill patternType="solid">
          <fgColor rgb="FF00B050"/>
          <bgColor rgb="FF00B050"/>
        </patternFill>
      </fill>
    </dxf>
    <dxf>
      <fill>
        <patternFill patternType="solid">
          <fgColor rgb="FFFFC000"/>
          <bgColor rgb="FFFFC000"/>
        </patternFill>
      </fill>
    </dxf>
    <dxf>
      <fill>
        <patternFill patternType="solid">
          <fgColor rgb="FFFF0000"/>
          <bgColor rgb="FFFF0000"/>
        </patternFill>
      </fill>
    </dxf>
    <dxf>
      <fill>
        <patternFill patternType="solid">
          <fgColor rgb="FFFFFF66"/>
          <bgColor rgb="FFFFFF66"/>
        </patternFill>
      </fill>
    </dxf>
    <dxf>
      <fill>
        <patternFill patternType="solid">
          <fgColor rgb="FFFFC000"/>
          <bgColor rgb="FFFFC000"/>
        </patternFill>
      </fill>
    </dxf>
    <dxf>
      <fill>
        <patternFill patternType="solid">
          <fgColor rgb="FFFF0000"/>
          <bgColor rgb="FFFF0000"/>
        </patternFill>
      </fill>
    </dxf>
    <dxf>
      <fill>
        <patternFill patternType="solid">
          <fgColor rgb="FFFFFF66"/>
          <bgColor rgb="FFFFFF66"/>
        </patternFill>
      </fill>
    </dxf>
    <dxf>
      <fill>
        <patternFill patternType="solid">
          <fgColor rgb="FF00B050"/>
          <bgColor rgb="FF00B050"/>
        </patternFill>
      </fill>
    </dxf>
    <dxf>
      <fill>
        <patternFill patternType="solid">
          <fgColor rgb="FF92D050"/>
          <bgColor rgb="FF92D050"/>
        </patternFill>
      </fill>
    </dxf>
    <dxf>
      <fill>
        <patternFill patternType="solid">
          <fgColor rgb="FF00B050"/>
          <bgColor rgb="FF00B05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66"/>
          <bgColor rgb="FFFFFF66"/>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66"/>
          <bgColor rgb="FFFFFF66"/>
        </patternFill>
      </fill>
    </dxf>
    <dxf>
      <fill>
        <patternFill patternType="solid">
          <fgColor rgb="FF00B050"/>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12</xdr:col>
      <xdr:colOff>0</xdr:colOff>
      <xdr:row>10</xdr:row>
      <xdr:rowOff>0</xdr:rowOff>
    </xdr:from>
    <xdr:ext cx="95250" cy="171450"/>
    <xdr:sp macro="" textlink="">
      <xdr:nvSpPr>
        <xdr:cNvPr id="2" name="Text Box 16">
          <a:extLst>
            <a:ext uri="{FF2B5EF4-FFF2-40B4-BE49-F238E27FC236}">
              <a16:creationId xmlns:a16="http://schemas.microsoft.com/office/drawing/2014/main" id="{3556CED2-7282-4A51-B50A-4A1FDB896216}"/>
            </a:ext>
          </a:extLst>
        </xdr:cNvPr>
        <xdr:cNvSpPr txBox="1">
          <a:spLocks noChangeArrowheads="1"/>
        </xdr:cNvSpPr>
      </xdr:nvSpPr>
      <xdr:spPr bwMode="auto">
        <a:xfrm>
          <a:off x="76104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10</xdr:row>
      <xdr:rowOff>0</xdr:rowOff>
    </xdr:from>
    <xdr:ext cx="95250" cy="171450"/>
    <xdr:sp macro="" textlink="">
      <xdr:nvSpPr>
        <xdr:cNvPr id="3" name="Text Box 17">
          <a:extLst>
            <a:ext uri="{FF2B5EF4-FFF2-40B4-BE49-F238E27FC236}">
              <a16:creationId xmlns:a16="http://schemas.microsoft.com/office/drawing/2014/main" id="{E0C6FFBB-855D-41A4-830D-40414D1459D1}"/>
            </a:ext>
          </a:extLst>
        </xdr:cNvPr>
        <xdr:cNvSpPr txBox="1">
          <a:spLocks noChangeArrowheads="1"/>
        </xdr:cNvSpPr>
      </xdr:nvSpPr>
      <xdr:spPr bwMode="auto">
        <a:xfrm>
          <a:off x="76104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10</xdr:row>
      <xdr:rowOff>0</xdr:rowOff>
    </xdr:from>
    <xdr:ext cx="95250" cy="171450"/>
    <xdr:sp macro="" textlink="">
      <xdr:nvSpPr>
        <xdr:cNvPr id="4" name="Text Box 18">
          <a:extLst>
            <a:ext uri="{FF2B5EF4-FFF2-40B4-BE49-F238E27FC236}">
              <a16:creationId xmlns:a16="http://schemas.microsoft.com/office/drawing/2014/main" id="{02CDEF37-A345-4494-B54F-9BD013D62FB7}"/>
            </a:ext>
          </a:extLst>
        </xdr:cNvPr>
        <xdr:cNvSpPr txBox="1">
          <a:spLocks noChangeArrowheads="1"/>
        </xdr:cNvSpPr>
      </xdr:nvSpPr>
      <xdr:spPr bwMode="auto">
        <a:xfrm>
          <a:off x="76104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10</xdr:row>
      <xdr:rowOff>0</xdr:rowOff>
    </xdr:from>
    <xdr:ext cx="95250" cy="171450"/>
    <xdr:sp macro="" textlink="">
      <xdr:nvSpPr>
        <xdr:cNvPr id="5" name="Text Box 19">
          <a:extLst>
            <a:ext uri="{FF2B5EF4-FFF2-40B4-BE49-F238E27FC236}">
              <a16:creationId xmlns:a16="http://schemas.microsoft.com/office/drawing/2014/main" id="{FEB2C205-953A-4B28-959A-084980CC902F}"/>
            </a:ext>
          </a:extLst>
        </xdr:cNvPr>
        <xdr:cNvSpPr txBox="1">
          <a:spLocks noChangeArrowheads="1"/>
        </xdr:cNvSpPr>
      </xdr:nvSpPr>
      <xdr:spPr bwMode="auto">
        <a:xfrm>
          <a:off x="76104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504825</xdr:rowOff>
    </xdr:from>
    <xdr:ext cx="95250" cy="442269"/>
    <xdr:sp macro="" textlink="">
      <xdr:nvSpPr>
        <xdr:cNvPr id="6" name="Text Box 15">
          <a:extLst>
            <a:ext uri="{FF2B5EF4-FFF2-40B4-BE49-F238E27FC236}">
              <a16:creationId xmlns:a16="http://schemas.microsoft.com/office/drawing/2014/main" id="{A29FE159-5522-4FD1-92BC-07FBADBC5DEA}"/>
            </a:ext>
          </a:extLst>
        </xdr:cNvPr>
        <xdr:cNvSpPr txBox="1">
          <a:spLocks noChangeArrowheads="1"/>
        </xdr:cNvSpPr>
      </xdr:nvSpPr>
      <xdr:spPr bwMode="auto">
        <a:xfrm>
          <a:off x="7610475" y="107346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10</xdr:row>
      <xdr:rowOff>0</xdr:rowOff>
    </xdr:from>
    <xdr:ext cx="95250" cy="171450"/>
    <xdr:sp macro="" textlink="">
      <xdr:nvSpPr>
        <xdr:cNvPr id="7" name="Text Box 16">
          <a:extLst>
            <a:ext uri="{FF2B5EF4-FFF2-40B4-BE49-F238E27FC236}">
              <a16:creationId xmlns:a16="http://schemas.microsoft.com/office/drawing/2014/main" id="{076ABC80-9989-4900-8CF8-66C63DFD0681}"/>
            </a:ext>
          </a:extLst>
        </xdr:cNvPr>
        <xdr:cNvSpPr txBox="1">
          <a:spLocks noChangeArrowheads="1"/>
        </xdr:cNvSpPr>
      </xdr:nvSpPr>
      <xdr:spPr bwMode="auto">
        <a:xfrm>
          <a:off x="317468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10</xdr:row>
      <xdr:rowOff>0</xdr:rowOff>
    </xdr:from>
    <xdr:ext cx="95250" cy="171450"/>
    <xdr:sp macro="" textlink="">
      <xdr:nvSpPr>
        <xdr:cNvPr id="8" name="Text Box 17">
          <a:extLst>
            <a:ext uri="{FF2B5EF4-FFF2-40B4-BE49-F238E27FC236}">
              <a16:creationId xmlns:a16="http://schemas.microsoft.com/office/drawing/2014/main" id="{5AD68B3A-CC27-4F8B-816E-8D550CE7756A}"/>
            </a:ext>
          </a:extLst>
        </xdr:cNvPr>
        <xdr:cNvSpPr txBox="1">
          <a:spLocks noChangeArrowheads="1"/>
        </xdr:cNvSpPr>
      </xdr:nvSpPr>
      <xdr:spPr bwMode="auto">
        <a:xfrm>
          <a:off x="317468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10</xdr:row>
      <xdr:rowOff>0</xdr:rowOff>
    </xdr:from>
    <xdr:ext cx="95250" cy="171450"/>
    <xdr:sp macro="" textlink="">
      <xdr:nvSpPr>
        <xdr:cNvPr id="9" name="Text Box 18">
          <a:extLst>
            <a:ext uri="{FF2B5EF4-FFF2-40B4-BE49-F238E27FC236}">
              <a16:creationId xmlns:a16="http://schemas.microsoft.com/office/drawing/2014/main" id="{3CEB2E6A-0E86-40AC-965A-C7018CD6EAF2}"/>
            </a:ext>
          </a:extLst>
        </xdr:cNvPr>
        <xdr:cNvSpPr txBox="1">
          <a:spLocks noChangeArrowheads="1"/>
        </xdr:cNvSpPr>
      </xdr:nvSpPr>
      <xdr:spPr bwMode="auto">
        <a:xfrm>
          <a:off x="317468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10</xdr:row>
      <xdr:rowOff>0</xdr:rowOff>
    </xdr:from>
    <xdr:ext cx="95250" cy="171450"/>
    <xdr:sp macro="" textlink="">
      <xdr:nvSpPr>
        <xdr:cNvPr id="10" name="Text Box 19">
          <a:extLst>
            <a:ext uri="{FF2B5EF4-FFF2-40B4-BE49-F238E27FC236}">
              <a16:creationId xmlns:a16="http://schemas.microsoft.com/office/drawing/2014/main" id="{90FAD69C-8467-47CB-BD03-C14EACBB48DC}"/>
            </a:ext>
          </a:extLst>
        </xdr:cNvPr>
        <xdr:cNvSpPr txBox="1">
          <a:spLocks noChangeArrowheads="1"/>
        </xdr:cNvSpPr>
      </xdr:nvSpPr>
      <xdr:spPr bwMode="auto">
        <a:xfrm>
          <a:off x="317468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10</xdr:row>
      <xdr:rowOff>0</xdr:rowOff>
    </xdr:from>
    <xdr:ext cx="95250" cy="171450"/>
    <xdr:sp macro="" textlink="">
      <xdr:nvSpPr>
        <xdr:cNvPr id="11" name="Text Box 16">
          <a:extLst>
            <a:ext uri="{FF2B5EF4-FFF2-40B4-BE49-F238E27FC236}">
              <a16:creationId xmlns:a16="http://schemas.microsoft.com/office/drawing/2014/main" id="{AC53A66F-F9F8-40B0-9E84-40DDC52845D4}"/>
            </a:ext>
          </a:extLst>
        </xdr:cNvPr>
        <xdr:cNvSpPr txBox="1">
          <a:spLocks noChangeArrowheads="1"/>
        </xdr:cNvSpPr>
      </xdr:nvSpPr>
      <xdr:spPr bwMode="auto">
        <a:xfrm>
          <a:off x="331184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10</xdr:row>
      <xdr:rowOff>0</xdr:rowOff>
    </xdr:from>
    <xdr:ext cx="95250" cy="171450"/>
    <xdr:sp macro="" textlink="">
      <xdr:nvSpPr>
        <xdr:cNvPr id="12" name="Text Box 17">
          <a:extLst>
            <a:ext uri="{FF2B5EF4-FFF2-40B4-BE49-F238E27FC236}">
              <a16:creationId xmlns:a16="http://schemas.microsoft.com/office/drawing/2014/main" id="{F03D866B-C7B0-4602-BA98-ACBB86F1394D}"/>
            </a:ext>
          </a:extLst>
        </xdr:cNvPr>
        <xdr:cNvSpPr txBox="1">
          <a:spLocks noChangeArrowheads="1"/>
        </xdr:cNvSpPr>
      </xdr:nvSpPr>
      <xdr:spPr bwMode="auto">
        <a:xfrm>
          <a:off x="331184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10</xdr:row>
      <xdr:rowOff>0</xdr:rowOff>
    </xdr:from>
    <xdr:ext cx="95250" cy="171450"/>
    <xdr:sp macro="" textlink="">
      <xdr:nvSpPr>
        <xdr:cNvPr id="13" name="Text Box 18">
          <a:extLst>
            <a:ext uri="{FF2B5EF4-FFF2-40B4-BE49-F238E27FC236}">
              <a16:creationId xmlns:a16="http://schemas.microsoft.com/office/drawing/2014/main" id="{0883F918-3AB2-4C0F-8C3F-92D4A6C05AD4}"/>
            </a:ext>
          </a:extLst>
        </xdr:cNvPr>
        <xdr:cNvSpPr txBox="1">
          <a:spLocks noChangeArrowheads="1"/>
        </xdr:cNvSpPr>
      </xdr:nvSpPr>
      <xdr:spPr bwMode="auto">
        <a:xfrm>
          <a:off x="331184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10</xdr:row>
      <xdr:rowOff>0</xdr:rowOff>
    </xdr:from>
    <xdr:ext cx="95250" cy="171450"/>
    <xdr:sp macro="" textlink="">
      <xdr:nvSpPr>
        <xdr:cNvPr id="14" name="Text Box 19">
          <a:extLst>
            <a:ext uri="{FF2B5EF4-FFF2-40B4-BE49-F238E27FC236}">
              <a16:creationId xmlns:a16="http://schemas.microsoft.com/office/drawing/2014/main" id="{44657A59-DB43-429A-A980-5F0529306779}"/>
            </a:ext>
          </a:extLst>
        </xdr:cNvPr>
        <xdr:cNvSpPr txBox="1">
          <a:spLocks noChangeArrowheads="1"/>
        </xdr:cNvSpPr>
      </xdr:nvSpPr>
      <xdr:spPr bwMode="auto">
        <a:xfrm>
          <a:off x="331184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13</xdr:row>
      <xdr:rowOff>504825</xdr:rowOff>
    </xdr:from>
    <xdr:ext cx="95250" cy="442269"/>
    <xdr:sp macro="" textlink="">
      <xdr:nvSpPr>
        <xdr:cNvPr id="15" name="Text Box 15">
          <a:extLst>
            <a:ext uri="{FF2B5EF4-FFF2-40B4-BE49-F238E27FC236}">
              <a16:creationId xmlns:a16="http://schemas.microsoft.com/office/drawing/2014/main" id="{15699C6F-C699-4C15-B8E7-985B418506EE}"/>
            </a:ext>
          </a:extLst>
        </xdr:cNvPr>
        <xdr:cNvSpPr txBox="1">
          <a:spLocks noChangeArrowheads="1"/>
        </xdr:cNvSpPr>
      </xdr:nvSpPr>
      <xdr:spPr bwMode="auto">
        <a:xfrm>
          <a:off x="33118425" y="107346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10</xdr:row>
      <xdr:rowOff>0</xdr:rowOff>
    </xdr:from>
    <xdr:ext cx="95250" cy="171450"/>
    <xdr:sp macro="" textlink="">
      <xdr:nvSpPr>
        <xdr:cNvPr id="16" name="Text Box 16">
          <a:extLst>
            <a:ext uri="{FF2B5EF4-FFF2-40B4-BE49-F238E27FC236}">
              <a16:creationId xmlns:a16="http://schemas.microsoft.com/office/drawing/2014/main" id="{CCF561CD-9C92-462F-BD7F-38136BFD6DEB}"/>
            </a:ext>
          </a:extLst>
        </xdr:cNvPr>
        <xdr:cNvSpPr txBox="1">
          <a:spLocks noChangeArrowheads="1"/>
        </xdr:cNvSpPr>
      </xdr:nvSpPr>
      <xdr:spPr bwMode="auto">
        <a:xfrm>
          <a:off x="331184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10</xdr:row>
      <xdr:rowOff>0</xdr:rowOff>
    </xdr:from>
    <xdr:ext cx="95250" cy="171450"/>
    <xdr:sp macro="" textlink="">
      <xdr:nvSpPr>
        <xdr:cNvPr id="17" name="Text Box 17">
          <a:extLst>
            <a:ext uri="{FF2B5EF4-FFF2-40B4-BE49-F238E27FC236}">
              <a16:creationId xmlns:a16="http://schemas.microsoft.com/office/drawing/2014/main" id="{8D956092-36A7-4221-9849-A8A572CC48DB}"/>
            </a:ext>
          </a:extLst>
        </xdr:cNvPr>
        <xdr:cNvSpPr txBox="1">
          <a:spLocks noChangeArrowheads="1"/>
        </xdr:cNvSpPr>
      </xdr:nvSpPr>
      <xdr:spPr bwMode="auto">
        <a:xfrm>
          <a:off x="331184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10</xdr:row>
      <xdr:rowOff>0</xdr:rowOff>
    </xdr:from>
    <xdr:ext cx="95250" cy="171450"/>
    <xdr:sp macro="" textlink="">
      <xdr:nvSpPr>
        <xdr:cNvPr id="18" name="Text Box 18">
          <a:extLst>
            <a:ext uri="{FF2B5EF4-FFF2-40B4-BE49-F238E27FC236}">
              <a16:creationId xmlns:a16="http://schemas.microsoft.com/office/drawing/2014/main" id="{CCC57A01-74D3-463E-B7CA-E44760E4FFDA}"/>
            </a:ext>
          </a:extLst>
        </xdr:cNvPr>
        <xdr:cNvSpPr txBox="1">
          <a:spLocks noChangeArrowheads="1"/>
        </xdr:cNvSpPr>
      </xdr:nvSpPr>
      <xdr:spPr bwMode="auto">
        <a:xfrm>
          <a:off x="331184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10</xdr:row>
      <xdr:rowOff>0</xdr:rowOff>
    </xdr:from>
    <xdr:ext cx="95250" cy="171450"/>
    <xdr:sp macro="" textlink="">
      <xdr:nvSpPr>
        <xdr:cNvPr id="19" name="Text Box 19">
          <a:extLst>
            <a:ext uri="{FF2B5EF4-FFF2-40B4-BE49-F238E27FC236}">
              <a16:creationId xmlns:a16="http://schemas.microsoft.com/office/drawing/2014/main" id="{2E6471C0-9460-4C88-A88E-D8B6D9A0665D}"/>
            </a:ext>
          </a:extLst>
        </xdr:cNvPr>
        <xdr:cNvSpPr txBox="1">
          <a:spLocks noChangeArrowheads="1"/>
        </xdr:cNvSpPr>
      </xdr:nvSpPr>
      <xdr:spPr bwMode="auto">
        <a:xfrm>
          <a:off x="331184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13</xdr:row>
      <xdr:rowOff>504825</xdr:rowOff>
    </xdr:from>
    <xdr:ext cx="95250" cy="442269"/>
    <xdr:sp macro="" textlink="">
      <xdr:nvSpPr>
        <xdr:cNvPr id="20" name="Text Box 15">
          <a:extLst>
            <a:ext uri="{FF2B5EF4-FFF2-40B4-BE49-F238E27FC236}">
              <a16:creationId xmlns:a16="http://schemas.microsoft.com/office/drawing/2014/main" id="{AD94D324-D923-4F31-8C9A-6B22F17ECF38}"/>
            </a:ext>
          </a:extLst>
        </xdr:cNvPr>
        <xdr:cNvSpPr txBox="1">
          <a:spLocks noChangeArrowheads="1"/>
        </xdr:cNvSpPr>
      </xdr:nvSpPr>
      <xdr:spPr bwMode="auto">
        <a:xfrm>
          <a:off x="33118425" y="107346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21" name="Text Box 16">
          <a:extLst>
            <a:ext uri="{FF2B5EF4-FFF2-40B4-BE49-F238E27FC236}">
              <a16:creationId xmlns:a16="http://schemas.microsoft.com/office/drawing/2014/main" id="{A7A301B4-A830-4F65-9974-ED763A7271D7}"/>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22" name="Text Box 17">
          <a:extLst>
            <a:ext uri="{FF2B5EF4-FFF2-40B4-BE49-F238E27FC236}">
              <a16:creationId xmlns:a16="http://schemas.microsoft.com/office/drawing/2014/main" id="{1B815E41-69B2-4DB3-AE3E-29179F969240}"/>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23" name="Text Box 18">
          <a:extLst>
            <a:ext uri="{FF2B5EF4-FFF2-40B4-BE49-F238E27FC236}">
              <a16:creationId xmlns:a16="http://schemas.microsoft.com/office/drawing/2014/main" id="{5ECFF7C2-E60B-4739-A331-4598E440F096}"/>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24" name="Text Box 19">
          <a:extLst>
            <a:ext uri="{FF2B5EF4-FFF2-40B4-BE49-F238E27FC236}">
              <a16:creationId xmlns:a16="http://schemas.microsoft.com/office/drawing/2014/main" id="{120B133C-85DA-4C74-979E-9E35F1C51A73}"/>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25" name="Text Box 16">
          <a:extLst>
            <a:ext uri="{FF2B5EF4-FFF2-40B4-BE49-F238E27FC236}">
              <a16:creationId xmlns:a16="http://schemas.microsoft.com/office/drawing/2014/main" id="{06C3B835-9237-4342-B6F2-519160389EBF}"/>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26" name="Text Box 17">
          <a:extLst>
            <a:ext uri="{FF2B5EF4-FFF2-40B4-BE49-F238E27FC236}">
              <a16:creationId xmlns:a16="http://schemas.microsoft.com/office/drawing/2014/main" id="{84DB779D-37E8-43AD-9A57-EB62F6A96EC0}"/>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27" name="Text Box 18">
          <a:extLst>
            <a:ext uri="{FF2B5EF4-FFF2-40B4-BE49-F238E27FC236}">
              <a16:creationId xmlns:a16="http://schemas.microsoft.com/office/drawing/2014/main" id="{0765C576-7839-4B68-8824-C5E63A38D20B}"/>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28" name="Text Box 19">
          <a:extLst>
            <a:ext uri="{FF2B5EF4-FFF2-40B4-BE49-F238E27FC236}">
              <a16:creationId xmlns:a16="http://schemas.microsoft.com/office/drawing/2014/main" id="{C6051A21-67B2-4B60-A22C-47C683503BB8}"/>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29" name="Text Box 16">
          <a:extLst>
            <a:ext uri="{FF2B5EF4-FFF2-40B4-BE49-F238E27FC236}">
              <a16:creationId xmlns:a16="http://schemas.microsoft.com/office/drawing/2014/main" id="{0DF60CC9-2BC7-4652-8A1B-DD8438D796AB}"/>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30" name="Text Box 17">
          <a:extLst>
            <a:ext uri="{FF2B5EF4-FFF2-40B4-BE49-F238E27FC236}">
              <a16:creationId xmlns:a16="http://schemas.microsoft.com/office/drawing/2014/main" id="{3954EA42-8DA2-40BC-B5C5-F67DFFE00FBF}"/>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31" name="Text Box 18">
          <a:extLst>
            <a:ext uri="{FF2B5EF4-FFF2-40B4-BE49-F238E27FC236}">
              <a16:creationId xmlns:a16="http://schemas.microsoft.com/office/drawing/2014/main" id="{1A59E011-0B13-49E0-945E-027402C61320}"/>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32" name="Text Box 19">
          <a:extLst>
            <a:ext uri="{FF2B5EF4-FFF2-40B4-BE49-F238E27FC236}">
              <a16:creationId xmlns:a16="http://schemas.microsoft.com/office/drawing/2014/main" id="{BABDDB8F-BD54-4FF3-8098-BA105BEF07BF}"/>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33" name="Text Box 16">
          <a:extLst>
            <a:ext uri="{FF2B5EF4-FFF2-40B4-BE49-F238E27FC236}">
              <a16:creationId xmlns:a16="http://schemas.microsoft.com/office/drawing/2014/main" id="{8FD22D44-191D-47B2-B0EA-0E6E0536658F}"/>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34" name="Text Box 17">
          <a:extLst>
            <a:ext uri="{FF2B5EF4-FFF2-40B4-BE49-F238E27FC236}">
              <a16:creationId xmlns:a16="http://schemas.microsoft.com/office/drawing/2014/main" id="{F9AF97D8-DCA8-4480-8630-0A1EF9C5C9D4}"/>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35" name="Text Box 18">
          <a:extLst>
            <a:ext uri="{FF2B5EF4-FFF2-40B4-BE49-F238E27FC236}">
              <a16:creationId xmlns:a16="http://schemas.microsoft.com/office/drawing/2014/main" id="{E4A00393-D25E-4155-B4D0-B6ED75174F02}"/>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36" name="Text Box 19">
          <a:extLst>
            <a:ext uri="{FF2B5EF4-FFF2-40B4-BE49-F238E27FC236}">
              <a16:creationId xmlns:a16="http://schemas.microsoft.com/office/drawing/2014/main" id="{699A89BC-2386-4A6F-AF78-A0C8BAC1CB2A}"/>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95250" cy="171450"/>
    <xdr:sp macro="" textlink="">
      <xdr:nvSpPr>
        <xdr:cNvPr id="37" name="Text Box 16">
          <a:extLst>
            <a:ext uri="{FF2B5EF4-FFF2-40B4-BE49-F238E27FC236}">
              <a16:creationId xmlns:a16="http://schemas.microsoft.com/office/drawing/2014/main" id="{63561FE0-53BB-47FF-8A29-83248C0374D5}"/>
            </a:ext>
          </a:extLst>
        </xdr:cNvPr>
        <xdr:cNvSpPr txBox="1">
          <a:spLocks noChangeArrowheads="1"/>
        </xdr:cNvSpPr>
      </xdr:nvSpPr>
      <xdr:spPr bwMode="auto">
        <a:xfrm>
          <a:off x="76104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95250" cy="171450"/>
    <xdr:sp macro="" textlink="">
      <xdr:nvSpPr>
        <xdr:cNvPr id="38" name="Text Box 17">
          <a:extLst>
            <a:ext uri="{FF2B5EF4-FFF2-40B4-BE49-F238E27FC236}">
              <a16:creationId xmlns:a16="http://schemas.microsoft.com/office/drawing/2014/main" id="{F2FE770C-F014-464C-B0AB-CD0DC1BD8C7E}"/>
            </a:ext>
          </a:extLst>
        </xdr:cNvPr>
        <xdr:cNvSpPr txBox="1">
          <a:spLocks noChangeArrowheads="1"/>
        </xdr:cNvSpPr>
      </xdr:nvSpPr>
      <xdr:spPr bwMode="auto">
        <a:xfrm>
          <a:off x="76104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95250" cy="171450"/>
    <xdr:sp macro="" textlink="">
      <xdr:nvSpPr>
        <xdr:cNvPr id="39" name="Text Box 18">
          <a:extLst>
            <a:ext uri="{FF2B5EF4-FFF2-40B4-BE49-F238E27FC236}">
              <a16:creationId xmlns:a16="http://schemas.microsoft.com/office/drawing/2014/main" id="{9F3CEB88-5799-4897-AD36-F90AF52E4A5F}"/>
            </a:ext>
          </a:extLst>
        </xdr:cNvPr>
        <xdr:cNvSpPr txBox="1">
          <a:spLocks noChangeArrowheads="1"/>
        </xdr:cNvSpPr>
      </xdr:nvSpPr>
      <xdr:spPr bwMode="auto">
        <a:xfrm>
          <a:off x="76104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95250" cy="171450"/>
    <xdr:sp macro="" textlink="">
      <xdr:nvSpPr>
        <xdr:cNvPr id="40" name="Text Box 19">
          <a:extLst>
            <a:ext uri="{FF2B5EF4-FFF2-40B4-BE49-F238E27FC236}">
              <a16:creationId xmlns:a16="http://schemas.microsoft.com/office/drawing/2014/main" id="{2755E620-FD65-4A70-B17D-E331DCC4AE7C}"/>
            </a:ext>
          </a:extLst>
        </xdr:cNvPr>
        <xdr:cNvSpPr txBox="1">
          <a:spLocks noChangeArrowheads="1"/>
        </xdr:cNvSpPr>
      </xdr:nvSpPr>
      <xdr:spPr bwMode="auto">
        <a:xfrm>
          <a:off x="76104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504825</xdr:rowOff>
    </xdr:from>
    <xdr:ext cx="95250" cy="442269"/>
    <xdr:sp macro="" textlink="">
      <xdr:nvSpPr>
        <xdr:cNvPr id="41" name="Text Box 15">
          <a:extLst>
            <a:ext uri="{FF2B5EF4-FFF2-40B4-BE49-F238E27FC236}">
              <a16:creationId xmlns:a16="http://schemas.microsoft.com/office/drawing/2014/main" id="{6BAD5E1A-36CF-4B5A-B00E-0D4F2E082CB9}"/>
            </a:ext>
          </a:extLst>
        </xdr:cNvPr>
        <xdr:cNvSpPr txBox="1">
          <a:spLocks noChangeArrowheads="1"/>
        </xdr:cNvSpPr>
      </xdr:nvSpPr>
      <xdr:spPr bwMode="auto">
        <a:xfrm>
          <a:off x="7610475" y="1716405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14</xdr:row>
      <xdr:rowOff>0</xdr:rowOff>
    </xdr:from>
    <xdr:ext cx="95250" cy="171450"/>
    <xdr:sp macro="" textlink="">
      <xdr:nvSpPr>
        <xdr:cNvPr id="42" name="Text Box 16">
          <a:extLst>
            <a:ext uri="{FF2B5EF4-FFF2-40B4-BE49-F238E27FC236}">
              <a16:creationId xmlns:a16="http://schemas.microsoft.com/office/drawing/2014/main" id="{F8F31C62-0831-4D5D-A073-B0BC774484B5}"/>
            </a:ext>
          </a:extLst>
        </xdr:cNvPr>
        <xdr:cNvSpPr txBox="1">
          <a:spLocks noChangeArrowheads="1"/>
        </xdr:cNvSpPr>
      </xdr:nvSpPr>
      <xdr:spPr bwMode="auto">
        <a:xfrm>
          <a:off x="317468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14</xdr:row>
      <xdr:rowOff>0</xdr:rowOff>
    </xdr:from>
    <xdr:ext cx="95250" cy="171450"/>
    <xdr:sp macro="" textlink="">
      <xdr:nvSpPr>
        <xdr:cNvPr id="43" name="Text Box 17">
          <a:extLst>
            <a:ext uri="{FF2B5EF4-FFF2-40B4-BE49-F238E27FC236}">
              <a16:creationId xmlns:a16="http://schemas.microsoft.com/office/drawing/2014/main" id="{B7800C49-827B-47C7-A5C7-439B9D00E36F}"/>
            </a:ext>
          </a:extLst>
        </xdr:cNvPr>
        <xdr:cNvSpPr txBox="1">
          <a:spLocks noChangeArrowheads="1"/>
        </xdr:cNvSpPr>
      </xdr:nvSpPr>
      <xdr:spPr bwMode="auto">
        <a:xfrm>
          <a:off x="317468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14</xdr:row>
      <xdr:rowOff>0</xdr:rowOff>
    </xdr:from>
    <xdr:ext cx="95250" cy="171450"/>
    <xdr:sp macro="" textlink="">
      <xdr:nvSpPr>
        <xdr:cNvPr id="44" name="Text Box 18">
          <a:extLst>
            <a:ext uri="{FF2B5EF4-FFF2-40B4-BE49-F238E27FC236}">
              <a16:creationId xmlns:a16="http://schemas.microsoft.com/office/drawing/2014/main" id="{DB4F6CFD-E143-4CDE-91DF-1CEBEE27AD64}"/>
            </a:ext>
          </a:extLst>
        </xdr:cNvPr>
        <xdr:cNvSpPr txBox="1">
          <a:spLocks noChangeArrowheads="1"/>
        </xdr:cNvSpPr>
      </xdr:nvSpPr>
      <xdr:spPr bwMode="auto">
        <a:xfrm>
          <a:off x="317468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14</xdr:row>
      <xdr:rowOff>0</xdr:rowOff>
    </xdr:from>
    <xdr:ext cx="95250" cy="171450"/>
    <xdr:sp macro="" textlink="">
      <xdr:nvSpPr>
        <xdr:cNvPr id="45" name="Text Box 19">
          <a:extLst>
            <a:ext uri="{FF2B5EF4-FFF2-40B4-BE49-F238E27FC236}">
              <a16:creationId xmlns:a16="http://schemas.microsoft.com/office/drawing/2014/main" id="{66489EE6-3205-4622-AE80-76194F6CDF64}"/>
            </a:ext>
          </a:extLst>
        </xdr:cNvPr>
        <xdr:cNvSpPr txBox="1">
          <a:spLocks noChangeArrowheads="1"/>
        </xdr:cNvSpPr>
      </xdr:nvSpPr>
      <xdr:spPr bwMode="auto">
        <a:xfrm>
          <a:off x="317468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14</xdr:row>
      <xdr:rowOff>0</xdr:rowOff>
    </xdr:from>
    <xdr:ext cx="95250" cy="171450"/>
    <xdr:sp macro="" textlink="">
      <xdr:nvSpPr>
        <xdr:cNvPr id="46" name="Text Box 16">
          <a:extLst>
            <a:ext uri="{FF2B5EF4-FFF2-40B4-BE49-F238E27FC236}">
              <a16:creationId xmlns:a16="http://schemas.microsoft.com/office/drawing/2014/main" id="{07D74149-689C-4F1E-8199-3DAF459DE032}"/>
            </a:ext>
          </a:extLst>
        </xdr:cNvPr>
        <xdr:cNvSpPr txBox="1">
          <a:spLocks noChangeArrowheads="1"/>
        </xdr:cNvSpPr>
      </xdr:nvSpPr>
      <xdr:spPr bwMode="auto">
        <a:xfrm>
          <a:off x="331184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14</xdr:row>
      <xdr:rowOff>0</xdr:rowOff>
    </xdr:from>
    <xdr:ext cx="95250" cy="171450"/>
    <xdr:sp macro="" textlink="">
      <xdr:nvSpPr>
        <xdr:cNvPr id="47" name="Text Box 17">
          <a:extLst>
            <a:ext uri="{FF2B5EF4-FFF2-40B4-BE49-F238E27FC236}">
              <a16:creationId xmlns:a16="http://schemas.microsoft.com/office/drawing/2014/main" id="{ABA2FE02-291A-4A28-A37E-F03DB2523CBC}"/>
            </a:ext>
          </a:extLst>
        </xdr:cNvPr>
        <xdr:cNvSpPr txBox="1">
          <a:spLocks noChangeArrowheads="1"/>
        </xdr:cNvSpPr>
      </xdr:nvSpPr>
      <xdr:spPr bwMode="auto">
        <a:xfrm>
          <a:off x="331184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14</xdr:row>
      <xdr:rowOff>0</xdr:rowOff>
    </xdr:from>
    <xdr:ext cx="95250" cy="171450"/>
    <xdr:sp macro="" textlink="">
      <xdr:nvSpPr>
        <xdr:cNvPr id="48" name="Text Box 18">
          <a:extLst>
            <a:ext uri="{FF2B5EF4-FFF2-40B4-BE49-F238E27FC236}">
              <a16:creationId xmlns:a16="http://schemas.microsoft.com/office/drawing/2014/main" id="{F84EFE6B-B109-4C62-A0E8-45AD515A7CA7}"/>
            </a:ext>
          </a:extLst>
        </xdr:cNvPr>
        <xdr:cNvSpPr txBox="1">
          <a:spLocks noChangeArrowheads="1"/>
        </xdr:cNvSpPr>
      </xdr:nvSpPr>
      <xdr:spPr bwMode="auto">
        <a:xfrm>
          <a:off x="331184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14</xdr:row>
      <xdr:rowOff>0</xdr:rowOff>
    </xdr:from>
    <xdr:ext cx="95250" cy="171450"/>
    <xdr:sp macro="" textlink="">
      <xdr:nvSpPr>
        <xdr:cNvPr id="49" name="Text Box 19">
          <a:extLst>
            <a:ext uri="{FF2B5EF4-FFF2-40B4-BE49-F238E27FC236}">
              <a16:creationId xmlns:a16="http://schemas.microsoft.com/office/drawing/2014/main" id="{CEC7BB30-CCF9-4C23-AF75-93BE274395DF}"/>
            </a:ext>
          </a:extLst>
        </xdr:cNvPr>
        <xdr:cNvSpPr txBox="1">
          <a:spLocks noChangeArrowheads="1"/>
        </xdr:cNvSpPr>
      </xdr:nvSpPr>
      <xdr:spPr bwMode="auto">
        <a:xfrm>
          <a:off x="331184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17</xdr:row>
      <xdr:rowOff>504825</xdr:rowOff>
    </xdr:from>
    <xdr:ext cx="95250" cy="442269"/>
    <xdr:sp macro="" textlink="">
      <xdr:nvSpPr>
        <xdr:cNvPr id="50" name="Text Box 15">
          <a:extLst>
            <a:ext uri="{FF2B5EF4-FFF2-40B4-BE49-F238E27FC236}">
              <a16:creationId xmlns:a16="http://schemas.microsoft.com/office/drawing/2014/main" id="{EDEB4BB8-4BAE-4CBA-8705-FC330D3D1939}"/>
            </a:ext>
          </a:extLst>
        </xdr:cNvPr>
        <xdr:cNvSpPr txBox="1">
          <a:spLocks noChangeArrowheads="1"/>
        </xdr:cNvSpPr>
      </xdr:nvSpPr>
      <xdr:spPr bwMode="auto">
        <a:xfrm>
          <a:off x="33118425" y="1716405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14</xdr:row>
      <xdr:rowOff>0</xdr:rowOff>
    </xdr:from>
    <xdr:ext cx="95250" cy="171450"/>
    <xdr:sp macro="" textlink="">
      <xdr:nvSpPr>
        <xdr:cNvPr id="51" name="Text Box 16">
          <a:extLst>
            <a:ext uri="{FF2B5EF4-FFF2-40B4-BE49-F238E27FC236}">
              <a16:creationId xmlns:a16="http://schemas.microsoft.com/office/drawing/2014/main" id="{699676A6-C35B-4CEC-836F-A92E93C9783F}"/>
            </a:ext>
          </a:extLst>
        </xdr:cNvPr>
        <xdr:cNvSpPr txBox="1">
          <a:spLocks noChangeArrowheads="1"/>
        </xdr:cNvSpPr>
      </xdr:nvSpPr>
      <xdr:spPr bwMode="auto">
        <a:xfrm>
          <a:off x="331184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14</xdr:row>
      <xdr:rowOff>0</xdr:rowOff>
    </xdr:from>
    <xdr:ext cx="95250" cy="171450"/>
    <xdr:sp macro="" textlink="">
      <xdr:nvSpPr>
        <xdr:cNvPr id="52" name="Text Box 17">
          <a:extLst>
            <a:ext uri="{FF2B5EF4-FFF2-40B4-BE49-F238E27FC236}">
              <a16:creationId xmlns:a16="http://schemas.microsoft.com/office/drawing/2014/main" id="{0CEF78CA-F663-49CB-98D8-41914664D7EA}"/>
            </a:ext>
          </a:extLst>
        </xdr:cNvPr>
        <xdr:cNvSpPr txBox="1">
          <a:spLocks noChangeArrowheads="1"/>
        </xdr:cNvSpPr>
      </xdr:nvSpPr>
      <xdr:spPr bwMode="auto">
        <a:xfrm>
          <a:off x="331184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14</xdr:row>
      <xdr:rowOff>0</xdr:rowOff>
    </xdr:from>
    <xdr:ext cx="95250" cy="171450"/>
    <xdr:sp macro="" textlink="">
      <xdr:nvSpPr>
        <xdr:cNvPr id="53" name="Text Box 18">
          <a:extLst>
            <a:ext uri="{FF2B5EF4-FFF2-40B4-BE49-F238E27FC236}">
              <a16:creationId xmlns:a16="http://schemas.microsoft.com/office/drawing/2014/main" id="{C8B32D69-AB42-44BC-9D8B-D31DA8C70FFC}"/>
            </a:ext>
          </a:extLst>
        </xdr:cNvPr>
        <xdr:cNvSpPr txBox="1">
          <a:spLocks noChangeArrowheads="1"/>
        </xdr:cNvSpPr>
      </xdr:nvSpPr>
      <xdr:spPr bwMode="auto">
        <a:xfrm>
          <a:off x="331184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14</xdr:row>
      <xdr:rowOff>0</xdr:rowOff>
    </xdr:from>
    <xdr:ext cx="95250" cy="171450"/>
    <xdr:sp macro="" textlink="">
      <xdr:nvSpPr>
        <xdr:cNvPr id="54" name="Text Box 19">
          <a:extLst>
            <a:ext uri="{FF2B5EF4-FFF2-40B4-BE49-F238E27FC236}">
              <a16:creationId xmlns:a16="http://schemas.microsoft.com/office/drawing/2014/main" id="{303C6D1B-CC0C-4449-9BC1-C11C016CEF60}"/>
            </a:ext>
          </a:extLst>
        </xdr:cNvPr>
        <xdr:cNvSpPr txBox="1">
          <a:spLocks noChangeArrowheads="1"/>
        </xdr:cNvSpPr>
      </xdr:nvSpPr>
      <xdr:spPr bwMode="auto">
        <a:xfrm>
          <a:off x="331184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17</xdr:row>
      <xdr:rowOff>504825</xdr:rowOff>
    </xdr:from>
    <xdr:ext cx="95250" cy="442269"/>
    <xdr:sp macro="" textlink="">
      <xdr:nvSpPr>
        <xdr:cNvPr id="55" name="Text Box 15">
          <a:extLst>
            <a:ext uri="{FF2B5EF4-FFF2-40B4-BE49-F238E27FC236}">
              <a16:creationId xmlns:a16="http://schemas.microsoft.com/office/drawing/2014/main" id="{E695EE12-0E6C-4B4F-9312-D042EEDFC14F}"/>
            </a:ext>
          </a:extLst>
        </xdr:cNvPr>
        <xdr:cNvSpPr txBox="1">
          <a:spLocks noChangeArrowheads="1"/>
        </xdr:cNvSpPr>
      </xdr:nvSpPr>
      <xdr:spPr bwMode="auto">
        <a:xfrm>
          <a:off x="33118425" y="1716405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56" name="Text Box 16">
          <a:extLst>
            <a:ext uri="{FF2B5EF4-FFF2-40B4-BE49-F238E27FC236}">
              <a16:creationId xmlns:a16="http://schemas.microsoft.com/office/drawing/2014/main" id="{DE4D272E-5015-4BCC-BC85-22426FCCD78B}"/>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57" name="Text Box 17">
          <a:extLst>
            <a:ext uri="{FF2B5EF4-FFF2-40B4-BE49-F238E27FC236}">
              <a16:creationId xmlns:a16="http://schemas.microsoft.com/office/drawing/2014/main" id="{800C3D89-4500-43ED-97E3-C3EED14705F3}"/>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58" name="Text Box 18">
          <a:extLst>
            <a:ext uri="{FF2B5EF4-FFF2-40B4-BE49-F238E27FC236}">
              <a16:creationId xmlns:a16="http://schemas.microsoft.com/office/drawing/2014/main" id="{FA56C2B7-8F1F-4B9A-8842-51E8D3E4FF23}"/>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59" name="Text Box 19">
          <a:extLst>
            <a:ext uri="{FF2B5EF4-FFF2-40B4-BE49-F238E27FC236}">
              <a16:creationId xmlns:a16="http://schemas.microsoft.com/office/drawing/2014/main" id="{69979A37-3503-4CAF-87C1-993830F5316C}"/>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60" name="Text Box 16">
          <a:extLst>
            <a:ext uri="{FF2B5EF4-FFF2-40B4-BE49-F238E27FC236}">
              <a16:creationId xmlns:a16="http://schemas.microsoft.com/office/drawing/2014/main" id="{D4FAA4C1-3606-449C-9D5D-27B0B1E5BEF9}"/>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61" name="Text Box 17">
          <a:extLst>
            <a:ext uri="{FF2B5EF4-FFF2-40B4-BE49-F238E27FC236}">
              <a16:creationId xmlns:a16="http://schemas.microsoft.com/office/drawing/2014/main" id="{8BCDA5F3-E946-4BD4-950F-4F43C6DC78F2}"/>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62" name="Text Box 18">
          <a:extLst>
            <a:ext uri="{FF2B5EF4-FFF2-40B4-BE49-F238E27FC236}">
              <a16:creationId xmlns:a16="http://schemas.microsoft.com/office/drawing/2014/main" id="{57DF3FF0-29CB-4768-BDC3-8477332F6AD5}"/>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63" name="Text Box 19">
          <a:extLst>
            <a:ext uri="{FF2B5EF4-FFF2-40B4-BE49-F238E27FC236}">
              <a16:creationId xmlns:a16="http://schemas.microsoft.com/office/drawing/2014/main" id="{0124EF67-C5EF-4B83-8E1B-90FB974BCF63}"/>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64" name="Text Box 16">
          <a:extLst>
            <a:ext uri="{FF2B5EF4-FFF2-40B4-BE49-F238E27FC236}">
              <a16:creationId xmlns:a16="http://schemas.microsoft.com/office/drawing/2014/main" id="{21ADFC14-0AEF-4907-A47B-7370B7A87395}"/>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65" name="Text Box 17">
          <a:extLst>
            <a:ext uri="{FF2B5EF4-FFF2-40B4-BE49-F238E27FC236}">
              <a16:creationId xmlns:a16="http://schemas.microsoft.com/office/drawing/2014/main" id="{6CF49E67-EF4E-4A35-8F6C-F4104F6949A9}"/>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66" name="Text Box 18">
          <a:extLst>
            <a:ext uri="{FF2B5EF4-FFF2-40B4-BE49-F238E27FC236}">
              <a16:creationId xmlns:a16="http://schemas.microsoft.com/office/drawing/2014/main" id="{4AEBFC0A-1A3E-4852-B00A-6B6C3989C3B6}"/>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67" name="Text Box 19">
          <a:extLst>
            <a:ext uri="{FF2B5EF4-FFF2-40B4-BE49-F238E27FC236}">
              <a16:creationId xmlns:a16="http://schemas.microsoft.com/office/drawing/2014/main" id="{8E7D8165-4352-4ED9-BEB0-85F48B4CC7EF}"/>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68" name="Text Box 16">
          <a:extLst>
            <a:ext uri="{FF2B5EF4-FFF2-40B4-BE49-F238E27FC236}">
              <a16:creationId xmlns:a16="http://schemas.microsoft.com/office/drawing/2014/main" id="{E4EA769F-B7CC-47D7-93E0-659ED5976A3C}"/>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69" name="Text Box 17">
          <a:extLst>
            <a:ext uri="{FF2B5EF4-FFF2-40B4-BE49-F238E27FC236}">
              <a16:creationId xmlns:a16="http://schemas.microsoft.com/office/drawing/2014/main" id="{CEB66A51-9D3F-44A6-9CCE-A475A0B31D30}"/>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70" name="Text Box 18">
          <a:extLst>
            <a:ext uri="{FF2B5EF4-FFF2-40B4-BE49-F238E27FC236}">
              <a16:creationId xmlns:a16="http://schemas.microsoft.com/office/drawing/2014/main" id="{E6468822-6E98-45E3-BBB1-FB5C56B5E9EB}"/>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71" name="Text Box 19">
          <a:extLst>
            <a:ext uri="{FF2B5EF4-FFF2-40B4-BE49-F238E27FC236}">
              <a16:creationId xmlns:a16="http://schemas.microsoft.com/office/drawing/2014/main" id="{41FD10E3-13D8-482E-9199-50E5DEB79D92}"/>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95250" cy="171450"/>
    <xdr:sp macro="" textlink="">
      <xdr:nvSpPr>
        <xdr:cNvPr id="72" name="Text Box 16">
          <a:extLst>
            <a:ext uri="{FF2B5EF4-FFF2-40B4-BE49-F238E27FC236}">
              <a16:creationId xmlns:a16="http://schemas.microsoft.com/office/drawing/2014/main" id="{F04A9D34-E8E5-4159-8EBE-653A5CCA5B1E}"/>
            </a:ext>
          </a:extLst>
        </xdr:cNvPr>
        <xdr:cNvSpPr txBox="1">
          <a:spLocks noChangeArrowheads="1"/>
        </xdr:cNvSpPr>
      </xdr:nvSpPr>
      <xdr:spPr bwMode="auto">
        <a:xfrm>
          <a:off x="76104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95250" cy="171450"/>
    <xdr:sp macro="" textlink="">
      <xdr:nvSpPr>
        <xdr:cNvPr id="73" name="Text Box 17">
          <a:extLst>
            <a:ext uri="{FF2B5EF4-FFF2-40B4-BE49-F238E27FC236}">
              <a16:creationId xmlns:a16="http://schemas.microsoft.com/office/drawing/2014/main" id="{2F862646-EB2D-49C8-B658-6A5F93795769}"/>
            </a:ext>
          </a:extLst>
        </xdr:cNvPr>
        <xdr:cNvSpPr txBox="1">
          <a:spLocks noChangeArrowheads="1"/>
        </xdr:cNvSpPr>
      </xdr:nvSpPr>
      <xdr:spPr bwMode="auto">
        <a:xfrm>
          <a:off x="76104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95250" cy="171450"/>
    <xdr:sp macro="" textlink="">
      <xdr:nvSpPr>
        <xdr:cNvPr id="74" name="Text Box 18">
          <a:extLst>
            <a:ext uri="{FF2B5EF4-FFF2-40B4-BE49-F238E27FC236}">
              <a16:creationId xmlns:a16="http://schemas.microsoft.com/office/drawing/2014/main" id="{F36A9A66-F7EE-4DF2-B3D6-9854C2710992}"/>
            </a:ext>
          </a:extLst>
        </xdr:cNvPr>
        <xdr:cNvSpPr txBox="1">
          <a:spLocks noChangeArrowheads="1"/>
        </xdr:cNvSpPr>
      </xdr:nvSpPr>
      <xdr:spPr bwMode="auto">
        <a:xfrm>
          <a:off x="76104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95250" cy="171450"/>
    <xdr:sp macro="" textlink="">
      <xdr:nvSpPr>
        <xdr:cNvPr id="75" name="Text Box 19">
          <a:extLst>
            <a:ext uri="{FF2B5EF4-FFF2-40B4-BE49-F238E27FC236}">
              <a16:creationId xmlns:a16="http://schemas.microsoft.com/office/drawing/2014/main" id="{500EC256-68CE-4CA7-BB58-CEB0CA330A6A}"/>
            </a:ext>
          </a:extLst>
        </xdr:cNvPr>
        <xdr:cNvSpPr txBox="1">
          <a:spLocks noChangeArrowheads="1"/>
        </xdr:cNvSpPr>
      </xdr:nvSpPr>
      <xdr:spPr bwMode="auto">
        <a:xfrm>
          <a:off x="76104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504825</xdr:rowOff>
    </xdr:from>
    <xdr:ext cx="95250" cy="442269"/>
    <xdr:sp macro="" textlink="">
      <xdr:nvSpPr>
        <xdr:cNvPr id="76" name="Text Box 15">
          <a:extLst>
            <a:ext uri="{FF2B5EF4-FFF2-40B4-BE49-F238E27FC236}">
              <a16:creationId xmlns:a16="http://schemas.microsoft.com/office/drawing/2014/main" id="{6E072818-FDFE-46CA-8182-144A05D3ED9D}"/>
            </a:ext>
          </a:extLst>
        </xdr:cNvPr>
        <xdr:cNvSpPr txBox="1">
          <a:spLocks noChangeArrowheads="1"/>
        </xdr:cNvSpPr>
      </xdr:nvSpPr>
      <xdr:spPr bwMode="auto">
        <a:xfrm>
          <a:off x="7610475" y="229647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18</xdr:row>
      <xdr:rowOff>0</xdr:rowOff>
    </xdr:from>
    <xdr:ext cx="95250" cy="171450"/>
    <xdr:sp macro="" textlink="">
      <xdr:nvSpPr>
        <xdr:cNvPr id="77" name="Text Box 16">
          <a:extLst>
            <a:ext uri="{FF2B5EF4-FFF2-40B4-BE49-F238E27FC236}">
              <a16:creationId xmlns:a16="http://schemas.microsoft.com/office/drawing/2014/main" id="{CD96E4DB-7379-40D6-96E2-C64AC0871F26}"/>
            </a:ext>
          </a:extLst>
        </xdr:cNvPr>
        <xdr:cNvSpPr txBox="1">
          <a:spLocks noChangeArrowheads="1"/>
        </xdr:cNvSpPr>
      </xdr:nvSpPr>
      <xdr:spPr bwMode="auto">
        <a:xfrm>
          <a:off x="317468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18</xdr:row>
      <xdr:rowOff>0</xdr:rowOff>
    </xdr:from>
    <xdr:ext cx="95250" cy="171450"/>
    <xdr:sp macro="" textlink="">
      <xdr:nvSpPr>
        <xdr:cNvPr id="78" name="Text Box 17">
          <a:extLst>
            <a:ext uri="{FF2B5EF4-FFF2-40B4-BE49-F238E27FC236}">
              <a16:creationId xmlns:a16="http://schemas.microsoft.com/office/drawing/2014/main" id="{163218BA-2EE1-4AD9-A10A-5E34CA031443}"/>
            </a:ext>
          </a:extLst>
        </xdr:cNvPr>
        <xdr:cNvSpPr txBox="1">
          <a:spLocks noChangeArrowheads="1"/>
        </xdr:cNvSpPr>
      </xdr:nvSpPr>
      <xdr:spPr bwMode="auto">
        <a:xfrm>
          <a:off x="317468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18</xdr:row>
      <xdr:rowOff>0</xdr:rowOff>
    </xdr:from>
    <xdr:ext cx="95250" cy="171450"/>
    <xdr:sp macro="" textlink="">
      <xdr:nvSpPr>
        <xdr:cNvPr id="79" name="Text Box 18">
          <a:extLst>
            <a:ext uri="{FF2B5EF4-FFF2-40B4-BE49-F238E27FC236}">
              <a16:creationId xmlns:a16="http://schemas.microsoft.com/office/drawing/2014/main" id="{C651DB4B-70C9-4276-8B9D-ADBA58FCB5C1}"/>
            </a:ext>
          </a:extLst>
        </xdr:cNvPr>
        <xdr:cNvSpPr txBox="1">
          <a:spLocks noChangeArrowheads="1"/>
        </xdr:cNvSpPr>
      </xdr:nvSpPr>
      <xdr:spPr bwMode="auto">
        <a:xfrm>
          <a:off x="317468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18</xdr:row>
      <xdr:rowOff>0</xdr:rowOff>
    </xdr:from>
    <xdr:ext cx="95250" cy="171450"/>
    <xdr:sp macro="" textlink="">
      <xdr:nvSpPr>
        <xdr:cNvPr id="80" name="Text Box 19">
          <a:extLst>
            <a:ext uri="{FF2B5EF4-FFF2-40B4-BE49-F238E27FC236}">
              <a16:creationId xmlns:a16="http://schemas.microsoft.com/office/drawing/2014/main" id="{56315D21-3178-4025-B57C-D33A6F075B95}"/>
            </a:ext>
          </a:extLst>
        </xdr:cNvPr>
        <xdr:cNvSpPr txBox="1">
          <a:spLocks noChangeArrowheads="1"/>
        </xdr:cNvSpPr>
      </xdr:nvSpPr>
      <xdr:spPr bwMode="auto">
        <a:xfrm>
          <a:off x="317468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81" name="Text Box 16">
          <a:extLst>
            <a:ext uri="{FF2B5EF4-FFF2-40B4-BE49-F238E27FC236}">
              <a16:creationId xmlns:a16="http://schemas.microsoft.com/office/drawing/2014/main" id="{64F46A8E-06A3-4E28-BCC6-0E8D86C5E0D5}"/>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82" name="Text Box 17">
          <a:extLst>
            <a:ext uri="{FF2B5EF4-FFF2-40B4-BE49-F238E27FC236}">
              <a16:creationId xmlns:a16="http://schemas.microsoft.com/office/drawing/2014/main" id="{F6007550-00F2-40E7-AFE3-E91B040BC40B}"/>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83" name="Text Box 18">
          <a:extLst>
            <a:ext uri="{FF2B5EF4-FFF2-40B4-BE49-F238E27FC236}">
              <a16:creationId xmlns:a16="http://schemas.microsoft.com/office/drawing/2014/main" id="{84CB6DAA-5B17-40A5-A8CD-080E1FF75AAC}"/>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84" name="Text Box 19">
          <a:extLst>
            <a:ext uri="{FF2B5EF4-FFF2-40B4-BE49-F238E27FC236}">
              <a16:creationId xmlns:a16="http://schemas.microsoft.com/office/drawing/2014/main" id="{CCC91DC3-81DA-4E12-9E2E-1AB14E9FA6FB}"/>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21</xdr:row>
      <xdr:rowOff>504825</xdr:rowOff>
    </xdr:from>
    <xdr:ext cx="95250" cy="442269"/>
    <xdr:sp macro="" textlink="">
      <xdr:nvSpPr>
        <xdr:cNvPr id="85" name="Text Box 15">
          <a:extLst>
            <a:ext uri="{FF2B5EF4-FFF2-40B4-BE49-F238E27FC236}">
              <a16:creationId xmlns:a16="http://schemas.microsoft.com/office/drawing/2014/main" id="{83E20FA7-0BD0-4E7C-BC3C-627D35E21771}"/>
            </a:ext>
          </a:extLst>
        </xdr:cNvPr>
        <xdr:cNvSpPr txBox="1">
          <a:spLocks noChangeArrowheads="1"/>
        </xdr:cNvSpPr>
      </xdr:nvSpPr>
      <xdr:spPr bwMode="auto">
        <a:xfrm>
          <a:off x="33118425" y="229647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86" name="Text Box 16">
          <a:extLst>
            <a:ext uri="{FF2B5EF4-FFF2-40B4-BE49-F238E27FC236}">
              <a16:creationId xmlns:a16="http://schemas.microsoft.com/office/drawing/2014/main" id="{63D7DE70-32BE-4C53-873B-09B20BCFD26E}"/>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87" name="Text Box 17">
          <a:extLst>
            <a:ext uri="{FF2B5EF4-FFF2-40B4-BE49-F238E27FC236}">
              <a16:creationId xmlns:a16="http://schemas.microsoft.com/office/drawing/2014/main" id="{1FBEB33E-A79C-4DF2-9565-303F66C8BACA}"/>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88" name="Text Box 18">
          <a:extLst>
            <a:ext uri="{FF2B5EF4-FFF2-40B4-BE49-F238E27FC236}">
              <a16:creationId xmlns:a16="http://schemas.microsoft.com/office/drawing/2014/main" id="{BFE83833-1B6F-4997-8F2B-658669F381B6}"/>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89" name="Text Box 19">
          <a:extLst>
            <a:ext uri="{FF2B5EF4-FFF2-40B4-BE49-F238E27FC236}">
              <a16:creationId xmlns:a16="http://schemas.microsoft.com/office/drawing/2014/main" id="{6E767871-8C01-4B1B-A7CB-ECA814544FD4}"/>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21</xdr:row>
      <xdr:rowOff>504825</xdr:rowOff>
    </xdr:from>
    <xdr:ext cx="95250" cy="442269"/>
    <xdr:sp macro="" textlink="">
      <xdr:nvSpPr>
        <xdr:cNvPr id="90" name="Text Box 15">
          <a:extLst>
            <a:ext uri="{FF2B5EF4-FFF2-40B4-BE49-F238E27FC236}">
              <a16:creationId xmlns:a16="http://schemas.microsoft.com/office/drawing/2014/main" id="{C868727C-DD40-4C66-AA0A-01ED6768A69F}"/>
            </a:ext>
          </a:extLst>
        </xdr:cNvPr>
        <xdr:cNvSpPr txBox="1">
          <a:spLocks noChangeArrowheads="1"/>
        </xdr:cNvSpPr>
      </xdr:nvSpPr>
      <xdr:spPr bwMode="auto">
        <a:xfrm>
          <a:off x="33118425" y="229647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91" name="Text Box 16">
          <a:extLst>
            <a:ext uri="{FF2B5EF4-FFF2-40B4-BE49-F238E27FC236}">
              <a16:creationId xmlns:a16="http://schemas.microsoft.com/office/drawing/2014/main" id="{4E77C30C-281C-4601-AEA3-F2A1E051B2F2}"/>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92" name="Text Box 17">
          <a:extLst>
            <a:ext uri="{FF2B5EF4-FFF2-40B4-BE49-F238E27FC236}">
              <a16:creationId xmlns:a16="http://schemas.microsoft.com/office/drawing/2014/main" id="{1EDFCBD3-4289-4C6E-8ADD-F23830E42914}"/>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93" name="Text Box 18">
          <a:extLst>
            <a:ext uri="{FF2B5EF4-FFF2-40B4-BE49-F238E27FC236}">
              <a16:creationId xmlns:a16="http://schemas.microsoft.com/office/drawing/2014/main" id="{D26E7660-E5FD-4720-9101-568134D3E6FC}"/>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94" name="Text Box 19">
          <a:extLst>
            <a:ext uri="{FF2B5EF4-FFF2-40B4-BE49-F238E27FC236}">
              <a16:creationId xmlns:a16="http://schemas.microsoft.com/office/drawing/2014/main" id="{ECE4A419-D73A-489D-BE7A-166BD38B47B9}"/>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95" name="Text Box 16">
          <a:extLst>
            <a:ext uri="{FF2B5EF4-FFF2-40B4-BE49-F238E27FC236}">
              <a16:creationId xmlns:a16="http://schemas.microsoft.com/office/drawing/2014/main" id="{7DEAF3D7-B4DE-4FA8-B04B-59ADA44E353B}"/>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96" name="Text Box 17">
          <a:extLst>
            <a:ext uri="{FF2B5EF4-FFF2-40B4-BE49-F238E27FC236}">
              <a16:creationId xmlns:a16="http://schemas.microsoft.com/office/drawing/2014/main" id="{59E47A6E-D15C-4898-8169-C47D905AD87B}"/>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97" name="Text Box 18">
          <a:extLst>
            <a:ext uri="{FF2B5EF4-FFF2-40B4-BE49-F238E27FC236}">
              <a16:creationId xmlns:a16="http://schemas.microsoft.com/office/drawing/2014/main" id="{8EC3797F-CD6D-4E42-8510-1EC1EED422B3}"/>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98" name="Text Box 19">
          <a:extLst>
            <a:ext uri="{FF2B5EF4-FFF2-40B4-BE49-F238E27FC236}">
              <a16:creationId xmlns:a16="http://schemas.microsoft.com/office/drawing/2014/main" id="{7F85168D-B26B-48F9-9960-1FC8E4014577}"/>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99" name="Text Box 16">
          <a:extLst>
            <a:ext uri="{FF2B5EF4-FFF2-40B4-BE49-F238E27FC236}">
              <a16:creationId xmlns:a16="http://schemas.microsoft.com/office/drawing/2014/main" id="{2623BBA7-E3B1-4670-830F-AA67EE0D150A}"/>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100" name="Text Box 17">
          <a:extLst>
            <a:ext uri="{FF2B5EF4-FFF2-40B4-BE49-F238E27FC236}">
              <a16:creationId xmlns:a16="http://schemas.microsoft.com/office/drawing/2014/main" id="{25627C9F-A968-43FE-B962-666DFDB4BDBE}"/>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101" name="Text Box 18">
          <a:extLst>
            <a:ext uri="{FF2B5EF4-FFF2-40B4-BE49-F238E27FC236}">
              <a16:creationId xmlns:a16="http://schemas.microsoft.com/office/drawing/2014/main" id="{5FBE65FD-EB50-4D95-8776-581A19EB60B1}"/>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102" name="Text Box 19">
          <a:extLst>
            <a:ext uri="{FF2B5EF4-FFF2-40B4-BE49-F238E27FC236}">
              <a16:creationId xmlns:a16="http://schemas.microsoft.com/office/drawing/2014/main" id="{D2C30172-F7C3-403A-9D95-AB557B445151}"/>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103" name="Text Box 16">
          <a:extLst>
            <a:ext uri="{FF2B5EF4-FFF2-40B4-BE49-F238E27FC236}">
              <a16:creationId xmlns:a16="http://schemas.microsoft.com/office/drawing/2014/main" id="{6A780C9B-A104-4984-8A5F-D1E78570CF8F}"/>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104" name="Text Box 17">
          <a:extLst>
            <a:ext uri="{FF2B5EF4-FFF2-40B4-BE49-F238E27FC236}">
              <a16:creationId xmlns:a16="http://schemas.microsoft.com/office/drawing/2014/main" id="{AA5CF3FF-9522-4931-BA9D-A6487F1BC2FB}"/>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105" name="Text Box 18">
          <a:extLst>
            <a:ext uri="{FF2B5EF4-FFF2-40B4-BE49-F238E27FC236}">
              <a16:creationId xmlns:a16="http://schemas.microsoft.com/office/drawing/2014/main" id="{17E55AB8-9966-4A21-8202-E3D069F009C3}"/>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106" name="Text Box 19">
          <a:extLst>
            <a:ext uri="{FF2B5EF4-FFF2-40B4-BE49-F238E27FC236}">
              <a16:creationId xmlns:a16="http://schemas.microsoft.com/office/drawing/2014/main" id="{3AEE4E57-314B-4248-95C0-E060D1C47B99}"/>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22</xdr:row>
      <xdr:rowOff>0</xdr:rowOff>
    </xdr:from>
    <xdr:ext cx="95250" cy="171450"/>
    <xdr:sp macro="" textlink="">
      <xdr:nvSpPr>
        <xdr:cNvPr id="107" name="Text Box 16">
          <a:extLst>
            <a:ext uri="{FF2B5EF4-FFF2-40B4-BE49-F238E27FC236}">
              <a16:creationId xmlns:a16="http://schemas.microsoft.com/office/drawing/2014/main" id="{5B18A315-ED1C-4433-8832-14FD78573F0F}"/>
            </a:ext>
          </a:extLst>
        </xdr:cNvPr>
        <xdr:cNvSpPr txBox="1">
          <a:spLocks noChangeArrowheads="1"/>
        </xdr:cNvSpPr>
      </xdr:nvSpPr>
      <xdr:spPr bwMode="auto">
        <a:xfrm>
          <a:off x="76104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22</xdr:row>
      <xdr:rowOff>0</xdr:rowOff>
    </xdr:from>
    <xdr:ext cx="95250" cy="171450"/>
    <xdr:sp macro="" textlink="">
      <xdr:nvSpPr>
        <xdr:cNvPr id="108" name="Text Box 17">
          <a:extLst>
            <a:ext uri="{FF2B5EF4-FFF2-40B4-BE49-F238E27FC236}">
              <a16:creationId xmlns:a16="http://schemas.microsoft.com/office/drawing/2014/main" id="{D795AC9D-4F17-4BAF-A569-F7C159541461}"/>
            </a:ext>
          </a:extLst>
        </xdr:cNvPr>
        <xdr:cNvSpPr txBox="1">
          <a:spLocks noChangeArrowheads="1"/>
        </xdr:cNvSpPr>
      </xdr:nvSpPr>
      <xdr:spPr bwMode="auto">
        <a:xfrm>
          <a:off x="76104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22</xdr:row>
      <xdr:rowOff>0</xdr:rowOff>
    </xdr:from>
    <xdr:ext cx="95250" cy="171450"/>
    <xdr:sp macro="" textlink="">
      <xdr:nvSpPr>
        <xdr:cNvPr id="109" name="Text Box 18">
          <a:extLst>
            <a:ext uri="{FF2B5EF4-FFF2-40B4-BE49-F238E27FC236}">
              <a16:creationId xmlns:a16="http://schemas.microsoft.com/office/drawing/2014/main" id="{179D3789-9E79-44C9-8E0A-4606DE27EE95}"/>
            </a:ext>
          </a:extLst>
        </xdr:cNvPr>
        <xdr:cNvSpPr txBox="1">
          <a:spLocks noChangeArrowheads="1"/>
        </xdr:cNvSpPr>
      </xdr:nvSpPr>
      <xdr:spPr bwMode="auto">
        <a:xfrm>
          <a:off x="76104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22</xdr:row>
      <xdr:rowOff>0</xdr:rowOff>
    </xdr:from>
    <xdr:ext cx="95250" cy="171450"/>
    <xdr:sp macro="" textlink="">
      <xdr:nvSpPr>
        <xdr:cNvPr id="110" name="Text Box 19">
          <a:extLst>
            <a:ext uri="{FF2B5EF4-FFF2-40B4-BE49-F238E27FC236}">
              <a16:creationId xmlns:a16="http://schemas.microsoft.com/office/drawing/2014/main" id="{6ACCBE99-FBD9-4426-B0E5-F0151FA6C156}"/>
            </a:ext>
          </a:extLst>
        </xdr:cNvPr>
        <xdr:cNvSpPr txBox="1">
          <a:spLocks noChangeArrowheads="1"/>
        </xdr:cNvSpPr>
      </xdr:nvSpPr>
      <xdr:spPr bwMode="auto">
        <a:xfrm>
          <a:off x="76104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25</xdr:row>
      <xdr:rowOff>504825</xdr:rowOff>
    </xdr:from>
    <xdr:ext cx="95250" cy="442269"/>
    <xdr:sp macro="" textlink="">
      <xdr:nvSpPr>
        <xdr:cNvPr id="111" name="Text Box 15">
          <a:extLst>
            <a:ext uri="{FF2B5EF4-FFF2-40B4-BE49-F238E27FC236}">
              <a16:creationId xmlns:a16="http://schemas.microsoft.com/office/drawing/2014/main" id="{BD217070-1B7C-4477-9744-7859E8A103E5}"/>
            </a:ext>
          </a:extLst>
        </xdr:cNvPr>
        <xdr:cNvSpPr txBox="1">
          <a:spLocks noChangeArrowheads="1"/>
        </xdr:cNvSpPr>
      </xdr:nvSpPr>
      <xdr:spPr bwMode="auto">
        <a:xfrm>
          <a:off x="7610475" y="28565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22</xdr:row>
      <xdr:rowOff>0</xdr:rowOff>
    </xdr:from>
    <xdr:ext cx="95250" cy="171450"/>
    <xdr:sp macro="" textlink="">
      <xdr:nvSpPr>
        <xdr:cNvPr id="112" name="Text Box 16">
          <a:extLst>
            <a:ext uri="{FF2B5EF4-FFF2-40B4-BE49-F238E27FC236}">
              <a16:creationId xmlns:a16="http://schemas.microsoft.com/office/drawing/2014/main" id="{906AEC14-0434-42EB-B904-A318A6E1B6B2}"/>
            </a:ext>
          </a:extLst>
        </xdr:cNvPr>
        <xdr:cNvSpPr txBox="1">
          <a:spLocks noChangeArrowheads="1"/>
        </xdr:cNvSpPr>
      </xdr:nvSpPr>
      <xdr:spPr bwMode="auto">
        <a:xfrm>
          <a:off x="317468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22</xdr:row>
      <xdr:rowOff>0</xdr:rowOff>
    </xdr:from>
    <xdr:ext cx="95250" cy="171450"/>
    <xdr:sp macro="" textlink="">
      <xdr:nvSpPr>
        <xdr:cNvPr id="113" name="Text Box 17">
          <a:extLst>
            <a:ext uri="{FF2B5EF4-FFF2-40B4-BE49-F238E27FC236}">
              <a16:creationId xmlns:a16="http://schemas.microsoft.com/office/drawing/2014/main" id="{4F1F10F3-9B0E-4B05-8C05-8A18DE03305F}"/>
            </a:ext>
          </a:extLst>
        </xdr:cNvPr>
        <xdr:cNvSpPr txBox="1">
          <a:spLocks noChangeArrowheads="1"/>
        </xdr:cNvSpPr>
      </xdr:nvSpPr>
      <xdr:spPr bwMode="auto">
        <a:xfrm>
          <a:off x="317468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22</xdr:row>
      <xdr:rowOff>0</xdr:rowOff>
    </xdr:from>
    <xdr:ext cx="95250" cy="171450"/>
    <xdr:sp macro="" textlink="">
      <xdr:nvSpPr>
        <xdr:cNvPr id="114" name="Text Box 18">
          <a:extLst>
            <a:ext uri="{FF2B5EF4-FFF2-40B4-BE49-F238E27FC236}">
              <a16:creationId xmlns:a16="http://schemas.microsoft.com/office/drawing/2014/main" id="{E08FDC24-5E94-4641-A7AB-49070F13DBF3}"/>
            </a:ext>
          </a:extLst>
        </xdr:cNvPr>
        <xdr:cNvSpPr txBox="1">
          <a:spLocks noChangeArrowheads="1"/>
        </xdr:cNvSpPr>
      </xdr:nvSpPr>
      <xdr:spPr bwMode="auto">
        <a:xfrm>
          <a:off x="317468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22</xdr:row>
      <xdr:rowOff>0</xdr:rowOff>
    </xdr:from>
    <xdr:ext cx="95250" cy="171450"/>
    <xdr:sp macro="" textlink="">
      <xdr:nvSpPr>
        <xdr:cNvPr id="115" name="Text Box 19">
          <a:extLst>
            <a:ext uri="{FF2B5EF4-FFF2-40B4-BE49-F238E27FC236}">
              <a16:creationId xmlns:a16="http://schemas.microsoft.com/office/drawing/2014/main" id="{9893D0CD-4A6C-43E8-9D8D-AA94435063CA}"/>
            </a:ext>
          </a:extLst>
        </xdr:cNvPr>
        <xdr:cNvSpPr txBox="1">
          <a:spLocks noChangeArrowheads="1"/>
        </xdr:cNvSpPr>
      </xdr:nvSpPr>
      <xdr:spPr bwMode="auto">
        <a:xfrm>
          <a:off x="317468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22</xdr:row>
      <xdr:rowOff>0</xdr:rowOff>
    </xdr:from>
    <xdr:ext cx="95250" cy="171450"/>
    <xdr:sp macro="" textlink="">
      <xdr:nvSpPr>
        <xdr:cNvPr id="116" name="Text Box 16">
          <a:extLst>
            <a:ext uri="{FF2B5EF4-FFF2-40B4-BE49-F238E27FC236}">
              <a16:creationId xmlns:a16="http://schemas.microsoft.com/office/drawing/2014/main" id="{000BECDC-AFB7-4684-A828-6510B87D3196}"/>
            </a:ext>
          </a:extLst>
        </xdr:cNvPr>
        <xdr:cNvSpPr txBox="1">
          <a:spLocks noChangeArrowheads="1"/>
        </xdr:cNvSpPr>
      </xdr:nvSpPr>
      <xdr:spPr bwMode="auto">
        <a:xfrm>
          <a:off x="331184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22</xdr:row>
      <xdr:rowOff>0</xdr:rowOff>
    </xdr:from>
    <xdr:ext cx="95250" cy="171450"/>
    <xdr:sp macro="" textlink="">
      <xdr:nvSpPr>
        <xdr:cNvPr id="117" name="Text Box 17">
          <a:extLst>
            <a:ext uri="{FF2B5EF4-FFF2-40B4-BE49-F238E27FC236}">
              <a16:creationId xmlns:a16="http://schemas.microsoft.com/office/drawing/2014/main" id="{1F396224-CE6B-467F-8481-6FD1302CA207}"/>
            </a:ext>
          </a:extLst>
        </xdr:cNvPr>
        <xdr:cNvSpPr txBox="1">
          <a:spLocks noChangeArrowheads="1"/>
        </xdr:cNvSpPr>
      </xdr:nvSpPr>
      <xdr:spPr bwMode="auto">
        <a:xfrm>
          <a:off x="331184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22</xdr:row>
      <xdr:rowOff>0</xdr:rowOff>
    </xdr:from>
    <xdr:ext cx="95250" cy="171450"/>
    <xdr:sp macro="" textlink="">
      <xdr:nvSpPr>
        <xdr:cNvPr id="118" name="Text Box 18">
          <a:extLst>
            <a:ext uri="{FF2B5EF4-FFF2-40B4-BE49-F238E27FC236}">
              <a16:creationId xmlns:a16="http://schemas.microsoft.com/office/drawing/2014/main" id="{BA1B14D2-9027-4281-A149-241327C0CFD5}"/>
            </a:ext>
          </a:extLst>
        </xdr:cNvPr>
        <xdr:cNvSpPr txBox="1">
          <a:spLocks noChangeArrowheads="1"/>
        </xdr:cNvSpPr>
      </xdr:nvSpPr>
      <xdr:spPr bwMode="auto">
        <a:xfrm>
          <a:off x="331184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22</xdr:row>
      <xdr:rowOff>0</xdr:rowOff>
    </xdr:from>
    <xdr:ext cx="95250" cy="171450"/>
    <xdr:sp macro="" textlink="">
      <xdr:nvSpPr>
        <xdr:cNvPr id="119" name="Text Box 19">
          <a:extLst>
            <a:ext uri="{FF2B5EF4-FFF2-40B4-BE49-F238E27FC236}">
              <a16:creationId xmlns:a16="http://schemas.microsoft.com/office/drawing/2014/main" id="{AA1B23BD-75C9-46A9-8A43-05ED30EDF3E9}"/>
            </a:ext>
          </a:extLst>
        </xdr:cNvPr>
        <xdr:cNvSpPr txBox="1">
          <a:spLocks noChangeArrowheads="1"/>
        </xdr:cNvSpPr>
      </xdr:nvSpPr>
      <xdr:spPr bwMode="auto">
        <a:xfrm>
          <a:off x="331184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25</xdr:row>
      <xdr:rowOff>504825</xdr:rowOff>
    </xdr:from>
    <xdr:ext cx="95250" cy="442269"/>
    <xdr:sp macro="" textlink="">
      <xdr:nvSpPr>
        <xdr:cNvPr id="120" name="Text Box 15">
          <a:extLst>
            <a:ext uri="{FF2B5EF4-FFF2-40B4-BE49-F238E27FC236}">
              <a16:creationId xmlns:a16="http://schemas.microsoft.com/office/drawing/2014/main" id="{4211F600-3ECC-41FD-BF90-F53A8B5DF677}"/>
            </a:ext>
          </a:extLst>
        </xdr:cNvPr>
        <xdr:cNvSpPr txBox="1">
          <a:spLocks noChangeArrowheads="1"/>
        </xdr:cNvSpPr>
      </xdr:nvSpPr>
      <xdr:spPr bwMode="auto">
        <a:xfrm>
          <a:off x="33118425" y="28565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22</xdr:row>
      <xdr:rowOff>0</xdr:rowOff>
    </xdr:from>
    <xdr:ext cx="95250" cy="171450"/>
    <xdr:sp macro="" textlink="">
      <xdr:nvSpPr>
        <xdr:cNvPr id="121" name="Text Box 16">
          <a:extLst>
            <a:ext uri="{FF2B5EF4-FFF2-40B4-BE49-F238E27FC236}">
              <a16:creationId xmlns:a16="http://schemas.microsoft.com/office/drawing/2014/main" id="{08EC8890-BC28-4563-A85E-D925C4F4FEEE}"/>
            </a:ext>
          </a:extLst>
        </xdr:cNvPr>
        <xdr:cNvSpPr txBox="1">
          <a:spLocks noChangeArrowheads="1"/>
        </xdr:cNvSpPr>
      </xdr:nvSpPr>
      <xdr:spPr bwMode="auto">
        <a:xfrm>
          <a:off x="331184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22</xdr:row>
      <xdr:rowOff>0</xdr:rowOff>
    </xdr:from>
    <xdr:ext cx="95250" cy="171450"/>
    <xdr:sp macro="" textlink="">
      <xdr:nvSpPr>
        <xdr:cNvPr id="122" name="Text Box 17">
          <a:extLst>
            <a:ext uri="{FF2B5EF4-FFF2-40B4-BE49-F238E27FC236}">
              <a16:creationId xmlns:a16="http://schemas.microsoft.com/office/drawing/2014/main" id="{1F34E961-4F86-4B2B-8D04-BD4E8EBCB9AD}"/>
            </a:ext>
          </a:extLst>
        </xdr:cNvPr>
        <xdr:cNvSpPr txBox="1">
          <a:spLocks noChangeArrowheads="1"/>
        </xdr:cNvSpPr>
      </xdr:nvSpPr>
      <xdr:spPr bwMode="auto">
        <a:xfrm>
          <a:off x="331184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22</xdr:row>
      <xdr:rowOff>0</xdr:rowOff>
    </xdr:from>
    <xdr:ext cx="95250" cy="171450"/>
    <xdr:sp macro="" textlink="">
      <xdr:nvSpPr>
        <xdr:cNvPr id="123" name="Text Box 18">
          <a:extLst>
            <a:ext uri="{FF2B5EF4-FFF2-40B4-BE49-F238E27FC236}">
              <a16:creationId xmlns:a16="http://schemas.microsoft.com/office/drawing/2014/main" id="{9573A5C5-BAD6-4508-B7D7-1EF58CD384F3}"/>
            </a:ext>
          </a:extLst>
        </xdr:cNvPr>
        <xdr:cNvSpPr txBox="1">
          <a:spLocks noChangeArrowheads="1"/>
        </xdr:cNvSpPr>
      </xdr:nvSpPr>
      <xdr:spPr bwMode="auto">
        <a:xfrm>
          <a:off x="331184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22</xdr:row>
      <xdr:rowOff>0</xdr:rowOff>
    </xdr:from>
    <xdr:ext cx="95250" cy="171450"/>
    <xdr:sp macro="" textlink="">
      <xdr:nvSpPr>
        <xdr:cNvPr id="124" name="Text Box 19">
          <a:extLst>
            <a:ext uri="{FF2B5EF4-FFF2-40B4-BE49-F238E27FC236}">
              <a16:creationId xmlns:a16="http://schemas.microsoft.com/office/drawing/2014/main" id="{3E26A831-EBBE-4842-B9E1-6C0BA0615746}"/>
            </a:ext>
          </a:extLst>
        </xdr:cNvPr>
        <xdr:cNvSpPr txBox="1">
          <a:spLocks noChangeArrowheads="1"/>
        </xdr:cNvSpPr>
      </xdr:nvSpPr>
      <xdr:spPr bwMode="auto">
        <a:xfrm>
          <a:off x="331184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25</xdr:row>
      <xdr:rowOff>504825</xdr:rowOff>
    </xdr:from>
    <xdr:ext cx="95250" cy="442269"/>
    <xdr:sp macro="" textlink="">
      <xdr:nvSpPr>
        <xdr:cNvPr id="125" name="Text Box 15">
          <a:extLst>
            <a:ext uri="{FF2B5EF4-FFF2-40B4-BE49-F238E27FC236}">
              <a16:creationId xmlns:a16="http://schemas.microsoft.com/office/drawing/2014/main" id="{1067281D-88D0-42BB-A431-64C18AB426AD}"/>
            </a:ext>
          </a:extLst>
        </xdr:cNvPr>
        <xdr:cNvSpPr txBox="1">
          <a:spLocks noChangeArrowheads="1"/>
        </xdr:cNvSpPr>
      </xdr:nvSpPr>
      <xdr:spPr bwMode="auto">
        <a:xfrm>
          <a:off x="33118425" y="28565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26" name="Text Box 16">
          <a:extLst>
            <a:ext uri="{FF2B5EF4-FFF2-40B4-BE49-F238E27FC236}">
              <a16:creationId xmlns:a16="http://schemas.microsoft.com/office/drawing/2014/main" id="{16F2F9E8-BCB5-4425-9440-45DF34A17037}"/>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27" name="Text Box 17">
          <a:extLst>
            <a:ext uri="{FF2B5EF4-FFF2-40B4-BE49-F238E27FC236}">
              <a16:creationId xmlns:a16="http://schemas.microsoft.com/office/drawing/2014/main" id="{4A46C56F-1CE4-4D39-82A8-424805780089}"/>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28" name="Text Box 18">
          <a:extLst>
            <a:ext uri="{FF2B5EF4-FFF2-40B4-BE49-F238E27FC236}">
              <a16:creationId xmlns:a16="http://schemas.microsoft.com/office/drawing/2014/main" id="{FFA51DCA-D6E2-44B4-A920-A81B22BE0258}"/>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29" name="Text Box 19">
          <a:extLst>
            <a:ext uri="{FF2B5EF4-FFF2-40B4-BE49-F238E27FC236}">
              <a16:creationId xmlns:a16="http://schemas.microsoft.com/office/drawing/2014/main" id="{0ABBB4E5-BF3B-4873-AC35-2B1203DAF0B5}"/>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30" name="Text Box 16">
          <a:extLst>
            <a:ext uri="{FF2B5EF4-FFF2-40B4-BE49-F238E27FC236}">
              <a16:creationId xmlns:a16="http://schemas.microsoft.com/office/drawing/2014/main" id="{13F0A434-F07A-427E-A89F-12FCB47760EA}"/>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31" name="Text Box 17">
          <a:extLst>
            <a:ext uri="{FF2B5EF4-FFF2-40B4-BE49-F238E27FC236}">
              <a16:creationId xmlns:a16="http://schemas.microsoft.com/office/drawing/2014/main" id="{BB668751-82AC-4548-93A8-0DEF8000E64E}"/>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32" name="Text Box 18">
          <a:extLst>
            <a:ext uri="{FF2B5EF4-FFF2-40B4-BE49-F238E27FC236}">
              <a16:creationId xmlns:a16="http://schemas.microsoft.com/office/drawing/2014/main" id="{F9CA6672-91FA-4727-BE21-F3E965E6C415}"/>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33" name="Text Box 19">
          <a:extLst>
            <a:ext uri="{FF2B5EF4-FFF2-40B4-BE49-F238E27FC236}">
              <a16:creationId xmlns:a16="http://schemas.microsoft.com/office/drawing/2014/main" id="{2F1CC19B-1525-41D6-ACCE-FD678F08CB13}"/>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34" name="Text Box 16">
          <a:extLst>
            <a:ext uri="{FF2B5EF4-FFF2-40B4-BE49-F238E27FC236}">
              <a16:creationId xmlns:a16="http://schemas.microsoft.com/office/drawing/2014/main" id="{C5FC80D6-3163-42BE-A95E-00B8F74BA50F}"/>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35" name="Text Box 17">
          <a:extLst>
            <a:ext uri="{FF2B5EF4-FFF2-40B4-BE49-F238E27FC236}">
              <a16:creationId xmlns:a16="http://schemas.microsoft.com/office/drawing/2014/main" id="{28CEEC61-C87F-40A7-96AA-70F871EEBC79}"/>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36" name="Text Box 18">
          <a:extLst>
            <a:ext uri="{FF2B5EF4-FFF2-40B4-BE49-F238E27FC236}">
              <a16:creationId xmlns:a16="http://schemas.microsoft.com/office/drawing/2014/main" id="{8C53C071-DF9A-4DBD-A962-43FA3B08A6AF}"/>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37" name="Text Box 19">
          <a:extLst>
            <a:ext uri="{FF2B5EF4-FFF2-40B4-BE49-F238E27FC236}">
              <a16:creationId xmlns:a16="http://schemas.microsoft.com/office/drawing/2014/main" id="{1074D86B-4A0D-415B-B59F-C7D6B712D7D1}"/>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38" name="Text Box 16">
          <a:extLst>
            <a:ext uri="{FF2B5EF4-FFF2-40B4-BE49-F238E27FC236}">
              <a16:creationId xmlns:a16="http://schemas.microsoft.com/office/drawing/2014/main" id="{8D083E3B-D395-4ADB-A100-0477A78D06EA}"/>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39" name="Text Box 17">
          <a:extLst>
            <a:ext uri="{FF2B5EF4-FFF2-40B4-BE49-F238E27FC236}">
              <a16:creationId xmlns:a16="http://schemas.microsoft.com/office/drawing/2014/main" id="{DDD66C55-662A-498A-898A-95E3A03D6112}"/>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40" name="Text Box 18">
          <a:extLst>
            <a:ext uri="{FF2B5EF4-FFF2-40B4-BE49-F238E27FC236}">
              <a16:creationId xmlns:a16="http://schemas.microsoft.com/office/drawing/2014/main" id="{D63A78CF-5014-458E-966F-C33623296282}"/>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41" name="Text Box 19">
          <a:extLst>
            <a:ext uri="{FF2B5EF4-FFF2-40B4-BE49-F238E27FC236}">
              <a16:creationId xmlns:a16="http://schemas.microsoft.com/office/drawing/2014/main" id="{B68FBD00-CE66-479C-BD8D-0684AD23DE67}"/>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0</xdr:col>
      <xdr:colOff>178594</xdr:colOff>
      <xdr:row>0</xdr:row>
      <xdr:rowOff>71438</xdr:rowOff>
    </xdr:from>
    <xdr:to>
      <xdr:col>1</xdr:col>
      <xdr:colOff>557213</xdr:colOff>
      <xdr:row>3</xdr:row>
      <xdr:rowOff>140494</xdr:rowOff>
    </xdr:to>
    <xdr:pic>
      <xdr:nvPicPr>
        <xdr:cNvPr id="142" name="Imagen 3">
          <a:extLst>
            <a:ext uri="{FF2B5EF4-FFF2-40B4-BE49-F238E27FC236}">
              <a16:creationId xmlns:a16="http://schemas.microsoft.com/office/drawing/2014/main" id="{87E45DD7-8E82-419F-851B-E4FFEAF184D3}"/>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78594" y="71438"/>
          <a:ext cx="1140619" cy="640556"/>
        </a:xfrm>
        <a:prstGeom prst="rect">
          <a:avLst/>
        </a:prstGeom>
      </xdr:spPr>
    </xdr:pic>
    <xdr:clientData/>
  </xdr:twoCellAnchor>
  <xdr:oneCellAnchor>
    <xdr:from>
      <xdr:col>12</xdr:col>
      <xdr:colOff>0</xdr:colOff>
      <xdr:row>25</xdr:row>
      <xdr:rowOff>504825</xdr:rowOff>
    </xdr:from>
    <xdr:ext cx="95250" cy="442269"/>
    <xdr:sp macro="" textlink="">
      <xdr:nvSpPr>
        <xdr:cNvPr id="143" name="Text Box 15">
          <a:extLst>
            <a:ext uri="{FF2B5EF4-FFF2-40B4-BE49-F238E27FC236}">
              <a16:creationId xmlns:a16="http://schemas.microsoft.com/office/drawing/2014/main" id="{A7A2495D-1BFC-434B-BB0A-A302D3DE6209}"/>
            </a:ext>
          </a:extLst>
        </xdr:cNvPr>
        <xdr:cNvSpPr txBox="1">
          <a:spLocks noChangeArrowheads="1"/>
        </xdr:cNvSpPr>
      </xdr:nvSpPr>
      <xdr:spPr bwMode="auto">
        <a:xfrm>
          <a:off x="7610475" y="28565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25</xdr:row>
      <xdr:rowOff>504825</xdr:rowOff>
    </xdr:from>
    <xdr:ext cx="95250" cy="442269"/>
    <xdr:sp macro="" textlink="">
      <xdr:nvSpPr>
        <xdr:cNvPr id="144" name="Text Box 15">
          <a:extLst>
            <a:ext uri="{FF2B5EF4-FFF2-40B4-BE49-F238E27FC236}">
              <a16:creationId xmlns:a16="http://schemas.microsoft.com/office/drawing/2014/main" id="{23383354-1B48-49D5-8F08-7111C4FEB47A}"/>
            </a:ext>
          </a:extLst>
        </xdr:cNvPr>
        <xdr:cNvSpPr txBox="1">
          <a:spLocks noChangeArrowheads="1"/>
        </xdr:cNvSpPr>
      </xdr:nvSpPr>
      <xdr:spPr bwMode="auto">
        <a:xfrm>
          <a:off x="33118425" y="28565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25</xdr:row>
      <xdr:rowOff>504825</xdr:rowOff>
    </xdr:from>
    <xdr:ext cx="95250" cy="442269"/>
    <xdr:sp macro="" textlink="">
      <xdr:nvSpPr>
        <xdr:cNvPr id="145" name="Text Box 15">
          <a:extLst>
            <a:ext uri="{FF2B5EF4-FFF2-40B4-BE49-F238E27FC236}">
              <a16:creationId xmlns:a16="http://schemas.microsoft.com/office/drawing/2014/main" id="{12D7D7A2-E477-4CFA-91F4-179720693E79}"/>
            </a:ext>
          </a:extLst>
        </xdr:cNvPr>
        <xdr:cNvSpPr txBox="1">
          <a:spLocks noChangeArrowheads="1"/>
        </xdr:cNvSpPr>
      </xdr:nvSpPr>
      <xdr:spPr bwMode="auto">
        <a:xfrm>
          <a:off x="33118425" y="28565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18</xdr:row>
      <xdr:rowOff>0</xdr:rowOff>
    </xdr:from>
    <xdr:ext cx="95250" cy="171450"/>
    <xdr:sp macro="" textlink="">
      <xdr:nvSpPr>
        <xdr:cNvPr id="146" name="Text Box 16">
          <a:extLst>
            <a:ext uri="{FF2B5EF4-FFF2-40B4-BE49-F238E27FC236}">
              <a16:creationId xmlns:a16="http://schemas.microsoft.com/office/drawing/2014/main" id="{5F98D8CB-97AF-4C58-8BC5-4C51E1672312}"/>
            </a:ext>
          </a:extLst>
        </xdr:cNvPr>
        <xdr:cNvSpPr txBox="1">
          <a:spLocks noChangeArrowheads="1"/>
        </xdr:cNvSpPr>
      </xdr:nvSpPr>
      <xdr:spPr bwMode="auto">
        <a:xfrm>
          <a:off x="317468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18</xdr:row>
      <xdr:rowOff>0</xdr:rowOff>
    </xdr:from>
    <xdr:ext cx="95250" cy="171450"/>
    <xdr:sp macro="" textlink="">
      <xdr:nvSpPr>
        <xdr:cNvPr id="147" name="Text Box 17">
          <a:extLst>
            <a:ext uri="{FF2B5EF4-FFF2-40B4-BE49-F238E27FC236}">
              <a16:creationId xmlns:a16="http://schemas.microsoft.com/office/drawing/2014/main" id="{F3493A42-0E75-470C-B0C0-ECD9957F5EE5}"/>
            </a:ext>
          </a:extLst>
        </xdr:cNvPr>
        <xdr:cNvSpPr txBox="1">
          <a:spLocks noChangeArrowheads="1"/>
        </xdr:cNvSpPr>
      </xdr:nvSpPr>
      <xdr:spPr bwMode="auto">
        <a:xfrm>
          <a:off x="317468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18</xdr:row>
      <xdr:rowOff>0</xdr:rowOff>
    </xdr:from>
    <xdr:ext cx="95250" cy="171450"/>
    <xdr:sp macro="" textlink="">
      <xdr:nvSpPr>
        <xdr:cNvPr id="148" name="Text Box 18">
          <a:extLst>
            <a:ext uri="{FF2B5EF4-FFF2-40B4-BE49-F238E27FC236}">
              <a16:creationId xmlns:a16="http://schemas.microsoft.com/office/drawing/2014/main" id="{632BF281-DC2D-47CE-BA2F-DE4D021AB6FB}"/>
            </a:ext>
          </a:extLst>
        </xdr:cNvPr>
        <xdr:cNvSpPr txBox="1">
          <a:spLocks noChangeArrowheads="1"/>
        </xdr:cNvSpPr>
      </xdr:nvSpPr>
      <xdr:spPr bwMode="auto">
        <a:xfrm>
          <a:off x="317468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18</xdr:row>
      <xdr:rowOff>0</xdr:rowOff>
    </xdr:from>
    <xdr:ext cx="95250" cy="171450"/>
    <xdr:sp macro="" textlink="">
      <xdr:nvSpPr>
        <xdr:cNvPr id="149" name="Text Box 19">
          <a:extLst>
            <a:ext uri="{FF2B5EF4-FFF2-40B4-BE49-F238E27FC236}">
              <a16:creationId xmlns:a16="http://schemas.microsoft.com/office/drawing/2014/main" id="{A492D42C-FF6A-4148-9B09-E5126916BACE}"/>
            </a:ext>
          </a:extLst>
        </xdr:cNvPr>
        <xdr:cNvSpPr txBox="1">
          <a:spLocks noChangeArrowheads="1"/>
        </xdr:cNvSpPr>
      </xdr:nvSpPr>
      <xdr:spPr bwMode="auto">
        <a:xfrm>
          <a:off x="317468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150" name="Text Box 16">
          <a:extLst>
            <a:ext uri="{FF2B5EF4-FFF2-40B4-BE49-F238E27FC236}">
              <a16:creationId xmlns:a16="http://schemas.microsoft.com/office/drawing/2014/main" id="{E90485DE-7A7D-426A-9A27-9E7D7E5AF42B}"/>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151" name="Text Box 17">
          <a:extLst>
            <a:ext uri="{FF2B5EF4-FFF2-40B4-BE49-F238E27FC236}">
              <a16:creationId xmlns:a16="http://schemas.microsoft.com/office/drawing/2014/main" id="{780C64BF-D576-41DA-8615-0CAFD2AF67F1}"/>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152" name="Text Box 18">
          <a:extLst>
            <a:ext uri="{FF2B5EF4-FFF2-40B4-BE49-F238E27FC236}">
              <a16:creationId xmlns:a16="http://schemas.microsoft.com/office/drawing/2014/main" id="{81114351-B864-497C-A6C1-26151323E8EE}"/>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153" name="Text Box 19">
          <a:extLst>
            <a:ext uri="{FF2B5EF4-FFF2-40B4-BE49-F238E27FC236}">
              <a16:creationId xmlns:a16="http://schemas.microsoft.com/office/drawing/2014/main" id="{F7AAA7F8-958B-4942-B43C-655D4388AC52}"/>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21</xdr:row>
      <xdr:rowOff>504825</xdr:rowOff>
    </xdr:from>
    <xdr:ext cx="95250" cy="442269"/>
    <xdr:sp macro="" textlink="">
      <xdr:nvSpPr>
        <xdr:cNvPr id="154" name="Text Box 15">
          <a:extLst>
            <a:ext uri="{FF2B5EF4-FFF2-40B4-BE49-F238E27FC236}">
              <a16:creationId xmlns:a16="http://schemas.microsoft.com/office/drawing/2014/main" id="{B48F983F-A039-4EF1-BC62-D603ED67C26C}"/>
            </a:ext>
          </a:extLst>
        </xdr:cNvPr>
        <xdr:cNvSpPr txBox="1">
          <a:spLocks noChangeArrowheads="1"/>
        </xdr:cNvSpPr>
      </xdr:nvSpPr>
      <xdr:spPr bwMode="auto">
        <a:xfrm>
          <a:off x="33118425" y="229647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155" name="Text Box 16">
          <a:extLst>
            <a:ext uri="{FF2B5EF4-FFF2-40B4-BE49-F238E27FC236}">
              <a16:creationId xmlns:a16="http://schemas.microsoft.com/office/drawing/2014/main" id="{453EBCF8-F756-49EA-A5B3-26C910A67BA9}"/>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156" name="Text Box 17">
          <a:extLst>
            <a:ext uri="{FF2B5EF4-FFF2-40B4-BE49-F238E27FC236}">
              <a16:creationId xmlns:a16="http://schemas.microsoft.com/office/drawing/2014/main" id="{006AC51E-059C-4504-AAB6-1517574B57BB}"/>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157" name="Text Box 18">
          <a:extLst>
            <a:ext uri="{FF2B5EF4-FFF2-40B4-BE49-F238E27FC236}">
              <a16:creationId xmlns:a16="http://schemas.microsoft.com/office/drawing/2014/main" id="{A9984048-A748-4B8C-9D54-A300277DD78B}"/>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158" name="Text Box 19">
          <a:extLst>
            <a:ext uri="{FF2B5EF4-FFF2-40B4-BE49-F238E27FC236}">
              <a16:creationId xmlns:a16="http://schemas.microsoft.com/office/drawing/2014/main" id="{9BD9A5B3-7902-4327-AD38-740DD47698EC}"/>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21</xdr:row>
      <xdr:rowOff>504825</xdr:rowOff>
    </xdr:from>
    <xdr:ext cx="95250" cy="442269"/>
    <xdr:sp macro="" textlink="">
      <xdr:nvSpPr>
        <xdr:cNvPr id="159" name="Text Box 15">
          <a:extLst>
            <a:ext uri="{FF2B5EF4-FFF2-40B4-BE49-F238E27FC236}">
              <a16:creationId xmlns:a16="http://schemas.microsoft.com/office/drawing/2014/main" id="{BEDF7FF8-5422-4184-AE74-A38D0E4E061D}"/>
            </a:ext>
          </a:extLst>
        </xdr:cNvPr>
        <xdr:cNvSpPr txBox="1">
          <a:spLocks noChangeArrowheads="1"/>
        </xdr:cNvSpPr>
      </xdr:nvSpPr>
      <xdr:spPr bwMode="auto">
        <a:xfrm>
          <a:off x="33118425" y="229647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HP\Documents\TRABAJO\TRABAJO\2024\CONTRATACION%20FONDO\PTDDE03-F005%20MAPA%20DE%20RIESGOS%20DE%20CORRUPCIO&#769;N%20ALCALDIA%20DE%20CARTAGEN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PA DE CORRUPCION"/>
      <sheetName val="PREGUNTAS DE IMPACTO"/>
      <sheetName val="Control de Cambios"/>
    </sheetNames>
    <sheetDataSet>
      <sheetData sheetId="0"/>
      <sheetData sheetId="1"/>
      <sheetData sheetId="2">
        <row r="23">
          <cell r="C23">
            <v>8</v>
          </cell>
          <cell r="F23">
            <v>8</v>
          </cell>
          <cell r="I23">
            <v>8</v>
          </cell>
          <cell r="L23">
            <v>8</v>
          </cell>
        </row>
      </sheetData>
      <sheetData sheetId="3"/>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07223-455A-4723-8008-8E231C7DB019}">
  <dimension ref="A1:BB26"/>
  <sheetViews>
    <sheetView tabSelected="1" topLeftCell="H1" zoomScale="47" zoomScaleNormal="47" workbookViewId="0">
      <selection activeCell="W11" sqref="W11"/>
    </sheetView>
  </sheetViews>
  <sheetFormatPr baseColWidth="10" defaultRowHeight="14.5" x14ac:dyDescent="0.35"/>
  <sheetData>
    <row r="1" spans="1:54" ht="15.5" x14ac:dyDescent="0.35">
      <c r="A1" s="23"/>
      <c r="B1" s="23"/>
      <c r="C1" s="24" t="s">
        <v>0</v>
      </c>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AL1" s="24"/>
      <c r="AM1" s="24"/>
      <c r="AN1" s="24"/>
      <c r="AO1" s="24"/>
      <c r="AP1" s="24"/>
      <c r="AQ1" s="24"/>
      <c r="AR1" s="24"/>
      <c r="AS1" s="24"/>
      <c r="AT1" s="24"/>
      <c r="AU1" s="24"/>
      <c r="AV1" s="24"/>
      <c r="AW1" s="24"/>
      <c r="AX1" s="24"/>
      <c r="AY1" s="24"/>
      <c r="AZ1" s="24"/>
      <c r="BA1" s="25" t="s">
        <v>1</v>
      </c>
      <c r="BB1" s="26"/>
    </row>
    <row r="2" spans="1:54" ht="15.5" x14ac:dyDescent="0.35">
      <c r="A2" s="23"/>
      <c r="B2" s="23"/>
      <c r="C2" s="24" t="s">
        <v>2</v>
      </c>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c r="AS2" s="24"/>
      <c r="AT2" s="24"/>
      <c r="AU2" s="24"/>
      <c r="AV2" s="24"/>
      <c r="AW2" s="24"/>
      <c r="AX2" s="24"/>
      <c r="AY2" s="24"/>
      <c r="AZ2" s="24"/>
      <c r="BA2" s="25" t="s">
        <v>3</v>
      </c>
      <c r="BB2" s="25"/>
    </row>
    <row r="3" spans="1:54" ht="15.5" x14ac:dyDescent="0.35">
      <c r="A3" s="23"/>
      <c r="B3" s="23"/>
      <c r="C3" s="27" t="s">
        <v>4</v>
      </c>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9"/>
      <c r="BA3" s="25" t="s">
        <v>5</v>
      </c>
      <c r="BB3" s="25"/>
    </row>
    <row r="4" spans="1:54" ht="15.5" x14ac:dyDescent="0.35">
      <c r="A4" s="23"/>
      <c r="B4" s="23"/>
      <c r="C4" s="30" t="s">
        <v>6</v>
      </c>
      <c r="D4" s="31"/>
      <c r="E4" s="31"/>
      <c r="F4" s="31"/>
      <c r="G4" s="31"/>
      <c r="H4" s="31"/>
      <c r="I4" s="31"/>
      <c r="J4" s="31"/>
      <c r="K4" s="31"/>
      <c r="L4" s="31"/>
      <c r="M4" s="31"/>
      <c r="N4" s="31"/>
      <c r="O4" s="31"/>
      <c r="P4" s="31"/>
      <c r="Q4" s="31"/>
      <c r="R4" s="31"/>
      <c r="S4" s="31"/>
      <c r="T4" s="31"/>
      <c r="U4" s="31"/>
      <c r="V4" s="31"/>
      <c r="W4" s="31"/>
      <c r="X4" s="31"/>
      <c r="Y4" s="31"/>
      <c r="Z4" s="31"/>
      <c r="AA4" s="31"/>
      <c r="AB4" s="31"/>
      <c r="AC4" s="31"/>
      <c r="AD4" s="31"/>
      <c r="AE4" s="31"/>
      <c r="AF4" s="31"/>
      <c r="AG4" s="31"/>
      <c r="AH4" s="31"/>
      <c r="AI4" s="31"/>
      <c r="AJ4" s="31"/>
      <c r="AK4" s="31"/>
      <c r="AL4" s="31"/>
      <c r="AM4" s="31"/>
      <c r="AN4" s="31"/>
      <c r="AO4" s="31"/>
      <c r="AP4" s="31"/>
      <c r="AQ4" s="31"/>
      <c r="AR4" s="31"/>
      <c r="AS4" s="31"/>
      <c r="AT4" s="31"/>
      <c r="AU4" s="31"/>
      <c r="AV4" s="31"/>
      <c r="AW4" s="31"/>
      <c r="AX4" s="31"/>
      <c r="AY4" s="31"/>
      <c r="AZ4" s="32"/>
      <c r="BA4" s="25" t="s">
        <v>7</v>
      </c>
      <c r="BB4" s="25"/>
    </row>
    <row r="5" spans="1:54" ht="98" x14ac:dyDescent="0.35">
      <c r="A5" s="41" t="s">
        <v>8</v>
      </c>
      <c r="B5" s="42"/>
      <c r="C5" s="42"/>
      <c r="D5" s="42"/>
      <c r="E5" s="42"/>
      <c r="F5" s="43"/>
      <c r="G5" s="50" t="s">
        <v>9</v>
      </c>
      <c r="H5" s="51"/>
      <c r="I5" s="1" t="s">
        <v>10</v>
      </c>
      <c r="J5" s="52" t="s">
        <v>11</v>
      </c>
      <c r="K5" s="53"/>
      <c r="L5" s="53"/>
      <c r="M5" s="53"/>
      <c r="N5" s="36" t="s">
        <v>12</v>
      </c>
      <c r="O5" s="37"/>
      <c r="P5" s="2" t="s">
        <v>13</v>
      </c>
      <c r="Q5" s="3" t="s">
        <v>14</v>
      </c>
      <c r="R5" s="54" t="s">
        <v>15</v>
      </c>
      <c r="S5" s="55"/>
      <c r="T5" s="56" t="s">
        <v>16</v>
      </c>
      <c r="U5" s="57"/>
      <c r="V5" s="58"/>
      <c r="W5" s="33">
        <v>46013</v>
      </c>
      <c r="X5" s="34"/>
      <c r="Y5" s="34"/>
      <c r="Z5" s="35"/>
      <c r="AA5" s="36" t="s">
        <v>17</v>
      </c>
      <c r="AB5" s="37"/>
      <c r="AC5" s="38">
        <v>2025</v>
      </c>
      <c r="AD5" s="39"/>
      <c r="AE5" s="40"/>
      <c r="AF5" s="4"/>
      <c r="AG5" s="4"/>
      <c r="AH5" s="4"/>
      <c r="AI5" s="4"/>
      <c r="AJ5" s="4"/>
      <c r="AK5" s="4"/>
      <c r="AL5" s="4"/>
      <c r="AM5" s="4"/>
      <c r="AN5" s="4"/>
      <c r="AO5" s="4"/>
      <c r="AP5" s="4"/>
      <c r="AQ5" s="4"/>
      <c r="AR5" s="4"/>
      <c r="AS5" s="4"/>
      <c r="AT5" s="4"/>
      <c r="AU5" s="4"/>
      <c r="AV5" s="4"/>
      <c r="AW5" s="4"/>
      <c r="AX5" s="4"/>
      <c r="AY5" s="4"/>
      <c r="AZ5" s="4"/>
      <c r="BA5" s="4"/>
      <c r="BB5" s="5"/>
    </row>
    <row r="6" spans="1:54" ht="56" x14ac:dyDescent="0.35">
      <c r="A6" s="41" t="s">
        <v>18</v>
      </c>
      <c r="B6" s="42"/>
      <c r="C6" s="42"/>
      <c r="D6" s="42"/>
      <c r="E6" s="42"/>
      <c r="F6" s="43"/>
      <c r="G6" s="44" t="s">
        <v>19</v>
      </c>
      <c r="H6" s="45"/>
      <c r="I6" s="45"/>
      <c r="J6" s="45"/>
      <c r="K6" s="45"/>
      <c r="L6" s="45"/>
      <c r="M6" s="45"/>
      <c r="N6" s="45"/>
      <c r="O6" s="46"/>
      <c r="P6" s="6" t="s">
        <v>20</v>
      </c>
      <c r="Q6" s="47" t="s">
        <v>21</v>
      </c>
      <c r="R6" s="48"/>
      <c r="S6" s="48"/>
      <c r="T6" s="48"/>
      <c r="U6" s="48"/>
      <c r="V6" s="48"/>
      <c r="W6" s="48"/>
      <c r="X6" s="48"/>
      <c r="Y6" s="48"/>
      <c r="Z6" s="48"/>
      <c r="AA6" s="48"/>
      <c r="AB6" s="48"/>
      <c r="AC6" s="48"/>
      <c r="AD6" s="48"/>
      <c r="AE6" s="49"/>
      <c r="AF6" s="7"/>
      <c r="AG6" s="7"/>
      <c r="AH6" s="7"/>
      <c r="AI6" s="7"/>
      <c r="AJ6" s="7"/>
      <c r="AK6" s="7"/>
      <c r="AL6" s="7"/>
      <c r="AM6" s="7"/>
      <c r="AN6" s="7"/>
      <c r="AO6" s="7"/>
      <c r="AP6" s="7"/>
      <c r="AQ6" s="7"/>
      <c r="AR6" s="7"/>
      <c r="AS6" s="7"/>
      <c r="AT6" s="7"/>
      <c r="AU6" s="7"/>
      <c r="AV6" s="7"/>
      <c r="AW6" s="7"/>
      <c r="AX6" s="7"/>
      <c r="AY6" s="7"/>
      <c r="AZ6" s="7"/>
      <c r="BA6" s="7"/>
      <c r="BB6" s="8"/>
    </row>
    <row r="7" spans="1:54" ht="15.5" x14ac:dyDescent="0.35">
      <c r="A7" s="59" t="s">
        <v>22</v>
      </c>
      <c r="B7" s="63" t="s">
        <v>23</v>
      </c>
      <c r="C7" s="64"/>
      <c r="D7" s="64"/>
      <c r="E7" s="64"/>
      <c r="F7" s="64"/>
      <c r="G7" s="64"/>
      <c r="H7" s="65"/>
      <c r="I7" s="75" t="s">
        <v>24</v>
      </c>
      <c r="J7" s="75"/>
      <c r="K7" s="75"/>
      <c r="L7" s="63" t="s">
        <v>25</v>
      </c>
      <c r="M7" s="64"/>
      <c r="N7" s="64"/>
      <c r="O7" s="56" t="s">
        <v>26</v>
      </c>
      <c r="P7" s="57"/>
      <c r="Q7" s="57"/>
      <c r="R7" s="57"/>
      <c r="S7" s="57"/>
      <c r="T7" s="57"/>
      <c r="U7" s="57"/>
      <c r="V7" s="57"/>
      <c r="W7" s="57"/>
      <c r="X7" s="57"/>
      <c r="Y7" s="57"/>
      <c r="Z7" s="57"/>
      <c r="AA7" s="57"/>
      <c r="AB7" s="57"/>
      <c r="AC7" s="57"/>
      <c r="AD7" s="57"/>
      <c r="AE7" s="57"/>
      <c r="AF7" s="57"/>
      <c r="AG7" s="57"/>
      <c r="AH7" s="57"/>
      <c r="AI7" s="57"/>
      <c r="AJ7" s="57"/>
      <c r="AK7" s="57"/>
      <c r="AL7" s="57"/>
      <c r="AM7" s="57"/>
      <c r="AN7" s="57"/>
      <c r="AO7" s="57"/>
      <c r="AP7" s="57"/>
      <c r="AQ7" s="57"/>
      <c r="AR7" s="57"/>
      <c r="AS7" s="75" t="s">
        <v>27</v>
      </c>
      <c r="AT7" s="75" t="s">
        <v>28</v>
      </c>
      <c r="AU7" s="75" t="s">
        <v>29</v>
      </c>
      <c r="AV7" s="75" t="s">
        <v>30</v>
      </c>
      <c r="AW7" s="59" t="s">
        <v>31</v>
      </c>
      <c r="AX7" s="59" t="s">
        <v>32</v>
      </c>
      <c r="AY7" s="59" t="s">
        <v>33</v>
      </c>
      <c r="AZ7" s="59" t="s">
        <v>34</v>
      </c>
      <c r="BA7" s="59" t="s">
        <v>35</v>
      </c>
      <c r="BB7" s="59" t="s">
        <v>36</v>
      </c>
    </row>
    <row r="8" spans="1:54" x14ac:dyDescent="0.35">
      <c r="A8" s="60"/>
      <c r="B8" s="66"/>
      <c r="C8" s="67"/>
      <c r="D8" s="67"/>
      <c r="E8" s="67"/>
      <c r="F8" s="67"/>
      <c r="G8" s="67"/>
      <c r="H8" s="68"/>
      <c r="I8" s="75"/>
      <c r="J8" s="75"/>
      <c r="K8" s="75"/>
      <c r="L8" s="66"/>
      <c r="M8" s="67"/>
      <c r="N8" s="67"/>
      <c r="O8" s="62" t="s">
        <v>37</v>
      </c>
      <c r="P8" s="62" t="s">
        <v>38</v>
      </c>
      <c r="Q8" s="63" t="s">
        <v>39</v>
      </c>
      <c r="R8" s="64"/>
      <c r="S8" s="64"/>
      <c r="T8" s="64"/>
      <c r="U8" s="64"/>
      <c r="V8" s="64"/>
      <c r="W8" s="64"/>
      <c r="X8" s="64"/>
      <c r="Y8" s="64"/>
      <c r="Z8" s="64"/>
      <c r="AA8" s="64"/>
      <c r="AB8" s="64"/>
      <c r="AC8" s="64"/>
      <c r="AD8" s="64"/>
      <c r="AE8" s="64"/>
      <c r="AF8" s="64"/>
      <c r="AG8" s="64"/>
      <c r="AH8" s="64"/>
      <c r="AI8" s="64"/>
      <c r="AJ8" s="64"/>
      <c r="AK8" s="64"/>
      <c r="AL8" s="64"/>
      <c r="AM8" s="64"/>
      <c r="AN8" s="64"/>
      <c r="AO8" s="65"/>
      <c r="AP8" s="69" t="s">
        <v>40</v>
      </c>
      <c r="AQ8" s="59" t="s">
        <v>41</v>
      </c>
      <c r="AR8" s="72" t="s">
        <v>42</v>
      </c>
      <c r="AS8" s="75"/>
      <c r="AT8" s="75"/>
      <c r="AU8" s="75"/>
      <c r="AV8" s="75"/>
      <c r="AW8" s="60"/>
      <c r="AX8" s="60"/>
      <c r="AY8" s="60"/>
      <c r="AZ8" s="60"/>
      <c r="BA8" s="60"/>
      <c r="BB8" s="60"/>
    </row>
    <row r="9" spans="1:54" x14ac:dyDescent="0.35">
      <c r="A9" s="60"/>
      <c r="B9" s="59" t="s">
        <v>43</v>
      </c>
      <c r="C9" s="78" t="s">
        <v>44</v>
      </c>
      <c r="D9" s="79"/>
      <c r="E9" s="79"/>
      <c r="F9" s="79"/>
      <c r="G9" s="80"/>
      <c r="H9" s="81" t="s">
        <v>45</v>
      </c>
      <c r="I9" s="59" t="s">
        <v>46</v>
      </c>
      <c r="J9" s="59" t="s">
        <v>47</v>
      </c>
      <c r="K9" s="59" t="s">
        <v>48</v>
      </c>
      <c r="L9" s="59" t="s">
        <v>49</v>
      </c>
      <c r="M9" s="59" t="s">
        <v>28</v>
      </c>
      <c r="N9" s="59" t="s">
        <v>50</v>
      </c>
      <c r="O9" s="62"/>
      <c r="P9" s="62"/>
      <c r="Q9" s="66"/>
      <c r="R9" s="67"/>
      <c r="S9" s="67"/>
      <c r="T9" s="67"/>
      <c r="U9" s="67"/>
      <c r="V9" s="67"/>
      <c r="W9" s="67"/>
      <c r="X9" s="67"/>
      <c r="Y9" s="67"/>
      <c r="Z9" s="67"/>
      <c r="AA9" s="67"/>
      <c r="AB9" s="67"/>
      <c r="AC9" s="67"/>
      <c r="AD9" s="67"/>
      <c r="AE9" s="67"/>
      <c r="AF9" s="67"/>
      <c r="AG9" s="67"/>
      <c r="AH9" s="67"/>
      <c r="AI9" s="67"/>
      <c r="AJ9" s="67"/>
      <c r="AK9" s="67"/>
      <c r="AL9" s="67"/>
      <c r="AM9" s="67"/>
      <c r="AN9" s="67"/>
      <c r="AO9" s="68"/>
      <c r="AP9" s="70"/>
      <c r="AQ9" s="60"/>
      <c r="AR9" s="73"/>
      <c r="AS9" s="75"/>
      <c r="AT9" s="75"/>
      <c r="AU9" s="75"/>
      <c r="AV9" s="75"/>
      <c r="AW9" s="60"/>
      <c r="AX9" s="60"/>
      <c r="AY9" s="60"/>
      <c r="AZ9" s="60"/>
      <c r="BA9" s="60"/>
      <c r="BB9" s="60"/>
    </row>
    <row r="10" spans="1:54" ht="70.5" x14ac:dyDescent="0.35">
      <c r="A10" s="60"/>
      <c r="B10" s="60"/>
      <c r="C10" s="9" t="s">
        <v>51</v>
      </c>
      <c r="D10" s="9" t="s">
        <v>52</v>
      </c>
      <c r="E10" s="9" t="s">
        <v>53</v>
      </c>
      <c r="F10" s="9" t="s">
        <v>54</v>
      </c>
      <c r="G10" s="10" t="s">
        <v>55</v>
      </c>
      <c r="H10" s="81"/>
      <c r="I10" s="61"/>
      <c r="J10" s="61"/>
      <c r="K10" s="61"/>
      <c r="L10" s="61"/>
      <c r="M10" s="61"/>
      <c r="N10" s="61"/>
      <c r="O10" s="62"/>
      <c r="P10" s="62"/>
      <c r="Q10" s="11" t="s">
        <v>56</v>
      </c>
      <c r="R10" s="11" t="s">
        <v>57</v>
      </c>
      <c r="S10" s="11" t="s">
        <v>58</v>
      </c>
      <c r="T10" s="11" t="s">
        <v>57</v>
      </c>
      <c r="U10" s="11" t="s">
        <v>59</v>
      </c>
      <c r="V10" s="11" t="s">
        <v>57</v>
      </c>
      <c r="W10" s="11" t="s">
        <v>60</v>
      </c>
      <c r="X10" s="11" t="s">
        <v>57</v>
      </c>
      <c r="Y10" s="11" t="s">
        <v>61</v>
      </c>
      <c r="Z10" s="11" t="s">
        <v>57</v>
      </c>
      <c r="AA10" s="12" t="s">
        <v>62</v>
      </c>
      <c r="AB10" s="11" t="s">
        <v>57</v>
      </c>
      <c r="AC10" s="12" t="s">
        <v>63</v>
      </c>
      <c r="AD10" s="11" t="s">
        <v>57</v>
      </c>
      <c r="AE10" s="11" t="s">
        <v>64</v>
      </c>
      <c r="AF10" s="13" t="s">
        <v>65</v>
      </c>
      <c r="AG10" s="13" t="s">
        <v>66</v>
      </c>
      <c r="AH10" s="13" t="s">
        <v>67</v>
      </c>
      <c r="AI10" s="13" t="s">
        <v>68</v>
      </c>
      <c r="AJ10" s="13" t="s">
        <v>69</v>
      </c>
      <c r="AK10" s="13" t="s">
        <v>70</v>
      </c>
      <c r="AL10" s="13" t="s">
        <v>71</v>
      </c>
      <c r="AM10" s="13" t="s">
        <v>72</v>
      </c>
      <c r="AN10" s="11" t="s">
        <v>73</v>
      </c>
      <c r="AO10" s="13" t="s">
        <v>74</v>
      </c>
      <c r="AP10" s="71"/>
      <c r="AQ10" s="61"/>
      <c r="AR10" s="74"/>
      <c r="AS10" s="75"/>
      <c r="AT10" s="75"/>
      <c r="AU10" s="75"/>
      <c r="AV10" s="75"/>
      <c r="AW10" s="61"/>
      <c r="AX10" s="61"/>
      <c r="AY10" s="61"/>
      <c r="AZ10" s="61"/>
      <c r="BA10" s="61"/>
      <c r="BB10" s="61"/>
    </row>
    <row r="11" spans="1:54" ht="409.5" x14ac:dyDescent="0.35">
      <c r="A11" s="76">
        <v>1</v>
      </c>
      <c r="B11" s="77" t="s">
        <v>75</v>
      </c>
      <c r="C11" s="76"/>
      <c r="D11" s="76" t="s">
        <v>76</v>
      </c>
      <c r="E11" s="76"/>
      <c r="F11" s="76"/>
      <c r="G11" s="86" t="s">
        <v>77</v>
      </c>
      <c r="H11" s="77" t="s">
        <v>78</v>
      </c>
      <c r="I11" s="88" t="s">
        <v>79</v>
      </c>
      <c r="J11" s="85">
        <f>IF(I11="","",IF(I11="Mas de 1 vez al año",5,IF(I11="Al menos 1 vez en el ultimo año",4,IF(I11="Al menos 1 vez en los ultimos 2 años",3,IF(I11="Al menos 1 vez en los ultimos 5 años",2,IF(I11="No se ha presentado en los ultimos 5 años",1,))))))</f>
        <v>1</v>
      </c>
      <c r="K11" s="82" t="str">
        <f>IF(J11&lt;=0,"",IF(J11&lt;=1,"Rara Vez",IF(J11&lt;=2,"Improbable",IF(J11&lt;=3,"Posible",IF(J11&lt;=4,"Probable","Casi seguro")))))</f>
        <v>Rara Vez</v>
      </c>
      <c r="L11" s="83">
        <f>+'[1]PREGUNTAS DE IMPACTO'!C23</f>
        <v>8</v>
      </c>
      <c r="M11" s="82" t="str">
        <f>IF(L11&lt;=0,"",IF(L11&lt;=5,"Moderado",IF(L11&lt;=11,"Mayor",IF(L11&lt;=20,"Catastrofico","Catastrofico"))))</f>
        <v>Mayor</v>
      </c>
      <c r="N11" s="84" t="str">
        <f>IF(OR(AND(K11="RaraVez",M11="Insignificante"),AND(K11="Rara Vez",M11="Menor"),AND(K11="Improbable",M11="Insignificante"),AND(K11="Improbable",M11="Menor")),"Bajo",IF(OR(AND(K11="Rara Vez",M11="Moderado"),AND(K11="Improbable",M11="Moderado"),AND(K11="Posible",M11="Menor"),AND(K11="Probable",M11="Insignificante")),"Moderado",IF(OR(AND(K11="Rara Vez",M11="Mayor"),AND(K11="Improbable",M11="Mayor"),AND(K11="Posible",M11="Moderado"),AND(K11="Probable",M11="Moderado"),AND(K11="Probable",M11="Menor"),AND(K11="Casi seguro",M11="Insignificante"),AND(K11="Casi seguro",M11="Menor")),"Alto",IF(OR(AND(K11="Rara Vez",M11="Catastrofico"),AND(K11="Improbable",M11="Catastrofico"),AND(K11="Posible",M11="Catastrofico"),AND(K11="Posible",M11="Mayor"),AND(K11="Probable",M11="Catastrofico"),AND(K11="Probable",M11="Mayor"),AND(K11="Casi seguro",M11="Moderado"),AND(K11="Casi seguro",M11="Mayor"),AND(K11="Casi seguro",M11="Catastrofico")),"Extremo",""))))</f>
        <v>Alto</v>
      </c>
      <c r="O11" s="14">
        <v>1</v>
      </c>
      <c r="P11" s="15" t="s">
        <v>80</v>
      </c>
      <c r="Q11" s="16" t="s">
        <v>81</v>
      </c>
      <c r="R11" s="14">
        <f>IF(Q11="","",IF(Q11="Asignado",15,IF(Q11="No Asigando",0,)))</f>
        <v>15</v>
      </c>
      <c r="S11" s="16" t="s">
        <v>82</v>
      </c>
      <c r="T11" s="17">
        <f>IF(S11="","",IF(S11="Adecuado",15,IF(S11="inadecuado",0,)))</f>
        <v>15</v>
      </c>
      <c r="U11" s="16" t="s">
        <v>83</v>
      </c>
      <c r="V11" s="17">
        <f>IF(U11="","",IF(U11="Oportuna",15,IF(U11="inoportuna",0,)))</f>
        <v>15</v>
      </c>
      <c r="W11" s="16" t="s">
        <v>84</v>
      </c>
      <c r="X11" s="17">
        <f>IF(W11="","",IF(W11="Prevenir",15,IF(W11="Detectar",10,IF(W11="No es control",0,))))</f>
        <v>10</v>
      </c>
      <c r="Y11" s="16" t="s">
        <v>85</v>
      </c>
      <c r="Z11" s="17">
        <f>IF(Y11="","",IF(Y11="Confiable",15,IF(Y11="No confiable",0,)))</f>
        <v>15</v>
      </c>
      <c r="AA11" s="16" t="s">
        <v>86</v>
      </c>
      <c r="AB11" s="17">
        <f>IF(AA11="","",IF(AA11="Se investigan y resuelven oportunamente",15,IF(AA11="Nose investigan y resuelven oportunamente",0,)))</f>
        <v>15</v>
      </c>
      <c r="AC11" s="16" t="s">
        <v>87</v>
      </c>
      <c r="AD11" s="17">
        <f>IF(AC11="","",IF(AC11="Completa",10,IF(AC11="Incompleta,No existe",5,)))</f>
        <v>10</v>
      </c>
      <c r="AE11" s="17">
        <f>+R11+T11+V11+X11+Z11+AB11+AD11</f>
        <v>95</v>
      </c>
      <c r="AF11" s="14" t="str">
        <f>IF(AE11&lt;=0,"",IF(AE11=0,"NA",IF(AE11&lt;=85,"Debil",IF(AE11&lt;=95,"Moderado",IF(AE11&lt;=100,"Fuerte","Fuerte")))))</f>
        <v>Moderado</v>
      </c>
      <c r="AG11" s="18" t="s">
        <v>88</v>
      </c>
      <c r="AH11" s="14" t="str">
        <f>IF(AG11="","",IF(AG11="El control no se ejecuta por parte del responsable","Debil",IF(AG11="El control se ejecuta algunas veces por parte del responsable","Moderado",IF(AG11="El control se ejecuta de manera consistente por parte del responsable","Fuerte",IF(AG11="NA","NA","""")))))</f>
        <v>Fuerte</v>
      </c>
      <c r="AI11" s="19" t="str">
        <f t="shared" ref="AI11:AI26" si="0">IF(OR(AND(AF11="Fuerte",AH11="Fuerte")),"Fuerte",IF(OR(AND(AF11="Fuerte",AH11="Moderado")),"Moderado",IF(OR(AND(AF11="Fuerte",AH11="Debil")),"Debil",IF(OR(AND(AF11="Moderado",AH11="Fuerte")),"Moderado",IF(OR(AND(AF11="Moderado",AH11="Moderado")),"Moderado",IF(OR(AND(AF11="Moderado",AH11="Debil")),"Debil",IF(OR(AND(AF11="Debil",AH11="Fuerte")),"Debil",IF(OR(AND(AF11="Debil",AH11="Moderado")),"Debil",IF(OR(AND(AF11="Debil",AH11="Debil")),"Debil",IF(OR(AND(AH11="NA")),"NA"))))))))))</f>
        <v>Moderado</v>
      </c>
      <c r="AJ11" s="20">
        <f>IF(AI11="","",IF(AI11="Fuerte",100,IF(AI11="Moderado",50,IF(AI11="Debil",0,))))</f>
        <v>50</v>
      </c>
      <c r="AK11" s="14" t="str">
        <f t="shared" ref="AK11:AK26" si="1">IF(OR(AND(AI11="Fuerte")),"No",IF(OR(AND(AI11="Moderado")),"Si",IF(OR(AND(AI11="Debil")),"Si",IF(OR(AND(AI11="NA")),"NA"))))</f>
        <v>Si</v>
      </c>
      <c r="AL11" s="76">
        <f>COUNTA(O11,O12,O13,O14)</f>
        <v>4</v>
      </c>
      <c r="AM11" s="85">
        <f>(+AJ11+AJ12+AJ13+AJ14)/AL11</f>
        <v>87.5</v>
      </c>
      <c r="AN11" s="76" t="str">
        <f>IF(AM11&lt;0,"",IF(AM11&lt;50,"Debil",IF(AM11&lt;=99,"Moderado",IF(AM11&lt;=100,"Fuerte","Fuerte"))))</f>
        <v>Moderado</v>
      </c>
      <c r="AO11" s="82" t="s">
        <v>89</v>
      </c>
      <c r="AP11" s="96" t="str">
        <f>IF(OR(AND(AN11="Fuerte",AO11="directamente")),"2",IF(OR(AND(AN11="Fuerte",AO11="no disminuye")),"0",IF(OR(AND(AN11="Moderado",AO11="directamente")),"1",IF(OR(AND(AN11="Moderado",AO11="no disminuye")),"0",IF(OR(AND(AN11="Debil",AO11="directamente")),"0",IF(OR(AND(AN11="Debil",AO11="no disminuye")),"0",""))))))</f>
        <v>1</v>
      </c>
      <c r="AQ11" s="98">
        <f>+J11-AP11</f>
        <v>0</v>
      </c>
      <c r="AR11" s="100">
        <f>+J11-AP11</f>
        <v>0</v>
      </c>
      <c r="AS11" s="82" t="str">
        <f>IF(AQ11&lt;-1,"",IF(AQ11&lt;=1,"Rara Vez",IF(AQ11&lt;=2,"Improbable",IF(AQ11&lt;=3,"Posible",IF(AQ11&lt;=4,"Probable","Casi seguro")))))</f>
        <v>Rara Vez</v>
      </c>
      <c r="AT11" s="82" t="str">
        <f>IF(L11&lt;=0,"",IF(L11&lt;=5,"Moderado",IF(L11&lt;=11,"Mayor",IF(L11&lt;=20,"Catastrofico","Catastrofico"))))</f>
        <v>Mayor</v>
      </c>
      <c r="AU11" s="92" t="str">
        <f>IF(OR(AND(AS11="RaraVez",AT11="Insignificante"),AND(AS11="Rara Vez",AT11="Menor"),AND(AS11="Improbable",AT11="Insignificante"),AND(AS11="Improbable",AT11="Menor")),"Bajo",IF(OR(AND(AS11="Rara Vez",AT11="Moderado"),AND(AS11="Improbable",AT11="Moderado"),AND(AS11="Posible",AT11="Menor"),AND(AS11="Probable",AT11="Insignificante")),"Moderado",IF(OR(AND(AS11="Rara Vez",AT11="Mayor"),AND(AS11="Improbable",AT11="Mayor"),AND(AS11="Posible",AT11="Moderado"),AND(AS11="Probable",AT11="Moderado"),AND(AS11="Probable",AT11="Menor"),AND(AS11="Casi seguro",AT11="Insignificante"),AND(AS11="Casi seguro",AT11="Menor")),"Alto",IF(OR(AND(AS11="Rara Vez",AT11="Catastrofico"),AND(AS11="Improbable",AT11="Catastrofico"),AND(AS11="Posible",AT11="Catastrofico"),AND(AS11="Posible",AT11="Mayor"),AND(AS11="Probable",AT11="Catastrofico"),AND(AS11="Probable",AT11="Mayor"),AND(AS11="Casi seguro",AT11="Moderado"),AND(AS11="Casi seguro",AT11="Mayor"),AND(AS11="Casi seguro",AT11="Catastrofico")),"Extremo",""))))</f>
        <v>Alto</v>
      </c>
      <c r="AV11" s="94" t="str">
        <f>IF(AU11="","",IF(AU11="Extremo","Evitar el riesgo",IF(AU11="Alto","Compartir el riesgo",IF(AU11="Moderado","Reducir el riesgo",IF(AU11="Bajo","Reducir el riesgo")))))</f>
        <v>Compartir el riesgo</v>
      </c>
      <c r="AW11" s="89"/>
      <c r="AX11" s="89"/>
      <c r="AY11" s="89"/>
      <c r="AZ11" s="89"/>
      <c r="BA11" s="89"/>
      <c r="BB11" s="89"/>
    </row>
    <row r="12" spans="1:54" ht="409.5" x14ac:dyDescent="0.35">
      <c r="A12" s="76"/>
      <c r="B12" s="77"/>
      <c r="C12" s="76"/>
      <c r="D12" s="76"/>
      <c r="E12" s="76"/>
      <c r="F12" s="76"/>
      <c r="G12" s="87"/>
      <c r="H12" s="77"/>
      <c r="I12" s="88"/>
      <c r="J12" s="85"/>
      <c r="K12" s="82"/>
      <c r="L12" s="83"/>
      <c r="M12" s="82"/>
      <c r="N12" s="84"/>
      <c r="O12" s="14">
        <v>2</v>
      </c>
      <c r="P12" s="21" t="s">
        <v>90</v>
      </c>
      <c r="Q12" s="16" t="s">
        <v>81</v>
      </c>
      <c r="R12" s="14">
        <f t="shared" ref="R12:R14" si="2">IF(Q12="","",IF(Q12="Asignado",15,IF(Q12="No Asigando",0,)))</f>
        <v>15</v>
      </c>
      <c r="S12" s="16" t="s">
        <v>82</v>
      </c>
      <c r="T12" s="17">
        <f t="shared" ref="T12:T14" si="3">IF(S12="","",IF(S12="Adecuado",15,IF(S12="inadecuado",0,)))</f>
        <v>15</v>
      </c>
      <c r="U12" s="16" t="s">
        <v>83</v>
      </c>
      <c r="V12" s="17">
        <f t="shared" ref="V12:V14" si="4">IF(U12="","",IF(U12="Oportuna",15,IF(U12="inoportuna",0,)))</f>
        <v>15</v>
      </c>
      <c r="W12" s="16" t="s">
        <v>91</v>
      </c>
      <c r="X12" s="17">
        <f t="shared" ref="X12:X14" si="5">IF(W12="","",IF(W12="Prevenir",15,IF(W12="Detectar",10,IF(W12="No es control",0,))))</f>
        <v>15</v>
      </c>
      <c r="Y12" s="16" t="s">
        <v>85</v>
      </c>
      <c r="Z12" s="17">
        <f t="shared" ref="Z12:Z14" si="6">IF(Y12="","",IF(Y12="Confiable",15,IF(Y12="No confiable",0,)))</f>
        <v>15</v>
      </c>
      <c r="AA12" s="16" t="s">
        <v>86</v>
      </c>
      <c r="AB12" s="17">
        <f t="shared" ref="AB12:AB14" si="7">IF(AA12="","",IF(AA12="Se investigan y resuelven oportunamente",15,IF(AA12="Nose investigan y resuelven oportunamente",0,)))</f>
        <v>15</v>
      </c>
      <c r="AC12" s="16" t="s">
        <v>87</v>
      </c>
      <c r="AD12" s="17">
        <f t="shared" ref="AD12:AD14" si="8">IF(AC12="","",IF(AC12="Completa",10,IF(AC12="Incompleta,No existe",5,)))</f>
        <v>10</v>
      </c>
      <c r="AE12" s="17">
        <f t="shared" ref="AE12:AE14" si="9">+R12+T12+V12+X12+Z12+AB12+AD12</f>
        <v>100</v>
      </c>
      <c r="AF12" s="14" t="str">
        <f t="shared" ref="AF12:AF14" si="10">IF(AE12&lt;=0,"",IF(AE12=0,"NA",IF(AE12&lt;=85,"Debil",IF(AE12&lt;=95,"Moderado",IF(AE12&lt;=100,"Fuerte","Fuerte")))))</f>
        <v>Fuerte</v>
      </c>
      <c r="AG12" s="18" t="s">
        <v>88</v>
      </c>
      <c r="AH12" s="14" t="str">
        <f t="shared" ref="AH12:AH14" si="11">IF(AG12="","",IF(AG12="El control no se ejecuta por parte del responsable","Debil",IF(AG12="El control se ejecuta algunas veces por parte del responsable","Moderado",IF(AG12="El control se ejecuta de manera consistente por parte del responsable","Fuerte",IF(AG12="NA","NA","""")))))</f>
        <v>Fuerte</v>
      </c>
      <c r="AI12" s="19" t="str">
        <f t="shared" si="0"/>
        <v>Fuerte</v>
      </c>
      <c r="AJ12" s="20">
        <f t="shared" ref="AJ12:AJ14" si="12">IF(AI12="","",IF(AI12="Fuerte",100,IF(AI12="Moderado",50,IF(AI12="Debil",0,))))</f>
        <v>100</v>
      </c>
      <c r="AK12" s="14" t="str">
        <f t="shared" si="1"/>
        <v>No</v>
      </c>
      <c r="AL12" s="76"/>
      <c r="AM12" s="85"/>
      <c r="AN12" s="76"/>
      <c r="AO12" s="82"/>
      <c r="AP12" s="97"/>
      <c r="AQ12" s="99"/>
      <c r="AR12" s="101"/>
      <c r="AS12" s="82"/>
      <c r="AT12" s="82"/>
      <c r="AU12" s="93"/>
      <c r="AV12" s="95" t="str">
        <f t="shared" ref="AV12:AV14" si="13">IF(AU12="","",IF(AU12="El control no se ejecuta por parte del responsable","Debil",IF(AU12="El control se ejecuta algunas veces por parte del responsable","Moderado",IF(AU12="El control se ejecuta de manera consistente por parte del responsable","Fuerte","Fuerte"))))</f>
        <v/>
      </c>
      <c r="AW12" s="90"/>
      <c r="AX12" s="90"/>
      <c r="AY12" s="90"/>
      <c r="AZ12" s="90"/>
      <c r="BA12" s="90"/>
      <c r="BB12" s="90"/>
    </row>
    <row r="13" spans="1:54" ht="409.5" x14ac:dyDescent="0.35">
      <c r="A13" s="76"/>
      <c r="B13" s="77"/>
      <c r="C13" s="76"/>
      <c r="D13" s="76"/>
      <c r="E13" s="76"/>
      <c r="F13" s="76"/>
      <c r="G13" s="87"/>
      <c r="H13" s="77"/>
      <c r="I13" s="88"/>
      <c r="J13" s="85"/>
      <c r="K13" s="82"/>
      <c r="L13" s="83"/>
      <c r="M13" s="82"/>
      <c r="N13" s="84"/>
      <c r="O13" s="14">
        <v>3</v>
      </c>
      <c r="P13" s="21" t="s">
        <v>92</v>
      </c>
      <c r="Q13" s="16" t="s">
        <v>81</v>
      </c>
      <c r="R13" s="14">
        <f t="shared" si="2"/>
        <v>15</v>
      </c>
      <c r="S13" s="16" t="s">
        <v>82</v>
      </c>
      <c r="T13" s="17">
        <f t="shared" si="3"/>
        <v>15</v>
      </c>
      <c r="U13" s="16" t="s">
        <v>83</v>
      </c>
      <c r="V13" s="17">
        <f t="shared" si="4"/>
        <v>15</v>
      </c>
      <c r="W13" s="16" t="s">
        <v>91</v>
      </c>
      <c r="X13" s="17">
        <f t="shared" si="5"/>
        <v>15</v>
      </c>
      <c r="Y13" s="16" t="s">
        <v>85</v>
      </c>
      <c r="Z13" s="17">
        <f t="shared" si="6"/>
        <v>15</v>
      </c>
      <c r="AA13" s="16" t="s">
        <v>86</v>
      </c>
      <c r="AB13" s="17">
        <f t="shared" si="7"/>
        <v>15</v>
      </c>
      <c r="AC13" s="16" t="s">
        <v>87</v>
      </c>
      <c r="AD13" s="17">
        <f t="shared" si="8"/>
        <v>10</v>
      </c>
      <c r="AE13" s="17">
        <f t="shared" si="9"/>
        <v>100</v>
      </c>
      <c r="AF13" s="14" t="str">
        <f t="shared" si="10"/>
        <v>Fuerte</v>
      </c>
      <c r="AG13" s="18" t="s">
        <v>88</v>
      </c>
      <c r="AH13" s="14" t="str">
        <f t="shared" si="11"/>
        <v>Fuerte</v>
      </c>
      <c r="AI13" s="19" t="str">
        <f t="shared" si="0"/>
        <v>Fuerte</v>
      </c>
      <c r="AJ13" s="20">
        <f t="shared" si="12"/>
        <v>100</v>
      </c>
      <c r="AK13" s="14" t="str">
        <f t="shared" si="1"/>
        <v>No</v>
      </c>
      <c r="AL13" s="76"/>
      <c r="AM13" s="85"/>
      <c r="AN13" s="76"/>
      <c r="AO13" s="82"/>
      <c r="AP13" s="97"/>
      <c r="AQ13" s="99"/>
      <c r="AR13" s="101"/>
      <c r="AS13" s="82"/>
      <c r="AT13" s="82"/>
      <c r="AU13" s="93"/>
      <c r="AV13" s="95" t="str">
        <f t="shared" si="13"/>
        <v/>
      </c>
      <c r="AW13" s="90"/>
      <c r="AX13" s="90"/>
      <c r="AY13" s="90"/>
      <c r="AZ13" s="90"/>
      <c r="BA13" s="90"/>
      <c r="BB13" s="90"/>
    </row>
    <row r="14" spans="1:54" ht="409.5" x14ac:dyDescent="0.35">
      <c r="A14" s="76"/>
      <c r="B14" s="77"/>
      <c r="C14" s="76"/>
      <c r="D14" s="76"/>
      <c r="E14" s="76"/>
      <c r="F14" s="76"/>
      <c r="G14" s="87"/>
      <c r="H14" s="77"/>
      <c r="I14" s="88"/>
      <c r="J14" s="85"/>
      <c r="K14" s="82"/>
      <c r="L14" s="83"/>
      <c r="M14" s="82"/>
      <c r="N14" s="84"/>
      <c r="O14" s="14">
        <v>4</v>
      </c>
      <c r="P14" s="21" t="s">
        <v>93</v>
      </c>
      <c r="Q14" s="16" t="s">
        <v>81</v>
      </c>
      <c r="R14" s="14">
        <f t="shared" si="2"/>
        <v>15</v>
      </c>
      <c r="S14" s="16" t="s">
        <v>82</v>
      </c>
      <c r="T14" s="17">
        <f t="shared" si="3"/>
        <v>15</v>
      </c>
      <c r="U14" s="16" t="s">
        <v>83</v>
      </c>
      <c r="V14" s="17">
        <f t="shared" si="4"/>
        <v>15</v>
      </c>
      <c r="W14" s="16" t="s">
        <v>91</v>
      </c>
      <c r="X14" s="17">
        <f t="shared" si="5"/>
        <v>15</v>
      </c>
      <c r="Y14" s="16" t="s">
        <v>85</v>
      </c>
      <c r="Z14" s="17">
        <f t="shared" si="6"/>
        <v>15</v>
      </c>
      <c r="AA14" s="16" t="s">
        <v>86</v>
      </c>
      <c r="AB14" s="17">
        <f t="shared" si="7"/>
        <v>15</v>
      </c>
      <c r="AC14" s="16" t="s">
        <v>87</v>
      </c>
      <c r="AD14" s="17">
        <f t="shared" si="8"/>
        <v>10</v>
      </c>
      <c r="AE14" s="17">
        <f t="shared" si="9"/>
        <v>100</v>
      </c>
      <c r="AF14" s="14" t="str">
        <f t="shared" si="10"/>
        <v>Fuerte</v>
      </c>
      <c r="AG14" s="18" t="s">
        <v>88</v>
      </c>
      <c r="AH14" s="14" t="str">
        <f t="shared" si="11"/>
        <v>Fuerte</v>
      </c>
      <c r="AI14" s="19" t="str">
        <f t="shared" si="0"/>
        <v>Fuerte</v>
      </c>
      <c r="AJ14" s="20">
        <f t="shared" si="12"/>
        <v>100</v>
      </c>
      <c r="AK14" s="14" t="str">
        <f t="shared" si="1"/>
        <v>No</v>
      </c>
      <c r="AL14" s="76"/>
      <c r="AM14" s="85"/>
      <c r="AN14" s="76"/>
      <c r="AO14" s="82"/>
      <c r="AP14" s="97"/>
      <c r="AQ14" s="99"/>
      <c r="AR14" s="101"/>
      <c r="AS14" s="82"/>
      <c r="AT14" s="82"/>
      <c r="AU14" s="93"/>
      <c r="AV14" s="95" t="str">
        <f t="shared" si="13"/>
        <v/>
      </c>
      <c r="AW14" s="90"/>
      <c r="AX14" s="90"/>
      <c r="AY14" s="90"/>
      <c r="AZ14" s="90"/>
      <c r="BA14" s="90"/>
      <c r="BB14" s="90"/>
    </row>
    <row r="15" spans="1:54" ht="409.5" x14ac:dyDescent="0.35">
      <c r="A15" s="76">
        <v>2</v>
      </c>
      <c r="B15" s="77" t="s">
        <v>94</v>
      </c>
      <c r="C15" s="91"/>
      <c r="D15" s="76" t="s">
        <v>76</v>
      </c>
      <c r="E15" s="91"/>
      <c r="F15" s="76" t="s">
        <v>76</v>
      </c>
      <c r="G15" s="86" t="s">
        <v>77</v>
      </c>
      <c r="H15" s="77" t="s">
        <v>78</v>
      </c>
      <c r="I15" s="88" t="s">
        <v>79</v>
      </c>
      <c r="J15" s="85">
        <f>IF(I15="","",IF(I15="Mas de 1 vez al año",5,IF(I15="Al menos 1 vez en el ultimo año",4,IF(I15="Al menos 1 vez en los ultimos 2 años",3,IF(I15="Al menos 1 vez en los ultimos 5 años",2,IF(I15="No se ha presentado en los ultimos 5 años",1,))))))</f>
        <v>1</v>
      </c>
      <c r="K15" s="82" t="str">
        <f>IF(J15&lt;=0,"",IF(J15&lt;=1,"Rara Vez",IF(J15&lt;=2,"Improbable",IF(J15&lt;=3,"Posible",IF(J15&lt;=4,"Probable","Casi seguro")))))</f>
        <v>Rara Vez</v>
      </c>
      <c r="L15" s="83">
        <f>+'[1]PREGUNTAS DE IMPACTO'!F23</f>
        <v>8</v>
      </c>
      <c r="M15" s="82" t="str">
        <f>IF(L15&lt;=0,"",IF(L15&lt;=5,"Moderado",IF(L15&lt;=11,"Mayor",IF(L15&lt;=20,"Catastrofico","Catastrofico"))))</f>
        <v>Mayor</v>
      </c>
      <c r="N15" s="84" t="str">
        <f>IF(OR(AND(K15="RaraVez",M15="Insignificante"),AND(K15="Rara Vez",M15="Menor"),AND(K15="Improbable",M15="Insignificante"),AND(K15="Improbable",M15="Menor")),"Bajo",IF(OR(AND(K15="Rara Vez",M15="Moderado"),AND(K15="Improbable",M15="Moderado"),AND(K15="Posible",M15="Menor"),AND(K15="Probable",M15="Insignificante")),"Moderado",IF(OR(AND(K15="Rara Vez",M15="Mayor"),AND(K15="Improbable",M15="Mayor"),AND(K15="Posible",M15="Moderado"),AND(K15="Probable",M15="Moderado"),AND(K15="Probable",M15="Menor"),AND(K15="Casi seguro",M15="Insignificante"),AND(K15="Casi seguro",M15="Menor")),"Alto",IF(OR(AND(K15="Rara Vez",M15="Catastrofico"),AND(K15="Improbable",M15="Catastrofico"),AND(K15="Posible",M15="Catastrofico"),AND(K15="Posible",M15="Mayor"),AND(K15="Probable",M15="Catastrofico"),AND(K15="Probable",M15="Mayor"),AND(K15="Casi seguro",M15="Moderado"),AND(K15="Casi seguro",M15="Mayor"),AND(K15="Casi seguro",M15="Catastrofico")),"Extremo",""))))</f>
        <v>Alto</v>
      </c>
      <c r="O15" s="14">
        <v>1</v>
      </c>
      <c r="P15" s="21" t="s">
        <v>80</v>
      </c>
      <c r="Q15" s="16" t="s">
        <v>81</v>
      </c>
      <c r="R15" s="14">
        <f>IF(Q15="","",IF(Q15="Asignado",15,IF(Q15="No Asigando",0,)))</f>
        <v>15</v>
      </c>
      <c r="S15" s="16" t="s">
        <v>82</v>
      </c>
      <c r="T15" s="17">
        <f>IF(S15="","",IF(S15="Adecuado",15,IF(S15="inadecuado",0,)))</f>
        <v>15</v>
      </c>
      <c r="U15" s="16" t="s">
        <v>83</v>
      </c>
      <c r="V15" s="17">
        <f>IF(U15="","",IF(U15="Oportuna",15,IF(U15="inoportuna",0,)))</f>
        <v>15</v>
      </c>
      <c r="W15" s="16" t="s">
        <v>84</v>
      </c>
      <c r="X15" s="17">
        <f>IF(W15="","",IF(W15="Prevenir",15,IF(W15="Detectar",10,IF(W15="No es control",0,))))</f>
        <v>10</v>
      </c>
      <c r="Y15" s="16" t="s">
        <v>85</v>
      </c>
      <c r="Z15" s="17">
        <f>IF(Y15="","",IF(Y15="Confiable",15,IF(Y15="No confiable",0,)))</f>
        <v>15</v>
      </c>
      <c r="AA15" s="16" t="s">
        <v>86</v>
      </c>
      <c r="AB15" s="17">
        <f>IF(AA15="","",IF(AA15="Se investigan y resuelven oportunamente",15,IF(AA15="Nose investigan y resuelven oportunamente",0,)))</f>
        <v>15</v>
      </c>
      <c r="AC15" s="16" t="s">
        <v>87</v>
      </c>
      <c r="AD15" s="17">
        <f>IF(AC15="","",IF(AC15="Completa",10,IF(AC15="Incompleta,No existe",5,)))</f>
        <v>10</v>
      </c>
      <c r="AE15" s="17">
        <f>+R15+T15+V15+X15+Z15+AB15+AD15</f>
        <v>95</v>
      </c>
      <c r="AF15" s="14" t="str">
        <f>IF(AE15&lt;=0,"",IF(AE15=0,"NA",IF(AE15&lt;=85,"Debil",IF(AE15&lt;=95,"Moderado",IF(AE15&lt;=100,"Fuerte","Fuerte")))))</f>
        <v>Moderado</v>
      </c>
      <c r="AG15" s="18" t="s">
        <v>88</v>
      </c>
      <c r="AH15" s="14" t="str">
        <f>IF(AG15="","",IF(AG15="El control no se ejecuta por parte del responsable","Debil",IF(AG15="El control se ejecuta algunas veces por parte del responsable","Moderado",IF(AG15="El control se ejecuta de manera consistente por parte del responsable","Fuerte",IF(AG15="NA","NA","""")))))</f>
        <v>Fuerte</v>
      </c>
      <c r="AI15" s="19" t="str">
        <f t="shared" si="0"/>
        <v>Moderado</v>
      </c>
      <c r="AJ15" s="20">
        <f>IF(AI15="","",IF(AI15="Fuerte",100,IF(AI15="Moderado",50,IF(AI15="Debil",0,))))</f>
        <v>50</v>
      </c>
      <c r="AK15" s="14" t="str">
        <f t="shared" si="1"/>
        <v>Si</v>
      </c>
      <c r="AL15" s="76">
        <f>COUNTA(O15,O16,O17,O18)</f>
        <v>4</v>
      </c>
      <c r="AM15" s="85">
        <f>(+AJ15+AJ16+AJ17+AJ18)/AL15</f>
        <v>87.5</v>
      </c>
      <c r="AN15" s="76" t="str">
        <f>IF(AM15&lt;0,"",IF(AM15&lt;50,"Debil",IF(AM15&lt;=99,"Moderado",IF(AM15&lt;=100,"Fuerte","Fuerte"))))</f>
        <v>Moderado</v>
      </c>
      <c r="AO15" s="82" t="s">
        <v>89</v>
      </c>
      <c r="AP15" s="96" t="str">
        <f>IF(OR(AND(AN15="Fuerte",AO15="directamente")),"2",IF(OR(AND(AN15="Fuerte",AO15="no disminuye")),"0",IF(OR(AND(AN15="Moderado",AO15="directamente")),"1",IF(OR(AND(AN15="Moderado",AO15="no disminuye")),"0",IF(OR(AND(AN15="Debil",AO15="directamente")),"0",IF(OR(AND(AN15="Debil",AO15="no disminuye")),"0",""))))))</f>
        <v>1</v>
      </c>
      <c r="AQ15" s="98">
        <f>+J15-AP15</f>
        <v>0</v>
      </c>
      <c r="AR15" s="100">
        <f>+J15-AP15</f>
        <v>0</v>
      </c>
      <c r="AS15" s="82" t="str">
        <f>IF(AQ15&lt;-1,"",IF(AQ15&lt;=1,"Rara Vez",IF(AQ15&lt;=2,"Improbable",IF(AQ15&lt;=3,"Posible",IF(AQ15&lt;=4,"Probable","Casi seguro")))))</f>
        <v>Rara Vez</v>
      </c>
      <c r="AT15" s="82" t="str">
        <f>IF(L15&lt;=0,"",IF(L15&lt;=5,"Moderado",IF(L15&lt;=11,"Mayor",IF(L15&lt;=20,"Catastrofico","Catastrofico"))))</f>
        <v>Mayor</v>
      </c>
      <c r="AU15" s="92" t="str">
        <f>IF(OR(AND(AS15="RaraVez",AT15="Insignificante"),AND(AS15="Rara Vez",AT15="Menor"),AND(AS15="Improbable",AT15="Insignificante"),AND(AS15="Improbable",AT15="Menor")),"Bajo",IF(OR(AND(AS15="Rara Vez",AT15="Moderado"),AND(AS15="Improbable",AT15="Moderado"),AND(AS15="Posible",AT15="Menor"),AND(AS15="Probable",AT15="Insignificante")),"Moderado",IF(OR(AND(AS15="Rara Vez",AT15="Mayor"),AND(AS15="Improbable",AT15="Mayor"),AND(AS15="Posible",AT15="Moderado"),AND(AS15="Probable",AT15="Moderado"),AND(AS15="Probable",AT15="Menor"),AND(AS15="Casi seguro",AT15="Insignificante"),AND(AS15="Casi seguro",AT15="Menor")),"Alto",IF(OR(AND(AS15="Rara Vez",AT15="Catastrofico"),AND(AS15="Improbable",AT15="Catastrofico"),AND(AS15="Posible",AT15="Catastrofico"),AND(AS15="Posible",AT15="Mayor"),AND(AS15="Probable",AT15="Catastrofico"),AND(AS15="Probable",AT15="Mayor"),AND(AS15="Casi seguro",AT15="Moderado"),AND(AS15="Casi seguro",AT15="Mayor"),AND(AS15="Casi seguro",AT15="Catastrofico")),"Extremo",""))))</f>
        <v>Alto</v>
      </c>
      <c r="AV15" s="94" t="str">
        <f>IF(AU15="","",IF(AU15="Extremo","Evitar el riesgo",IF(AU15="Alto","Compartir el riesgo",IF(AU15="Moderado","Reducir el riesgo",IF(AU15="Bajo","Reducir el riesgo")))))</f>
        <v>Compartir el riesgo</v>
      </c>
      <c r="AW15" s="89"/>
      <c r="AX15" s="89"/>
      <c r="AY15" s="89"/>
      <c r="AZ15" s="89"/>
      <c r="BA15" s="89"/>
      <c r="BB15" s="89"/>
    </row>
    <row r="16" spans="1:54" ht="409.5" x14ac:dyDescent="0.35">
      <c r="A16" s="76"/>
      <c r="B16" s="77"/>
      <c r="C16" s="91"/>
      <c r="D16" s="76"/>
      <c r="E16" s="91"/>
      <c r="F16" s="76"/>
      <c r="G16" s="87"/>
      <c r="H16" s="77"/>
      <c r="I16" s="88"/>
      <c r="J16" s="85"/>
      <c r="K16" s="82"/>
      <c r="L16" s="83"/>
      <c r="M16" s="82"/>
      <c r="N16" s="84"/>
      <c r="O16" s="14">
        <v>2</v>
      </c>
      <c r="P16" s="21" t="s">
        <v>95</v>
      </c>
      <c r="Q16" s="16" t="s">
        <v>81</v>
      </c>
      <c r="R16" s="14">
        <f t="shared" ref="R16:R18" si="14">IF(Q16="","",IF(Q16="Asignado",15,IF(Q16="No Asigando",0,)))</f>
        <v>15</v>
      </c>
      <c r="S16" s="16" t="s">
        <v>82</v>
      </c>
      <c r="T16" s="17">
        <f t="shared" ref="T16:T18" si="15">IF(S16="","",IF(S16="Adecuado",15,IF(S16="inadecuado",0,)))</f>
        <v>15</v>
      </c>
      <c r="U16" s="16" t="s">
        <v>83</v>
      </c>
      <c r="V16" s="17">
        <f t="shared" ref="V16:V18" si="16">IF(U16="","",IF(U16="Oportuna",15,IF(U16="inoportuna",0,)))</f>
        <v>15</v>
      </c>
      <c r="W16" s="16" t="s">
        <v>91</v>
      </c>
      <c r="X16" s="17">
        <f t="shared" ref="X16:X18" si="17">IF(W16="","",IF(W16="Prevenir",15,IF(W16="Detectar",10,IF(W16="No es control",0,))))</f>
        <v>15</v>
      </c>
      <c r="Y16" s="16" t="s">
        <v>85</v>
      </c>
      <c r="Z16" s="17">
        <f t="shared" ref="Z16:Z18" si="18">IF(Y16="","",IF(Y16="Confiable",15,IF(Y16="No confiable",0,)))</f>
        <v>15</v>
      </c>
      <c r="AA16" s="16" t="s">
        <v>86</v>
      </c>
      <c r="AB16" s="17">
        <f t="shared" ref="AB16:AB18" si="19">IF(AA16="","",IF(AA16="Se investigan y resuelven oportunamente",15,IF(AA16="Nose investigan y resuelven oportunamente",0,)))</f>
        <v>15</v>
      </c>
      <c r="AC16" s="16" t="s">
        <v>87</v>
      </c>
      <c r="AD16" s="17">
        <f t="shared" ref="AD16:AD18" si="20">IF(AC16="","",IF(AC16="Completa",10,IF(AC16="Incompleta,No existe",5,)))</f>
        <v>10</v>
      </c>
      <c r="AE16" s="17">
        <f t="shared" ref="AE16:AE18" si="21">+R16+T16+V16+X16+Z16+AB16+AD16</f>
        <v>100</v>
      </c>
      <c r="AF16" s="14" t="str">
        <f t="shared" ref="AF16:AF18" si="22">IF(AE16&lt;=0,"",IF(AE16=0,"NA",IF(AE16&lt;=85,"Debil",IF(AE16&lt;=95,"Moderado",IF(AE16&lt;=100,"Fuerte","Fuerte")))))</f>
        <v>Fuerte</v>
      </c>
      <c r="AG16" s="18" t="s">
        <v>88</v>
      </c>
      <c r="AH16" s="14" t="str">
        <f t="shared" ref="AH16:AH18" si="23">IF(AG16="","",IF(AG16="El control no se ejecuta por parte del responsable","Debil",IF(AG16="El control se ejecuta algunas veces por parte del responsable","Moderado",IF(AG16="El control se ejecuta de manera consistente por parte del responsable","Fuerte",IF(AG16="NA","NA","""")))))</f>
        <v>Fuerte</v>
      </c>
      <c r="AI16" s="19" t="str">
        <f t="shared" si="0"/>
        <v>Fuerte</v>
      </c>
      <c r="AJ16" s="20">
        <f t="shared" ref="AJ16:AJ18" si="24">IF(AI16="","",IF(AI16="Fuerte",100,IF(AI16="Moderado",50,IF(AI16="Debil",0,))))</f>
        <v>100</v>
      </c>
      <c r="AK16" s="14" t="str">
        <f t="shared" si="1"/>
        <v>No</v>
      </c>
      <c r="AL16" s="76"/>
      <c r="AM16" s="85"/>
      <c r="AN16" s="76"/>
      <c r="AO16" s="82"/>
      <c r="AP16" s="97"/>
      <c r="AQ16" s="99"/>
      <c r="AR16" s="101"/>
      <c r="AS16" s="82"/>
      <c r="AT16" s="82"/>
      <c r="AU16" s="93"/>
      <c r="AV16" s="95" t="str">
        <f t="shared" ref="AV16:AV18" si="25">IF(AU16="","",IF(AU16="El control no se ejecuta por parte del responsable","Debil",IF(AU16="El control se ejecuta algunas veces por parte del responsable","Moderado",IF(AU16="El control se ejecuta de manera consistente por parte del responsable","Fuerte","Fuerte"))))</f>
        <v/>
      </c>
      <c r="AW16" s="90"/>
      <c r="AX16" s="90"/>
      <c r="AY16" s="90"/>
      <c r="AZ16" s="90"/>
      <c r="BA16" s="90"/>
      <c r="BB16" s="90"/>
    </row>
    <row r="17" spans="1:54" ht="409.5" x14ac:dyDescent="0.35">
      <c r="A17" s="76"/>
      <c r="B17" s="77"/>
      <c r="C17" s="91"/>
      <c r="D17" s="76"/>
      <c r="E17" s="91"/>
      <c r="F17" s="76"/>
      <c r="G17" s="87"/>
      <c r="H17" s="77"/>
      <c r="I17" s="88"/>
      <c r="J17" s="85"/>
      <c r="K17" s="82"/>
      <c r="L17" s="83"/>
      <c r="M17" s="82"/>
      <c r="N17" s="84"/>
      <c r="O17" s="14">
        <v>3</v>
      </c>
      <c r="P17" s="21" t="s">
        <v>92</v>
      </c>
      <c r="Q17" s="16" t="s">
        <v>81</v>
      </c>
      <c r="R17" s="14">
        <f t="shared" si="14"/>
        <v>15</v>
      </c>
      <c r="S17" s="16" t="s">
        <v>82</v>
      </c>
      <c r="T17" s="17">
        <f t="shared" si="15"/>
        <v>15</v>
      </c>
      <c r="U17" s="16" t="s">
        <v>83</v>
      </c>
      <c r="V17" s="17">
        <f t="shared" si="16"/>
        <v>15</v>
      </c>
      <c r="W17" s="16" t="s">
        <v>91</v>
      </c>
      <c r="X17" s="17">
        <f t="shared" si="17"/>
        <v>15</v>
      </c>
      <c r="Y17" s="16" t="s">
        <v>85</v>
      </c>
      <c r="Z17" s="17">
        <f t="shared" si="18"/>
        <v>15</v>
      </c>
      <c r="AA17" s="16" t="s">
        <v>86</v>
      </c>
      <c r="AB17" s="17">
        <f t="shared" si="19"/>
        <v>15</v>
      </c>
      <c r="AC17" s="16" t="s">
        <v>87</v>
      </c>
      <c r="AD17" s="17">
        <f t="shared" si="20"/>
        <v>10</v>
      </c>
      <c r="AE17" s="17">
        <f t="shared" si="21"/>
        <v>100</v>
      </c>
      <c r="AF17" s="14" t="str">
        <f t="shared" si="22"/>
        <v>Fuerte</v>
      </c>
      <c r="AG17" s="18" t="s">
        <v>88</v>
      </c>
      <c r="AH17" s="14" t="str">
        <f t="shared" si="23"/>
        <v>Fuerte</v>
      </c>
      <c r="AI17" s="19" t="str">
        <f t="shared" si="0"/>
        <v>Fuerte</v>
      </c>
      <c r="AJ17" s="20">
        <f t="shared" si="24"/>
        <v>100</v>
      </c>
      <c r="AK17" s="14" t="str">
        <f t="shared" si="1"/>
        <v>No</v>
      </c>
      <c r="AL17" s="76"/>
      <c r="AM17" s="85"/>
      <c r="AN17" s="76"/>
      <c r="AO17" s="82"/>
      <c r="AP17" s="97"/>
      <c r="AQ17" s="99"/>
      <c r="AR17" s="101"/>
      <c r="AS17" s="82"/>
      <c r="AT17" s="82"/>
      <c r="AU17" s="93"/>
      <c r="AV17" s="95" t="str">
        <f t="shared" si="25"/>
        <v/>
      </c>
      <c r="AW17" s="90"/>
      <c r="AX17" s="90"/>
      <c r="AY17" s="90"/>
      <c r="AZ17" s="90"/>
      <c r="BA17" s="90"/>
      <c r="BB17" s="90"/>
    </row>
    <row r="18" spans="1:54" ht="409.5" x14ac:dyDescent="0.35">
      <c r="A18" s="76"/>
      <c r="B18" s="77"/>
      <c r="C18" s="91"/>
      <c r="D18" s="76"/>
      <c r="E18" s="91"/>
      <c r="F18" s="76"/>
      <c r="G18" s="87"/>
      <c r="H18" s="77"/>
      <c r="I18" s="88"/>
      <c r="J18" s="85"/>
      <c r="K18" s="82"/>
      <c r="L18" s="83"/>
      <c r="M18" s="82"/>
      <c r="N18" s="84"/>
      <c r="O18" s="14">
        <v>4</v>
      </c>
      <c r="P18" s="21" t="s">
        <v>93</v>
      </c>
      <c r="Q18" s="16" t="s">
        <v>81</v>
      </c>
      <c r="R18" s="14">
        <f t="shared" si="14"/>
        <v>15</v>
      </c>
      <c r="S18" s="16" t="s">
        <v>82</v>
      </c>
      <c r="T18" s="17">
        <f t="shared" si="15"/>
        <v>15</v>
      </c>
      <c r="U18" s="16" t="s">
        <v>83</v>
      </c>
      <c r="V18" s="17">
        <f t="shared" si="16"/>
        <v>15</v>
      </c>
      <c r="W18" s="16" t="s">
        <v>91</v>
      </c>
      <c r="X18" s="17">
        <f t="shared" si="17"/>
        <v>15</v>
      </c>
      <c r="Y18" s="16" t="s">
        <v>85</v>
      </c>
      <c r="Z18" s="17">
        <f t="shared" si="18"/>
        <v>15</v>
      </c>
      <c r="AA18" s="16" t="s">
        <v>86</v>
      </c>
      <c r="AB18" s="17">
        <f t="shared" si="19"/>
        <v>15</v>
      </c>
      <c r="AC18" s="16" t="s">
        <v>87</v>
      </c>
      <c r="AD18" s="17">
        <f t="shared" si="20"/>
        <v>10</v>
      </c>
      <c r="AE18" s="17">
        <f t="shared" si="21"/>
        <v>100</v>
      </c>
      <c r="AF18" s="14" t="str">
        <f t="shared" si="22"/>
        <v>Fuerte</v>
      </c>
      <c r="AG18" s="18" t="s">
        <v>88</v>
      </c>
      <c r="AH18" s="14" t="str">
        <f t="shared" si="23"/>
        <v>Fuerte</v>
      </c>
      <c r="AI18" s="19" t="str">
        <f t="shared" si="0"/>
        <v>Fuerte</v>
      </c>
      <c r="AJ18" s="20">
        <f t="shared" si="24"/>
        <v>100</v>
      </c>
      <c r="AK18" s="14" t="str">
        <f t="shared" si="1"/>
        <v>No</v>
      </c>
      <c r="AL18" s="76"/>
      <c r="AM18" s="85"/>
      <c r="AN18" s="76"/>
      <c r="AO18" s="82"/>
      <c r="AP18" s="97"/>
      <c r="AQ18" s="99"/>
      <c r="AR18" s="101"/>
      <c r="AS18" s="82"/>
      <c r="AT18" s="82"/>
      <c r="AU18" s="93"/>
      <c r="AV18" s="95" t="str">
        <f t="shared" si="25"/>
        <v/>
      </c>
      <c r="AW18" s="90"/>
      <c r="AX18" s="90"/>
      <c r="AY18" s="90"/>
      <c r="AZ18" s="90"/>
      <c r="BA18" s="90"/>
      <c r="BB18" s="90"/>
    </row>
    <row r="19" spans="1:54" ht="409.5" x14ac:dyDescent="0.35">
      <c r="A19" s="76">
        <v>3</v>
      </c>
      <c r="B19" s="77" t="s">
        <v>96</v>
      </c>
      <c r="C19" s="91"/>
      <c r="D19" s="76" t="s">
        <v>76</v>
      </c>
      <c r="E19" s="91"/>
      <c r="F19" s="76" t="s">
        <v>76</v>
      </c>
      <c r="G19" s="86" t="s">
        <v>77</v>
      </c>
      <c r="H19" s="77" t="s">
        <v>97</v>
      </c>
      <c r="I19" s="88" t="s">
        <v>79</v>
      </c>
      <c r="J19" s="85">
        <f>IF(I19="","",IF(I19="Mas de 1 vez al año",5,IF(I19="Al menos 1 vez en el ultimo año",4,IF(I19="Al menos 1 vez en los ultimos 2 años",3,IF(I19="Al menos 1 vez en los ultimos 5 años",2,IF(I19="No se ha presentado en los ultimos 5 años",1,))))))</f>
        <v>1</v>
      </c>
      <c r="K19" s="82" t="str">
        <f>IF(J19&lt;=0,"",IF(J19&lt;=1,"Rara Vez",IF(J19&lt;=2,"Improbable",IF(J19&lt;=3,"Posible",IF(J19&lt;=4,"Probable","Casi seguro")))))</f>
        <v>Rara Vez</v>
      </c>
      <c r="L19" s="83">
        <f>+'[1]PREGUNTAS DE IMPACTO'!I23</f>
        <v>8</v>
      </c>
      <c r="M19" s="82" t="str">
        <f>IF(L19&lt;=0,"",IF(L19&lt;=5,"Moderado",IF(L19&lt;=11,"Mayor",IF(L19&lt;=20,"Catastrofico","Catastrofico"))))</f>
        <v>Mayor</v>
      </c>
      <c r="N19" s="84" t="str">
        <f>IF(OR(AND(K19="RaraVez",M19="Insignificante"),AND(K19="Rara Vez",M19="Menor"),AND(K19="Improbable",M19="Insignificante"),AND(K19="Improbable",M19="Menor")),"Bajo",IF(OR(AND(K19="Rara Vez",M19="Moderado"),AND(K19="Improbable",M19="Moderado"),AND(K19="Posible",M19="Menor"),AND(K19="Probable",M19="Insignificante")),"Moderado",IF(OR(AND(K19="Rara Vez",M19="Mayor"),AND(K19="Improbable",M19="Mayor"),AND(K19="Posible",M19="Moderado"),AND(K19="Probable",M19="Moderado"),AND(K19="Probable",M19="Menor"),AND(K19="Casi seguro",M19="Insignificante"),AND(K19="Casi seguro",M19="Menor")),"Alto",IF(OR(AND(K19="Rara Vez",M19="Catastrofico"),AND(K19="Improbable",M19="Catastrofico"),AND(K19="Posible",M19="Catastrofico"),AND(K19="Posible",M19="Mayor"),AND(K19="Probable",M19="Catastrofico"),AND(K19="Probable",M19="Mayor"),AND(K19="Casi seguro",M19="Moderado"),AND(K19="Casi seguro",M19="Mayor"),AND(K19="Casi seguro",M19="Catastrofico")),"Extremo",""))))</f>
        <v>Alto</v>
      </c>
      <c r="O19" s="14">
        <v>1</v>
      </c>
      <c r="P19" s="21" t="s">
        <v>80</v>
      </c>
      <c r="Q19" s="16" t="s">
        <v>81</v>
      </c>
      <c r="R19" s="14">
        <f>IF(Q19="","",IF(Q19="Asignado",15,IF(Q19="No Asigando",0,)))</f>
        <v>15</v>
      </c>
      <c r="S19" s="16" t="s">
        <v>82</v>
      </c>
      <c r="T19" s="17">
        <f>IF(S19="","",IF(S19="Adecuado",15,IF(S19="inadecuado",0,)))</f>
        <v>15</v>
      </c>
      <c r="U19" s="16" t="s">
        <v>83</v>
      </c>
      <c r="V19" s="17">
        <f>IF(U19="","",IF(U19="Oportuna",15,IF(U19="inoportuna",0,)))</f>
        <v>15</v>
      </c>
      <c r="W19" s="16" t="s">
        <v>84</v>
      </c>
      <c r="X19" s="17">
        <f>IF(W19="","",IF(W19="Prevenir",15,IF(W19="Detectar",10,IF(W19="No es control",0,))))</f>
        <v>10</v>
      </c>
      <c r="Y19" s="16" t="s">
        <v>85</v>
      </c>
      <c r="Z19" s="17">
        <f>IF(Y19="","",IF(Y19="Confiable",15,IF(Y19="No confiable",0,)))</f>
        <v>15</v>
      </c>
      <c r="AA19" s="16" t="s">
        <v>86</v>
      </c>
      <c r="AB19" s="17">
        <f>IF(AA19="","",IF(AA19="Se investigan y resuelven oportunamente",15,IF(AA19="Nose investigan y resuelven oportunamente",0,)))</f>
        <v>15</v>
      </c>
      <c r="AC19" s="16" t="s">
        <v>87</v>
      </c>
      <c r="AD19" s="17">
        <f>IF(AC19="","",IF(AC19="Completa",10,IF(AC19="Incompleta,No existe",5,)))</f>
        <v>10</v>
      </c>
      <c r="AE19" s="17">
        <f>+R19+T19+V19+X19+Z19+AB19+AD19</f>
        <v>95</v>
      </c>
      <c r="AF19" s="14" t="str">
        <f>IF(AE19&lt;=0,"",IF(AE19=0,"NA",IF(AE19&lt;=85,"Debil",IF(AE19&lt;=95,"Moderado",IF(AE19&lt;=100,"Fuerte","Fuerte")))))</f>
        <v>Moderado</v>
      </c>
      <c r="AG19" s="18" t="s">
        <v>88</v>
      </c>
      <c r="AH19" s="14" t="str">
        <f>IF(AG19="","",IF(AG19="El control no se ejecuta por parte del responsable","Debil",IF(AG19="El control se ejecuta algunas veces por parte del responsable","Moderado",IF(AG19="El control se ejecuta de manera consistente por parte del responsable","Fuerte",IF(AG19="NA","NA","""")))))</f>
        <v>Fuerte</v>
      </c>
      <c r="AI19" s="19" t="str">
        <f t="shared" si="0"/>
        <v>Moderado</v>
      </c>
      <c r="AJ19" s="20">
        <f>IF(AI19="","",IF(AI19="Fuerte",100,IF(AI19="Moderado",50,IF(AI19="Debil",0,))))</f>
        <v>50</v>
      </c>
      <c r="AK19" s="14" t="str">
        <f t="shared" si="1"/>
        <v>Si</v>
      </c>
      <c r="AL19" s="76">
        <f>COUNTA(O19,O20,O21,O22)</f>
        <v>4</v>
      </c>
      <c r="AM19" s="85">
        <f>(+AJ19+AJ20+AJ21+AJ22)/AL19</f>
        <v>87.5</v>
      </c>
      <c r="AN19" s="76" t="str">
        <f>IF(AM19&lt;0,"",IF(AM19&lt;50,"Debil",IF(AM19&lt;=99,"Moderado",IF(AM19&lt;=100,"Fuerte","Fuerte"))))</f>
        <v>Moderado</v>
      </c>
      <c r="AO19" s="82" t="s">
        <v>89</v>
      </c>
      <c r="AP19" s="96" t="str">
        <f>IF(OR(AND(AN19="Fuerte",AO19="directamente")),"2",IF(OR(AND(AN19="Fuerte",AO19="no disminuye")),"0",IF(OR(AND(AN19="Moderado",AO19="directamente")),"1",IF(OR(AND(AN19="Moderado",AO19="no disminuye")),"0",IF(OR(AND(AN19="Debil",AO19="directamente")),"0",IF(OR(AND(AN19="Debil",AO19="no disminuye")),"0",""))))))</f>
        <v>1</v>
      </c>
      <c r="AQ19" s="98">
        <f>+J19-AP19</f>
        <v>0</v>
      </c>
      <c r="AR19" s="100">
        <f>+J19-AP19</f>
        <v>0</v>
      </c>
      <c r="AS19" s="82" t="str">
        <f>IF(AQ19&lt;-1,"",IF(AQ19&lt;=1,"Rara Vez",IF(AQ19&lt;=2,"Improbable",IF(AQ19&lt;=3,"Posible",IF(AQ19&lt;=4,"Probable","Casi seguro")))))</f>
        <v>Rara Vez</v>
      </c>
      <c r="AT19" s="82" t="str">
        <f>IF(L19&lt;=0,"",IF(L19&lt;=5,"Moderado",IF(L19&lt;=11,"Mayor",IF(L19&lt;=20,"Catastrofico","Catastrofico"))))</f>
        <v>Mayor</v>
      </c>
      <c r="AU19" s="92" t="str">
        <f>IF(OR(AND(AS19="RaraVez",AT19="Insignificante"),AND(AS19="Rara Vez",AT19="Menor"),AND(AS19="Improbable",AT19="Insignificante"),AND(AS19="Improbable",AT19="Menor")),"Bajo",IF(OR(AND(AS19="Rara Vez",AT19="Moderado"),AND(AS19="Improbable",AT19="Moderado"),AND(AS19="Posible",AT19="Menor"),AND(AS19="Probable",AT19="Insignificante")),"Moderado",IF(OR(AND(AS19="Rara Vez",AT19="Mayor"),AND(AS19="Improbable",AT19="Mayor"),AND(AS19="Posible",AT19="Moderado"),AND(AS19="Probable",AT19="Moderado"),AND(AS19="Probable",AT19="Menor"),AND(AS19="Casi seguro",AT19="Insignificante"),AND(AS19="Casi seguro",AT19="Menor")),"Alto",IF(OR(AND(AS19="Rara Vez",AT19="Catastrofico"),AND(AS19="Improbable",AT19="Catastrofico"),AND(AS19="Posible",AT19="Catastrofico"),AND(AS19="Posible",AT19="Mayor"),AND(AS19="Probable",AT19="Catastrofico"),AND(AS19="Probable",AT19="Mayor"),AND(AS19="Casi seguro",AT19="Moderado"),AND(AS19="Casi seguro",AT19="Mayor"),AND(AS19="Casi seguro",AT19="Catastrofico")),"Extremo",""))))</f>
        <v>Alto</v>
      </c>
      <c r="AV19" s="94" t="str">
        <f>IF(AU19="","",IF(AU19="Extremo","Evitar el riesgo",IF(AU19="Alto","Compartir el riesgo",IF(AU19="Moderado","Reducir el riesgo",IF(AU19="Bajo","Reducir el riesgo")))))</f>
        <v>Compartir el riesgo</v>
      </c>
      <c r="AW19" s="89"/>
      <c r="AX19" s="89"/>
      <c r="AY19" s="89"/>
      <c r="AZ19" s="89"/>
      <c r="BA19" s="89"/>
      <c r="BB19" s="89"/>
    </row>
    <row r="20" spans="1:54" ht="409.5" x14ac:dyDescent="0.35">
      <c r="A20" s="76"/>
      <c r="B20" s="77"/>
      <c r="C20" s="91"/>
      <c r="D20" s="76"/>
      <c r="E20" s="91"/>
      <c r="F20" s="76"/>
      <c r="G20" s="87"/>
      <c r="H20" s="77"/>
      <c r="I20" s="88"/>
      <c r="J20" s="85"/>
      <c r="K20" s="82"/>
      <c r="L20" s="83"/>
      <c r="M20" s="82"/>
      <c r="N20" s="84"/>
      <c r="O20" s="14">
        <v>2</v>
      </c>
      <c r="P20" s="21" t="s">
        <v>98</v>
      </c>
      <c r="Q20" s="16" t="s">
        <v>81</v>
      </c>
      <c r="R20" s="14">
        <f t="shared" ref="R20:R22" si="26">IF(Q20="","",IF(Q20="Asignado",15,IF(Q20="No Asigando",0,)))</f>
        <v>15</v>
      </c>
      <c r="S20" s="16" t="s">
        <v>82</v>
      </c>
      <c r="T20" s="17">
        <f t="shared" ref="T20:T22" si="27">IF(S20="","",IF(S20="Adecuado",15,IF(S20="inadecuado",0,)))</f>
        <v>15</v>
      </c>
      <c r="U20" s="16" t="s">
        <v>83</v>
      </c>
      <c r="V20" s="17">
        <f t="shared" ref="V20:V22" si="28">IF(U20="","",IF(U20="Oportuna",15,IF(U20="inoportuna",0,)))</f>
        <v>15</v>
      </c>
      <c r="W20" s="16" t="s">
        <v>91</v>
      </c>
      <c r="X20" s="17">
        <f t="shared" ref="X20:X22" si="29">IF(W20="","",IF(W20="Prevenir",15,IF(W20="Detectar",10,IF(W20="No es control",0,))))</f>
        <v>15</v>
      </c>
      <c r="Y20" s="16" t="s">
        <v>85</v>
      </c>
      <c r="Z20" s="17">
        <f t="shared" ref="Z20:Z22" si="30">IF(Y20="","",IF(Y20="Confiable",15,IF(Y20="No confiable",0,)))</f>
        <v>15</v>
      </c>
      <c r="AA20" s="16" t="s">
        <v>86</v>
      </c>
      <c r="AB20" s="17">
        <f t="shared" ref="AB20:AB22" si="31">IF(AA20="","",IF(AA20="Se investigan y resuelven oportunamente",15,IF(AA20="Nose investigan y resuelven oportunamente",0,)))</f>
        <v>15</v>
      </c>
      <c r="AC20" s="16" t="s">
        <v>87</v>
      </c>
      <c r="AD20" s="17">
        <f t="shared" ref="AD20:AD22" si="32">IF(AC20="","",IF(AC20="Completa",10,IF(AC20="Incompleta,No existe",5,)))</f>
        <v>10</v>
      </c>
      <c r="AE20" s="17">
        <f t="shared" ref="AE20:AE22" si="33">+R20+T20+V20+X20+Z20+AB20+AD20</f>
        <v>100</v>
      </c>
      <c r="AF20" s="14" t="str">
        <f t="shared" ref="AF20:AF22" si="34">IF(AE20&lt;=0,"",IF(AE20=0,"NA",IF(AE20&lt;=85,"Debil",IF(AE20&lt;=95,"Moderado",IF(AE20&lt;=100,"Fuerte","Fuerte")))))</f>
        <v>Fuerte</v>
      </c>
      <c r="AG20" s="18" t="s">
        <v>88</v>
      </c>
      <c r="AH20" s="14" t="str">
        <f t="shared" ref="AH20:AH22" si="35">IF(AG20="","",IF(AG20="El control no se ejecuta por parte del responsable","Debil",IF(AG20="El control se ejecuta algunas veces por parte del responsable","Moderado",IF(AG20="El control se ejecuta de manera consistente por parte del responsable","Fuerte",IF(AG20="NA","NA","""")))))</f>
        <v>Fuerte</v>
      </c>
      <c r="AI20" s="19" t="str">
        <f t="shared" si="0"/>
        <v>Fuerte</v>
      </c>
      <c r="AJ20" s="20">
        <f t="shared" ref="AJ20:AJ22" si="36">IF(AI20="","",IF(AI20="Fuerte",100,IF(AI20="Moderado",50,IF(AI20="Debil",0,))))</f>
        <v>100</v>
      </c>
      <c r="AK20" s="14" t="str">
        <f t="shared" si="1"/>
        <v>No</v>
      </c>
      <c r="AL20" s="76"/>
      <c r="AM20" s="85"/>
      <c r="AN20" s="76"/>
      <c r="AO20" s="82"/>
      <c r="AP20" s="97"/>
      <c r="AQ20" s="99"/>
      <c r="AR20" s="101"/>
      <c r="AS20" s="82"/>
      <c r="AT20" s="82"/>
      <c r="AU20" s="93"/>
      <c r="AV20" s="95" t="str">
        <f t="shared" ref="AV20:AV22" si="37">IF(AU20="","",IF(AU20="El control no se ejecuta por parte del responsable","Debil",IF(AU20="El control se ejecuta algunas veces por parte del responsable","Moderado",IF(AU20="El control se ejecuta de manera consistente por parte del responsable","Fuerte","Fuerte"))))</f>
        <v/>
      </c>
      <c r="AW20" s="90"/>
      <c r="AX20" s="90"/>
      <c r="AY20" s="90"/>
      <c r="AZ20" s="90"/>
      <c r="BA20" s="90"/>
      <c r="BB20" s="90"/>
    </row>
    <row r="21" spans="1:54" ht="409.5" x14ac:dyDescent="0.35">
      <c r="A21" s="76"/>
      <c r="B21" s="77"/>
      <c r="C21" s="91"/>
      <c r="D21" s="76"/>
      <c r="E21" s="91"/>
      <c r="F21" s="76"/>
      <c r="G21" s="87"/>
      <c r="H21" s="77"/>
      <c r="I21" s="88"/>
      <c r="J21" s="85"/>
      <c r="K21" s="82"/>
      <c r="L21" s="83"/>
      <c r="M21" s="82"/>
      <c r="N21" s="84"/>
      <c r="O21" s="14">
        <v>3</v>
      </c>
      <c r="P21" s="21" t="s">
        <v>92</v>
      </c>
      <c r="Q21" s="16" t="s">
        <v>81</v>
      </c>
      <c r="R21" s="14">
        <f t="shared" si="26"/>
        <v>15</v>
      </c>
      <c r="S21" s="16" t="s">
        <v>82</v>
      </c>
      <c r="T21" s="17">
        <f t="shared" si="27"/>
        <v>15</v>
      </c>
      <c r="U21" s="16" t="s">
        <v>83</v>
      </c>
      <c r="V21" s="17">
        <f t="shared" si="28"/>
        <v>15</v>
      </c>
      <c r="W21" s="16" t="s">
        <v>91</v>
      </c>
      <c r="X21" s="17">
        <f t="shared" si="29"/>
        <v>15</v>
      </c>
      <c r="Y21" s="16" t="s">
        <v>85</v>
      </c>
      <c r="Z21" s="17">
        <f t="shared" si="30"/>
        <v>15</v>
      </c>
      <c r="AA21" s="16" t="s">
        <v>86</v>
      </c>
      <c r="AB21" s="17">
        <f t="shared" si="31"/>
        <v>15</v>
      </c>
      <c r="AC21" s="16" t="s">
        <v>87</v>
      </c>
      <c r="AD21" s="17">
        <f t="shared" si="32"/>
        <v>10</v>
      </c>
      <c r="AE21" s="17">
        <f t="shared" si="33"/>
        <v>100</v>
      </c>
      <c r="AF21" s="14" t="str">
        <f t="shared" si="34"/>
        <v>Fuerte</v>
      </c>
      <c r="AG21" s="18" t="s">
        <v>88</v>
      </c>
      <c r="AH21" s="14" t="str">
        <f t="shared" si="35"/>
        <v>Fuerte</v>
      </c>
      <c r="AI21" s="19" t="str">
        <f t="shared" si="0"/>
        <v>Fuerte</v>
      </c>
      <c r="AJ21" s="20">
        <f t="shared" si="36"/>
        <v>100</v>
      </c>
      <c r="AK21" s="14" t="str">
        <f t="shared" si="1"/>
        <v>No</v>
      </c>
      <c r="AL21" s="76"/>
      <c r="AM21" s="85"/>
      <c r="AN21" s="76"/>
      <c r="AO21" s="82"/>
      <c r="AP21" s="97"/>
      <c r="AQ21" s="99"/>
      <c r="AR21" s="101"/>
      <c r="AS21" s="82"/>
      <c r="AT21" s="82"/>
      <c r="AU21" s="93"/>
      <c r="AV21" s="95" t="str">
        <f t="shared" si="37"/>
        <v/>
      </c>
      <c r="AW21" s="90"/>
      <c r="AX21" s="90"/>
      <c r="AY21" s="90"/>
      <c r="AZ21" s="90"/>
      <c r="BA21" s="90"/>
      <c r="BB21" s="90"/>
    </row>
    <row r="22" spans="1:54" ht="409.5" x14ac:dyDescent="0.35">
      <c r="A22" s="76"/>
      <c r="B22" s="77"/>
      <c r="C22" s="91"/>
      <c r="D22" s="76"/>
      <c r="E22" s="91"/>
      <c r="F22" s="76"/>
      <c r="G22" s="87"/>
      <c r="H22" s="77"/>
      <c r="I22" s="88"/>
      <c r="J22" s="85"/>
      <c r="K22" s="82"/>
      <c r="L22" s="83"/>
      <c r="M22" s="82"/>
      <c r="N22" s="84"/>
      <c r="O22" s="14">
        <v>4</v>
      </c>
      <c r="P22" s="21" t="s">
        <v>93</v>
      </c>
      <c r="Q22" s="16" t="s">
        <v>81</v>
      </c>
      <c r="R22" s="14">
        <f t="shared" si="26"/>
        <v>15</v>
      </c>
      <c r="S22" s="16" t="s">
        <v>82</v>
      </c>
      <c r="T22" s="17">
        <f t="shared" si="27"/>
        <v>15</v>
      </c>
      <c r="U22" s="16" t="s">
        <v>83</v>
      </c>
      <c r="V22" s="17">
        <f t="shared" si="28"/>
        <v>15</v>
      </c>
      <c r="W22" s="16" t="s">
        <v>91</v>
      </c>
      <c r="X22" s="17">
        <f t="shared" si="29"/>
        <v>15</v>
      </c>
      <c r="Y22" s="16" t="s">
        <v>85</v>
      </c>
      <c r="Z22" s="17">
        <f t="shared" si="30"/>
        <v>15</v>
      </c>
      <c r="AA22" s="16" t="s">
        <v>86</v>
      </c>
      <c r="AB22" s="17">
        <f t="shared" si="31"/>
        <v>15</v>
      </c>
      <c r="AC22" s="16" t="s">
        <v>87</v>
      </c>
      <c r="AD22" s="17">
        <f t="shared" si="32"/>
        <v>10</v>
      </c>
      <c r="AE22" s="17">
        <f t="shared" si="33"/>
        <v>100</v>
      </c>
      <c r="AF22" s="14" t="str">
        <f t="shared" si="34"/>
        <v>Fuerte</v>
      </c>
      <c r="AG22" s="18" t="s">
        <v>88</v>
      </c>
      <c r="AH22" s="14" t="str">
        <f t="shared" si="35"/>
        <v>Fuerte</v>
      </c>
      <c r="AI22" s="19" t="str">
        <f t="shared" si="0"/>
        <v>Fuerte</v>
      </c>
      <c r="AJ22" s="20">
        <f t="shared" si="36"/>
        <v>100</v>
      </c>
      <c r="AK22" s="14" t="str">
        <f t="shared" si="1"/>
        <v>No</v>
      </c>
      <c r="AL22" s="76"/>
      <c r="AM22" s="85"/>
      <c r="AN22" s="76"/>
      <c r="AO22" s="82"/>
      <c r="AP22" s="97"/>
      <c r="AQ22" s="99"/>
      <c r="AR22" s="101"/>
      <c r="AS22" s="82"/>
      <c r="AT22" s="82"/>
      <c r="AU22" s="93"/>
      <c r="AV22" s="95" t="str">
        <f t="shared" si="37"/>
        <v/>
      </c>
      <c r="AW22" s="90"/>
      <c r="AX22" s="90"/>
      <c r="AY22" s="90"/>
      <c r="AZ22" s="90"/>
      <c r="BA22" s="90"/>
      <c r="BB22" s="90"/>
    </row>
    <row r="23" spans="1:54" ht="409.5" x14ac:dyDescent="0.35">
      <c r="A23" s="76">
        <v>4</v>
      </c>
      <c r="B23" s="77" t="s">
        <v>99</v>
      </c>
      <c r="C23" s="91"/>
      <c r="D23" s="76" t="s">
        <v>76</v>
      </c>
      <c r="E23" s="91"/>
      <c r="F23" s="76" t="s">
        <v>76</v>
      </c>
      <c r="G23" s="86" t="s">
        <v>77</v>
      </c>
      <c r="H23" s="77" t="s">
        <v>97</v>
      </c>
      <c r="I23" s="88" t="s">
        <v>79</v>
      </c>
      <c r="J23" s="85">
        <f>IF(I23="","",IF(I23="Mas de 1 vez al año",5,IF(I23="Al menos 1 vez en el ultimo año",4,IF(I23="Al menos 1 vez en los ultimos 2 años",3,IF(I23="Al menos 1 vez en los ultimos 5 años",2,IF(I23="No se ha presentado en los ultimos 5 años",1,))))))</f>
        <v>1</v>
      </c>
      <c r="K23" s="82" t="str">
        <f>IF(J23&lt;=0,"",IF(J23&lt;=1,"Rara Vez",IF(J23&lt;=2,"Improbable",IF(J23&lt;=3,"Posible",IF(J23&lt;=4,"Probable","Casi seguro")))))</f>
        <v>Rara Vez</v>
      </c>
      <c r="L23" s="83">
        <f>+'[1]PREGUNTAS DE IMPACTO'!L23</f>
        <v>8</v>
      </c>
      <c r="M23" s="82" t="str">
        <f>IF(L23&lt;=0,"",IF(L23&lt;=5,"Moderado",IF(L23&lt;=11,"Mayor",IF(L23&lt;=20,"Catastrofico","Catastrofico"))))</f>
        <v>Mayor</v>
      </c>
      <c r="N23" s="84" t="str">
        <f>IF(OR(AND(K23="RaraVez",M23="Insignificante"),AND(K23="Rara Vez",M23="Menor"),AND(K23="Improbable",M23="Insignificante"),AND(K23="Improbable",M23="Menor")),"Bajo",IF(OR(AND(K23="Rara Vez",M23="Moderado"),AND(K23="Improbable",M23="Moderado"),AND(K23="Posible",M23="Menor"),AND(K23="Probable",M23="Insignificante")),"Moderado",IF(OR(AND(K23="Rara Vez",M23="Mayor"),AND(K23="Improbable",M23="Mayor"),AND(K23="Posible",M23="Moderado"),AND(K23="Probable",M23="Moderado"),AND(K23="Probable",M23="Menor"),AND(K23="Casi seguro",M23="Insignificante"),AND(K23="Casi seguro",M23="Menor")),"Alto",IF(OR(AND(K23="Rara Vez",M23="Catastrofico"),AND(K23="Improbable",M23="Catastrofico"),AND(K23="Posible",M23="Catastrofico"),AND(K23="Posible",M23="Mayor"),AND(K23="Probable",M23="Catastrofico"),AND(K23="Probable",M23="Mayor"),AND(K23="Casi seguro",M23="Moderado"),AND(K23="Casi seguro",M23="Mayor"),AND(K23="Casi seguro",M23="Catastrofico")),"Extremo",""))))</f>
        <v>Alto</v>
      </c>
      <c r="O23" s="14">
        <v>1</v>
      </c>
      <c r="P23" s="21" t="s">
        <v>80</v>
      </c>
      <c r="Q23" s="16" t="s">
        <v>81</v>
      </c>
      <c r="R23" s="14">
        <f>IF(Q23="","",IF(Q23="Asignado",15,IF(Q23="No Asigando",0,)))</f>
        <v>15</v>
      </c>
      <c r="S23" s="16" t="s">
        <v>82</v>
      </c>
      <c r="T23" s="17">
        <f>IF(S23="","",IF(S23="Adecuado",15,IF(S23="inadecuado",0,)))</f>
        <v>15</v>
      </c>
      <c r="U23" s="16" t="s">
        <v>83</v>
      </c>
      <c r="V23" s="17">
        <f>IF(U23="","",IF(U23="Oportuna",15,IF(U23="inoportuna",0,)))</f>
        <v>15</v>
      </c>
      <c r="W23" s="16" t="s">
        <v>84</v>
      </c>
      <c r="X23" s="17">
        <f>IF(W23="","",IF(W23="Prevenir",15,IF(W23="Detectar",10,IF(W23="No es control",0,))))</f>
        <v>10</v>
      </c>
      <c r="Y23" s="16" t="s">
        <v>85</v>
      </c>
      <c r="Z23" s="17">
        <f>IF(Y23="","",IF(Y23="Confiable",15,IF(Y23="No confiable",0,)))</f>
        <v>15</v>
      </c>
      <c r="AA23" s="16" t="s">
        <v>86</v>
      </c>
      <c r="AB23" s="17">
        <f>IF(AA23="","",IF(AA23="Se investigan y resuelven oportunamente",15,IF(AA23="Nose investigan y resuelven oportunamente",0,)))</f>
        <v>15</v>
      </c>
      <c r="AC23" s="16" t="s">
        <v>87</v>
      </c>
      <c r="AD23" s="17">
        <f>IF(AC23="","",IF(AC23="Completa",10,IF(AC23="Incompleta,No existe",5,)))</f>
        <v>10</v>
      </c>
      <c r="AE23" s="17">
        <f>+R23+T23+V23+X23+Z23+AB23+AD23</f>
        <v>95</v>
      </c>
      <c r="AF23" s="14" t="str">
        <f>IF(AE23&lt;=0,"",IF(AE23=0,"NA",IF(AE23&lt;=85,"Debil",IF(AE23&lt;=95,"Moderado",IF(AE23&lt;=100,"Fuerte","Fuerte")))))</f>
        <v>Moderado</v>
      </c>
      <c r="AG23" s="18" t="s">
        <v>88</v>
      </c>
      <c r="AH23" s="14" t="str">
        <f>IF(AG23="","",IF(AG23="El control no se ejecuta por parte del responsable","Debil",IF(AG23="El control se ejecuta algunas veces por parte del responsable","Moderado",IF(AG23="El control se ejecuta de manera consistente por parte del responsable","Fuerte",IF(AG23="NA","NA","""")))))</f>
        <v>Fuerte</v>
      </c>
      <c r="AI23" s="19" t="str">
        <f t="shared" si="0"/>
        <v>Moderado</v>
      </c>
      <c r="AJ23" s="20">
        <f>IF(AI23="","",IF(AI23="Fuerte",100,IF(AI23="Moderado",50,IF(AI23="Debil",0,))))</f>
        <v>50</v>
      </c>
      <c r="AK23" s="14" t="str">
        <f t="shared" si="1"/>
        <v>Si</v>
      </c>
      <c r="AL23" s="76">
        <f>COUNTA(O23,O24,O25,O26)</f>
        <v>4</v>
      </c>
      <c r="AM23" s="85">
        <f>(+AJ23+AJ24+AJ25+AJ26)/AL23</f>
        <v>87.5</v>
      </c>
      <c r="AN23" s="76" t="str">
        <f>IF(AM23&lt;0,"",IF(AM23&lt;50,"Debil",IF(AM23&lt;=99,"Moderado",IF(AM23&lt;=100,"Fuerte","Fuerte"))))</f>
        <v>Moderado</v>
      </c>
      <c r="AO23" s="82" t="s">
        <v>89</v>
      </c>
      <c r="AP23" s="96" t="str">
        <f>IF(OR(AND(AN23="Fuerte",AO23="directamente")),"2",IF(OR(AND(AN23="Fuerte",AO23="no disminuye")),"0",IF(OR(AND(AN23="Moderado",AO23="directamente")),"1",IF(OR(AND(AN23="Moderado",AO23="no disminuye")),"0",IF(OR(AND(AN23="Debil",AO23="directamente")),"0",IF(OR(AND(AN23="Debil",AO23="no disminuye")),"0",""))))))</f>
        <v>1</v>
      </c>
      <c r="AQ23" s="98">
        <f>+J23-AP23</f>
        <v>0</v>
      </c>
      <c r="AR23" s="100">
        <f>+J23-AP23</f>
        <v>0</v>
      </c>
      <c r="AS23" s="82" t="str">
        <f>IF(AQ23&lt;-1,"",IF(AQ23&lt;=1,"Rara Vez",IF(AQ23&lt;=2,"Improbable",IF(AQ23&lt;=3,"Posible",IF(AQ23&lt;=4,"Probable","Casi seguro")))))</f>
        <v>Rara Vez</v>
      </c>
      <c r="AT23" s="82" t="str">
        <f>IF(L23&lt;=0,"",IF(L23&lt;=5,"Moderado",IF(L23&lt;=11,"Mayor",IF(L23&lt;=20,"Catastrofico","Catastrofico"))))</f>
        <v>Mayor</v>
      </c>
      <c r="AU23" s="92" t="str">
        <f>IF(OR(AND(AS23="RaraVez",AT23="Insignificante"),AND(AS23="Rara Vez",AT23="Menor"),AND(AS23="Improbable",AT23="Insignificante"),AND(AS23="Improbable",AT23="Menor")),"Bajo",IF(OR(AND(AS23="Rara Vez",AT23="Moderado"),AND(AS23="Improbable",AT23="Moderado"),AND(AS23="Posible",AT23="Menor"),AND(AS23="Probable",AT23="Insignificante")),"Moderado",IF(OR(AND(AS23="Rara Vez",AT23="Mayor"),AND(AS23="Improbable",AT23="Mayor"),AND(AS23="Posible",AT23="Moderado"),AND(AS23="Probable",AT23="Moderado"),AND(AS23="Probable",AT23="Menor"),AND(AS23="Casi seguro",AT23="Insignificante"),AND(AS23="Casi seguro",AT23="Menor")),"Alto",IF(OR(AND(AS23="Rara Vez",AT23="Catastrofico"),AND(AS23="Improbable",AT23="Catastrofico"),AND(AS23="Posible",AT23="Catastrofico"),AND(AS23="Posible",AT23="Mayor"),AND(AS23="Probable",AT23="Catastrofico"),AND(AS23="Probable",AT23="Mayor"),AND(AS23="Casi seguro",AT23="Moderado"),AND(AS23="Casi seguro",AT23="Mayor"),AND(AS23="Casi seguro",AT23="Catastrofico")),"Extremo",""))))</f>
        <v>Alto</v>
      </c>
      <c r="AV23" s="94" t="str">
        <f>IF(AU23="","",IF(AU23="Extremo","Evitar el riesgo",IF(AU23="Alto","Compartir el riesgo",IF(AU23="Moderado","Reducir el riesgo",IF(AU23="Bajo","Reducir el riesgo")))))</f>
        <v>Compartir el riesgo</v>
      </c>
      <c r="AW23" s="89"/>
      <c r="AX23" s="89"/>
      <c r="AY23" s="89"/>
      <c r="AZ23" s="89"/>
      <c r="BA23" s="89"/>
      <c r="BB23" s="89"/>
    </row>
    <row r="24" spans="1:54" ht="409.5" x14ac:dyDescent="0.35">
      <c r="A24" s="76"/>
      <c r="B24" s="76"/>
      <c r="C24" s="91"/>
      <c r="D24" s="76"/>
      <c r="E24" s="91"/>
      <c r="F24" s="76"/>
      <c r="G24" s="87"/>
      <c r="H24" s="77"/>
      <c r="I24" s="88"/>
      <c r="J24" s="85"/>
      <c r="K24" s="82"/>
      <c r="L24" s="83"/>
      <c r="M24" s="82"/>
      <c r="N24" s="84"/>
      <c r="O24" s="14">
        <v>2</v>
      </c>
      <c r="P24" s="21" t="s">
        <v>100</v>
      </c>
      <c r="Q24" s="16" t="s">
        <v>81</v>
      </c>
      <c r="R24" s="14">
        <f t="shared" ref="R24:R26" si="38">IF(Q24="","",IF(Q24="Asignado",15,IF(Q24="No Asigando",0,)))</f>
        <v>15</v>
      </c>
      <c r="S24" s="16" t="s">
        <v>82</v>
      </c>
      <c r="T24" s="17">
        <f t="shared" ref="T24:T26" si="39">IF(S24="","",IF(S24="Adecuado",15,IF(S24="inadecuado",0,)))</f>
        <v>15</v>
      </c>
      <c r="U24" s="16" t="s">
        <v>83</v>
      </c>
      <c r="V24" s="17">
        <f t="shared" ref="V24:V26" si="40">IF(U24="","",IF(U24="Oportuna",15,IF(U24="inoportuna",0,)))</f>
        <v>15</v>
      </c>
      <c r="W24" s="16" t="s">
        <v>91</v>
      </c>
      <c r="X24" s="17">
        <f t="shared" ref="X24:X26" si="41">IF(W24="","",IF(W24="Prevenir",15,IF(W24="Detectar",10,IF(W24="No es control",0,))))</f>
        <v>15</v>
      </c>
      <c r="Y24" s="16" t="s">
        <v>85</v>
      </c>
      <c r="Z24" s="17">
        <f t="shared" ref="Z24:Z26" si="42">IF(Y24="","",IF(Y24="Confiable",15,IF(Y24="No confiable",0,)))</f>
        <v>15</v>
      </c>
      <c r="AA24" s="16" t="s">
        <v>86</v>
      </c>
      <c r="AB24" s="17">
        <f t="shared" ref="AB24:AB26" si="43">IF(AA24="","",IF(AA24="Se investigan y resuelven oportunamente",15,IF(AA24="Nose investigan y resuelven oportunamente",0,)))</f>
        <v>15</v>
      </c>
      <c r="AC24" s="16" t="s">
        <v>87</v>
      </c>
      <c r="AD24" s="17">
        <f t="shared" ref="AD24:AD26" si="44">IF(AC24="","",IF(AC24="Completa",10,IF(AC24="Incompleta,No existe",5,)))</f>
        <v>10</v>
      </c>
      <c r="AE24" s="17">
        <f t="shared" ref="AE24:AE26" si="45">+R24+T24+V24+X24+Z24+AB24+AD24</f>
        <v>100</v>
      </c>
      <c r="AF24" s="14" t="str">
        <f t="shared" ref="AF24:AF26" si="46">IF(AE24&lt;=0,"",IF(AE24=0,"NA",IF(AE24&lt;=85,"Debil",IF(AE24&lt;=95,"Moderado",IF(AE24&lt;=100,"Fuerte","Fuerte")))))</f>
        <v>Fuerte</v>
      </c>
      <c r="AG24" s="18" t="s">
        <v>88</v>
      </c>
      <c r="AH24" s="14" t="str">
        <f t="shared" ref="AH24:AH26" si="47">IF(AG24="","",IF(AG24="El control no se ejecuta por parte del responsable","Debil",IF(AG24="El control se ejecuta algunas veces por parte del responsable","Moderado",IF(AG24="El control se ejecuta de manera consistente por parte del responsable","Fuerte",IF(AG24="NA","NA","""")))))</f>
        <v>Fuerte</v>
      </c>
      <c r="AI24" s="19" t="str">
        <f t="shared" si="0"/>
        <v>Fuerte</v>
      </c>
      <c r="AJ24" s="20">
        <f t="shared" ref="AJ24:AJ26" si="48">IF(AI24="","",IF(AI24="Fuerte",100,IF(AI24="Moderado",50,IF(AI24="Debil",0,))))</f>
        <v>100</v>
      </c>
      <c r="AK24" s="14" t="str">
        <f t="shared" si="1"/>
        <v>No</v>
      </c>
      <c r="AL24" s="76"/>
      <c r="AM24" s="85"/>
      <c r="AN24" s="76"/>
      <c r="AO24" s="82"/>
      <c r="AP24" s="97"/>
      <c r="AQ24" s="99"/>
      <c r="AR24" s="101"/>
      <c r="AS24" s="82"/>
      <c r="AT24" s="82"/>
      <c r="AU24" s="93"/>
      <c r="AV24" s="95" t="str">
        <f t="shared" ref="AV24:AV26" si="49">IF(AU24="","",IF(AU24="El control no se ejecuta por parte del responsable","Debil",IF(AU24="El control se ejecuta algunas veces por parte del responsable","Moderado",IF(AU24="El control se ejecuta de manera consistente por parte del responsable","Fuerte","Fuerte"))))</f>
        <v/>
      </c>
      <c r="AW24" s="90"/>
      <c r="AX24" s="90"/>
      <c r="AY24" s="90"/>
      <c r="AZ24" s="90"/>
      <c r="BA24" s="90"/>
      <c r="BB24" s="90"/>
    </row>
    <row r="25" spans="1:54" ht="409.5" x14ac:dyDescent="0.35">
      <c r="A25" s="76"/>
      <c r="B25" s="76"/>
      <c r="C25" s="91"/>
      <c r="D25" s="76"/>
      <c r="E25" s="91"/>
      <c r="F25" s="76"/>
      <c r="G25" s="87"/>
      <c r="H25" s="77"/>
      <c r="I25" s="88"/>
      <c r="J25" s="85"/>
      <c r="K25" s="82"/>
      <c r="L25" s="83"/>
      <c r="M25" s="82"/>
      <c r="N25" s="84"/>
      <c r="O25" s="14">
        <v>3</v>
      </c>
      <c r="P25" s="21" t="s">
        <v>92</v>
      </c>
      <c r="Q25" s="16" t="s">
        <v>81</v>
      </c>
      <c r="R25" s="14">
        <f t="shared" si="38"/>
        <v>15</v>
      </c>
      <c r="S25" s="16" t="s">
        <v>82</v>
      </c>
      <c r="T25" s="17">
        <f t="shared" si="39"/>
        <v>15</v>
      </c>
      <c r="U25" s="16" t="s">
        <v>83</v>
      </c>
      <c r="V25" s="17">
        <f t="shared" si="40"/>
        <v>15</v>
      </c>
      <c r="W25" s="16" t="s">
        <v>91</v>
      </c>
      <c r="X25" s="17">
        <f t="shared" si="41"/>
        <v>15</v>
      </c>
      <c r="Y25" s="16" t="s">
        <v>85</v>
      </c>
      <c r="Z25" s="17">
        <f t="shared" si="42"/>
        <v>15</v>
      </c>
      <c r="AA25" s="16" t="s">
        <v>86</v>
      </c>
      <c r="AB25" s="17">
        <f t="shared" si="43"/>
        <v>15</v>
      </c>
      <c r="AC25" s="16" t="s">
        <v>87</v>
      </c>
      <c r="AD25" s="17">
        <f t="shared" si="44"/>
        <v>10</v>
      </c>
      <c r="AE25" s="17">
        <f t="shared" si="45"/>
        <v>100</v>
      </c>
      <c r="AF25" s="14" t="str">
        <f t="shared" si="46"/>
        <v>Fuerte</v>
      </c>
      <c r="AG25" s="18" t="s">
        <v>88</v>
      </c>
      <c r="AH25" s="14" t="str">
        <f t="shared" si="47"/>
        <v>Fuerte</v>
      </c>
      <c r="AI25" s="19" t="str">
        <f t="shared" si="0"/>
        <v>Fuerte</v>
      </c>
      <c r="AJ25" s="20">
        <f t="shared" si="48"/>
        <v>100</v>
      </c>
      <c r="AK25" s="14" t="str">
        <f t="shared" si="1"/>
        <v>No</v>
      </c>
      <c r="AL25" s="76"/>
      <c r="AM25" s="85"/>
      <c r="AN25" s="76"/>
      <c r="AO25" s="82"/>
      <c r="AP25" s="97"/>
      <c r="AQ25" s="99"/>
      <c r="AR25" s="101"/>
      <c r="AS25" s="82"/>
      <c r="AT25" s="82"/>
      <c r="AU25" s="93"/>
      <c r="AV25" s="95" t="str">
        <f t="shared" si="49"/>
        <v/>
      </c>
      <c r="AW25" s="90"/>
      <c r="AX25" s="90"/>
      <c r="AY25" s="90"/>
      <c r="AZ25" s="90"/>
      <c r="BA25" s="90"/>
      <c r="BB25" s="90"/>
    </row>
    <row r="26" spans="1:54" ht="409.5" x14ac:dyDescent="0.35">
      <c r="A26" s="76"/>
      <c r="B26" s="76"/>
      <c r="C26" s="91"/>
      <c r="D26" s="76"/>
      <c r="E26" s="91"/>
      <c r="F26" s="76"/>
      <c r="G26" s="102"/>
      <c r="H26" s="77"/>
      <c r="I26" s="88"/>
      <c r="J26" s="85"/>
      <c r="K26" s="82"/>
      <c r="L26" s="83"/>
      <c r="M26" s="82"/>
      <c r="N26" s="84"/>
      <c r="O26" s="14">
        <v>4</v>
      </c>
      <c r="P26" s="22" t="s">
        <v>93</v>
      </c>
      <c r="Q26" s="16" t="s">
        <v>81</v>
      </c>
      <c r="R26" s="14">
        <f t="shared" si="38"/>
        <v>15</v>
      </c>
      <c r="S26" s="16" t="s">
        <v>82</v>
      </c>
      <c r="T26" s="17">
        <f t="shared" si="39"/>
        <v>15</v>
      </c>
      <c r="U26" s="16" t="s">
        <v>83</v>
      </c>
      <c r="V26" s="17">
        <f t="shared" si="40"/>
        <v>15</v>
      </c>
      <c r="W26" s="16" t="s">
        <v>91</v>
      </c>
      <c r="X26" s="17">
        <f t="shared" si="41"/>
        <v>15</v>
      </c>
      <c r="Y26" s="16" t="s">
        <v>85</v>
      </c>
      <c r="Z26" s="17">
        <f t="shared" si="42"/>
        <v>15</v>
      </c>
      <c r="AA26" s="16" t="s">
        <v>86</v>
      </c>
      <c r="AB26" s="17">
        <f t="shared" si="43"/>
        <v>15</v>
      </c>
      <c r="AC26" s="16" t="s">
        <v>87</v>
      </c>
      <c r="AD26" s="17">
        <f t="shared" si="44"/>
        <v>10</v>
      </c>
      <c r="AE26" s="17">
        <f t="shared" si="45"/>
        <v>100</v>
      </c>
      <c r="AF26" s="14" t="str">
        <f t="shared" si="46"/>
        <v>Fuerte</v>
      </c>
      <c r="AG26" s="18" t="s">
        <v>88</v>
      </c>
      <c r="AH26" s="14" t="str">
        <f t="shared" si="47"/>
        <v>Fuerte</v>
      </c>
      <c r="AI26" s="19" t="str">
        <f t="shared" si="0"/>
        <v>Fuerte</v>
      </c>
      <c r="AJ26" s="20">
        <f t="shared" si="48"/>
        <v>100</v>
      </c>
      <c r="AK26" s="14" t="str">
        <f t="shared" si="1"/>
        <v>No</v>
      </c>
      <c r="AL26" s="76"/>
      <c r="AM26" s="85"/>
      <c r="AN26" s="76"/>
      <c r="AO26" s="82"/>
      <c r="AP26" s="103"/>
      <c r="AQ26" s="99"/>
      <c r="AR26" s="105"/>
      <c r="AS26" s="82"/>
      <c r="AT26" s="82"/>
      <c r="AU26" s="106"/>
      <c r="AV26" s="107" t="str">
        <f t="shared" si="49"/>
        <v/>
      </c>
      <c r="AW26" s="104"/>
      <c r="AX26" s="104"/>
      <c r="AY26" s="104"/>
      <c r="AZ26" s="104"/>
      <c r="BA26" s="104"/>
      <c r="BB26" s="104"/>
    </row>
  </sheetData>
  <mergeCells count="175">
    <mergeCell ref="AX23:AX26"/>
    <mergeCell ref="AY23:AY26"/>
    <mergeCell ref="AZ23:AZ26"/>
    <mergeCell ref="BA23:BA26"/>
    <mergeCell ref="BB23:BB26"/>
    <mergeCell ref="AR23:AR26"/>
    <mergeCell ref="AS23:AS26"/>
    <mergeCell ref="AT23:AT26"/>
    <mergeCell ref="AU23:AU26"/>
    <mergeCell ref="AV23:AV26"/>
    <mergeCell ref="AW23:AW26"/>
    <mergeCell ref="AL23:AL26"/>
    <mergeCell ref="AM23:AM26"/>
    <mergeCell ref="AN23:AN26"/>
    <mergeCell ref="AO23:AO26"/>
    <mergeCell ref="AP23:AP26"/>
    <mergeCell ref="AQ23:AQ26"/>
    <mergeCell ref="I23:I26"/>
    <mergeCell ref="J23:J26"/>
    <mergeCell ref="K23:K26"/>
    <mergeCell ref="L23:L26"/>
    <mergeCell ref="M23:M26"/>
    <mergeCell ref="N23:N26"/>
    <mergeCell ref="BA19:BA22"/>
    <mergeCell ref="BB19:BB22"/>
    <mergeCell ref="A23:A26"/>
    <mergeCell ref="B23:B26"/>
    <mergeCell ref="C23:C26"/>
    <mergeCell ref="D23:D26"/>
    <mergeCell ref="E23:E26"/>
    <mergeCell ref="F23:F26"/>
    <mergeCell ref="G23:G26"/>
    <mergeCell ref="H23:H26"/>
    <mergeCell ref="AU19:AU22"/>
    <mergeCell ref="AV19:AV22"/>
    <mergeCell ref="AW19:AW22"/>
    <mergeCell ref="AX19:AX22"/>
    <mergeCell ref="AY19:AY22"/>
    <mergeCell ref="AZ19:AZ22"/>
    <mergeCell ref="AO19:AO22"/>
    <mergeCell ref="AP19:AP22"/>
    <mergeCell ref="AQ19:AQ22"/>
    <mergeCell ref="AR19:AR22"/>
    <mergeCell ref="AS19:AS22"/>
    <mergeCell ref="AT19:AT22"/>
    <mergeCell ref="L19:L22"/>
    <mergeCell ref="M19:M22"/>
    <mergeCell ref="N19:N22"/>
    <mergeCell ref="AL19:AL22"/>
    <mergeCell ref="AM19:AM22"/>
    <mergeCell ref="AN19:AN22"/>
    <mergeCell ref="F19:F22"/>
    <mergeCell ref="G19:G22"/>
    <mergeCell ref="H19:H22"/>
    <mergeCell ref="I19:I22"/>
    <mergeCell ref="J19:J22"/>
    <mergeCell ref="K19:K22"/>
    <mergeCell ref="AX15:AX18"/>
    <mergeCell ref="AY15:AY18"/>
    <mergeCell ref="AZ15:AZ18"/>
    <mergeCell ref="BA15:BA18"/>
    <mergeCell ref="BB15:BB18"/>
    <mergeCell ref="A19:A22"/>
    <mergeCell ref="B19:B22"/>
    <mergeCell ref="C19:C22"/>
    <mergeCell ref="D19:D22"/>
    <mergeCell ref="E19:E22"/>
    <mergeCell ref="AR15:AR18"/>
    <mergeCell ref="AS15:AS18"/>
    <mergeCell ref="AT15:AT18"/>
    <mergeCell ref="AU15:AU18"/>
    <mergeCell ref="AV15:AV18"/>
    <mergeCell ref="AW15:AW18"/>
    <mergeCell ref="AL15:AL18"/>
    <mergeCell ref="AM15:AM18"/>
    <mergeCell ref="AN15:AN18"/>
    <mergeCell ref="AO15:AO18"/>
    <mergeCell ref="AP15:AP18"/>
    <mergeCell ref="AQ15:AQ18"/>
    <mergeCell ref="I15:I18"/>
    <mergeCell ref="J15:J18"/>
    <mergeCell ref="K15:K18"/>
    <mergeCell ref="L15:L18"/>
    <mergeCell ref="M15:M18"/>
    <mergeCell ref="N15:N18"/>
    <mergeCell ref="BA11:BA14"/>
    <mergeCell ref="BB11:BB14"/>
    <mergeCell ref="A15:A18"/>
    <mergeCell ref="B15:B18"/>
    <mergeCell ref="C15:C18"/>
    <mergeCell ref="D15:D18"/>
    <mergeCell ref="E15:E18"/>
    <mergeCell ref="F15:F18"/>
    <mergeCell ref="G15:G18"/>
    <mergeCell ref="H15:H18"/>
    <mergeCell ref="AU11:AU14"/>
    <mergeCell ref="AV11:AV14"/>
    <mergeCell ref="AW11:AW14"/>
    <mergeCell ref="AX11:AX14"/>
    <mergeCell ref="AY11:AY14"/>
    <mergeCell ref="AZ11:AZ14"/>
    <mergeCell ref="AO11:AO14"/>
    <mergeCell ref="AP11:AP14"/>
    <mergeCell ref="AQ11:AQ14"/>
    <mergeCell ref="AR11:AR14"/>
    <mergeCell ref="AS11:AS14"/>
    <mergeCell ref="AT11:AT14"/>
    <mergeCell ref="L11:L14"/>
    <mergeCell ref="M11:M14"/>
    <mergeCell ref="N11:N14"/>
    <mergeCell ref="AL11:AL14"/>
    <mergeCell ref="AM11:AM14"/>
    <mergeCell ref="AN11:AN14"/>
    <mergeCell ref="F11:F14"/>
    <mergeCell ref="G11:G14"/>
    <mergeCell ref="H11:H14"/>
    <mergeCell ref="I11:I14"/>
    <mergeCell ref="J11:J14"/>
    <mergeCell ref="K11:K14"/>
    <mergeCell ref="J9:J10"/>
    <mergeCell ref="K9:K10"/>
    <mergeCell ref="L9:L10"/>
    <mergeCell ref="M9:M10"/>
    <mergeCell ref="N9:N10"/>
    <mergeCell ref="A11:A14"/>
    <mergeCell ref="B11:B14"/>
    <mergeCell ref="C11:C14"/>
    <mergeCell ref="D11:D14"/>
    <mergeCell ref="E11:E14"/>
    <mergeCell ref="A7:A10"/>
    <mergeCell ref="B7:H8"/>
    <mergeCell ref="I7:K8"/>
    <mergeCell ref="L7:N8"/>
    <mergeCell ref="B9:B10"/>
    <mergeCell ref="C9:G9"/>
    <mergeCell ref="H9:H10"/>
    <mergeCell ref="I9:I10"/>
    <mergeCell ref="AZ7:AZ10"/>
    <mergeCell ref="BA7:BA10"/>
    <mergeCell ref="BB7:BB10"/>
    <mergeCell ref="O8:O10"/>
    <mergeCell ref="P8:P10"/>
    <mergeCell ref="Q8:AO9"/>
    <mergeCell ref="AP8:AP10"/>
    <mergeCell ref="AQ8:AQ10"/>
    <mergeCell ref="AR8:AR10"/>
    <mergeCell ref="AT7:AT10"/>
    <mergeCell ref="AU7:AU10"/>
    <mergeCell ref="AV7:AV10"/>
    <mergeCell ref="AW7:AW10"/>
    <mergeCell ref="AX7:AX10"/>
    <mergeCell ref="AY7:AY10"/>
    <mergeCell ref="O7:AR7"/>
    <mergeCell ref="AS7:AS10"/>
    <mergeCell ref="W5:Z5"/>
    <mergeCell ref="AA5:AB5"/>
    <mergeCell ref="AC5:AE5"/>
    <mergeCell ref="A6:F6"/>
    <mergeCell ref="G6:O6"/>
    <mergeCell ref="Q6:AE6"/>
    <mergeCell ref="A5:F5"/>
    <mergeCell ref="G5:H5"/>
    <mergeCell ref="J5:M5"/>
    <mergeCell ref="N5:O5"/>
    <mergeCell ref="R5:S5"/>
    <mergeCell ref="T5:V5"/>
    <mergeCell ref="A1:B4"/>
    <mergeCell ref="C1:AZ1"/>
    <mergeCell ref="BA1:BB1"/>
    <mergeCell ref="C2:AZ2"/>
    <mergeCell ref="BA2:BB2"/>
    <mergeCell ref="C3:AZ3"/>
    <mergeCell ref="BA3:BB3"/>
    <mergeCell ref="C4:AZ4"/>
    <mergeCell ref="BA4:BB4"/>
  </mergeCells>
  <conditionalFormatting sqref="K11">
    <cfRule type="cellIs" dxfId="100" priority="100" operator="equal">
      <formula>"Improbable"</formula>
    </cfRule>
    <cfRule type="cellIs" dxfId="99" priority="99" operator="equal">
      <formula>"Posible"</formula>
    </cfRule>
    <cfRule type="cellIs" dxfId="98" priority="98" operator="equal">
      <formula>"Probable"</formula>
    </cfRule>
    <cfRule type="cellIs" dxfId="97" priority="97" operator="equal">
      <formula>"Casi seguro"</formula>
    </cfRule>
    <cfRule type="cellIs" dxfId="96" priority="101" operator="equal">
      <formula>"Rara Vez"</formula>
    </cfRule>
  </conditionalFormatting>
  <conditionalFormatting sqref="K15">
    <cfRule type="cellIs" dxfId="95" priority="75" operator="equal">
      <formula>"Posible"</formula>
    </cfRule>
    <cfRule type="cellIs" dxfId="94" priority="74" operator="equal">
      <formula>"Probable"</formula>
    </cfRule>
    <cfRule type="cellIs" dxfId="93" priority="73" operator="equal">
      <formula>"Casi seguro"</formula>
    </cfRule>
    <cfRule type="cellIs" dxfId="92" priority="77" operator="equal">
      <formula>"Rara Vez"</formula>
    </cfRule>
    <cfRule type="cellIs" dxfId="91" priority="76" operator="equal">
      <formula>"Improbable"</formula>
    </cfRule>
  </conditionalFormatting>
  <conditionalFormatting sqref="K19">
    <cfRule type="cellIs" dxfId="90" priority="53" operator="equal">
      <formula>"Rara Vez"</formula>
    </cfRule>
    <cfRule type="cellIs" dxfId="89" priority="52" operator="equal">
      <formula>"Improbable"</formula>
    </cfRule>
    <cfRule type="cellIs" dxfId="88" priority="51" operator="equal">
      <formula>"Posible"</formula>
    </cfRule>
    <cfRule type="cellIs" dxfId="87" priority="49" operator="equal">
      <formula>"Casi seguro"</formula>
    </cfRule>
    <cfRule type="cellIs" dxfId="86" priority="50" operator="equal">
      <formula>"Probable"</formula>
    </cfRule>
  </conditionalFormatting>
  <conditionalFormatting sqref="K23">
    <cfRule type="cellIs" dxfId="85" priority="39" operator="equal">
      <formula>"Posible"</formula>
    </cfRule>
    <cfRule type="cellIs" dxfId="84" priority="37" operator="equal">
      <formula>"Casi seguro"</formula>
    </cfRule>
    <cfRule type="cellIs" dxfId="83" priority="38" operator="equal">
      <formula>"Probable"</formula>
    </cfRule>
    <cfRule type="cellIs" dxfId="82" priority="40" operator="equal">
      <formula>"Improbable"</formula>
    </cfRule>
    <cfRule type="cellIs" dxfId="81" priority="41" operator="equal">
      <formula>"Rara Vez"</formula>
    </cfRule>
  </conditionalFormatting>
  <conditionalFormatting sqref="M11">
    <cfRule type="cellIs" dxfId="80" priority="95" operator="equal">
      <formula>"Mayor"</formula>
    </cfRule>
    <cfRule type="cellIs" dxfId="79" priority="96" operator="equal">
      <formula>"Moderado"</formula>
    </cfRule>
    <cfRule type="cellIs" dxfId="78" priority="94" operator="equal">
      <formula>"Catastrofico"</formula>
    </cfRule>
  </conditionalFormatting>
  <conditionalFormatting sqref="M15">
    <cfRule type="cellIs" dxfId="77" priority="72" operator="equal">
      <formula>"Moderado"</formula>
    </cfRule>
    <cfRule type="cellIs" dxfId="76" priority="70" operator="equal">
      <formula>"Catastrofico"</formula>
    </cfRule>
    <cfRule type="cellIs" dxfId="75" priority="71" operator="equal">
      <formula>"Mayor"</formula>
    </cfRule>
  </conditionalFormatting>
  <conditionalFormatting sqref="M19">
    <cfRule type="cellIs" dxfId="74" priority="47" operator="equal">
      <formula>"Mayor"</formula>
    </cfRule>
    <cfRule type="cellIs" dxfId="73" priority="46" operator="equal">
      <formula>"Catastrofico"</formula>
    </cfRule>
    <cfRule type="cellIs" dxfId="72" priority="48" operator="equal">
      <formula>"Moderado"</formula>
    </cfRule>
  </conditionalFormatting>
  <conditionalFormatting sqref="M23">
    <cfRule type="cellIs" dxfId="71" priority="35" operator="equal">
      <formula>"Mayor"</formula>
    </cfRule>
    <cfRule type="cellIs" dxfId="70" priority="36" operator="equal">
      <formula>"Moderado"</formula>
    </cfRule>
    <cfRule type="cellIs" dxfId="69" priority="34" operator="equal">
      <formula>"Catastrofico"</formula>
    </cfRule>
  </conditionalFormatting>
  <conditionalFormatting sqref="N11">
    <cfRule type="cellIs" dxfId="68" priority="93" operator="equal">
      <formula>"Bajo"</formula>
    </cfRule>
    <cfRule type="cellIs" dxfId="67" priority="92" operator="equal">
      <formula>"Moderado"</formula>
    </cfRule>
    <cfRule type="cellIs" dxfId="66" priority="90" operator="equal">
      <formula>"Extremo"</formula>
    </cfRule>
    <cfRule type="cellIs" dxfId="65" priority="91" operator="equal">
      <formula>"Alto"</formula>
    </cfRule>
  </conditionalFormatting>
  <conditionalFormatting sqref="N15">
    <cfRule type="cellIs" dxfId="64" priority="69" operator="equal">
      <formula>"Bajo"</formula>
    </cfRule>
    <cfRule type="cellIs" dxfId="63" priority="68" operator="equal">
      <formula>"Moderado"</formula>
    </cfRule>
    <cfRule type="cellIs" dxfId="62" priority="67" operator="equal">
      <formula>"Alto"</formula>
    </cfRule>
    <cfRule type="cellIs" dxfId="61" priority="66" operator="equal">
      <formula>"Extremo"</formula>
    </cfRule>
  </conditionalFormatting>
  <conditionalFormatting sqref="N19">
    <cfRule type="cellIs" dxfId="60" priority="42" operator="equal">
      <formula>"Extremo"</formula>
    </cfRule>
    <cfRule type="cellIs" dxfId="59" priority="43" operator="equal">
      <formula>"Alto"</formula>
    </cfRule>
    <cfRule type="cellIs" dxfId="58" priority="44" operator="equal">
      <formula>"Moderado"</formula>
    </cfRule>
    <cfRule type="cellIs" dxfId="57" priority="45" operator="equal">
      <formula>"Bajo"</formula>
    </cfRule>
  </conditionalFormatting>
  <conditionalFormatting sqref="N23">
    <cfRule type="cellIs" dxfId="56" priority="33" operator="equal">
      <formula>"Bajo"</formula>
    </cfRule>
    <cfRule type="cellIs" dxfId="55" priority="30" operator="equal">
      <formula>"Extremo"</formula>
    </cfRule>
    <cfRule type="cellIs" dxfId="54" priority="31" operator="equal">
      <formula>"Alto"</formula>
    </cfRule>
    <cfRule type="cellIs" dxfId="53" priority="32" operator="equal">
      <formula>"Moderado"</formula>
    </cfRule>
  </conditionalFormatting>
  <conditionalFormatting sqref="AG11:AG26">
    <cfRule type="cellIs" dxfId="52" priority="17" operator="equal">
      <formula>"Leve"</formula>
    </cfRule>
    <cfRule type="cellIs" dxfId="51" priority="16" operator="equal">
      <formula>"Menor"</formula>
    </cfRule>
    <cfRule type="cellIs" dxfId="50" priority="15" operator="equal">
      <formula>"Moderado"</formula>
    </cfRule>
    <cfRule type="cellIs" dxfId="49" priority="14" operator="equal">
      <formula>"Mayor"</formula>
    </cfRule>
    <cfRule type="cellIs" dxfId="48" priority="13" operator="equal">
      <formula>"Catastrofico"</formula>
    </cfRule>
  </conditionalFormatting>
  <conditionalFormatting sqref="AS11">
    <cfRule type="cellIs" dxfId="47" priority="87" operator="equal">
      <formula>"Posible"</formula>
    </cfRule>
    <cfRule type="cellIs" dxfId="46" priority="88" operator="equal">
      <formula>"Improbable"</formula>
    </cfRule>
    <cfRule type="cellIs" dxfId="45" priority="89" operator="equal">
      <formula>"Rara Vez"</formula>
    </cfRule>
    <cfRule type="cellIs" dxfId="44" priority="85" operator="equal">
      <formula>"Casi seguro"</formula>
    </cfRule>
    <cfRule type="cellIs" dxfId="43" priority="86" operator="equal">
      <formula>"Probable"</formula>
    </cfRule>
  </conditionalFormatting>
  <conditionalFormatting sqref="AS15">
    <cfRule type="cellIs" dxfId="42" priority="65" operator="equal">
      <formula>"Rara Vez"</formula>
    </cfRule>
    <cfRule type="cellIs" dxfId="41" priority="64" operator="equal">
      <formula>"Improbable"</formula>
    </cfRule>
    <cfRule type="cellIs" dxfId="40" priority="63" operator="equal">
      <formula>"Posible"</formula>
    </cfRule>
    <cfRule type="cellIs" dxfId="39" priority="61" operator="equal">
      <formula>"Casi seguro"</formula>
    </cfRule>
    <cfRule type="cellIs" dxfId="38" priority="62" operator="equal">
      <formula>"Probable"</formula>
    </cfRule>
  </conditionalFormatting>
  <conditionalFormatting sqref="AS19">
    <cfRule type="cellIs" dxfId="37" priority="8" operator="equal">
      <formula>"Casi seguro"</formula>
    </cfRule>
    <cfRule type="cellIs" dxfId="36" priority="11" operator="equal">
      <formula>"Improbable"</formula>
    </cfRule>
    <cfRule type="cellIs" dxfId="35" priority="12" operator="equal">
      <formula>"Rara Vez"</formula>
    </cfRule>
    <cfRule type="cellIs" dxfId="34" priority="10" operator="equal">
      <formula>"Posible"</formula>
    </cfRule>
    <cfRule type="cellIs" dxfId="33" priority="9" operator="equal">
      <formula>"Probable"</formula>
    </cfRule>
  </conditionalFormatting>
  <conditionalFormatting sqref="AS23">
    <cfRule type="cellIs" dxfId="32" priority="28" operator="equal">
      <formula>"Improbable"</formula>
    </cfRule>
    <cfRule type="cellIs" dxfId="31" priority="29" operator="equal">
      <formula>"Rara Vez"</formula>
    </cfRule>
    <cfRule type="cellIs" dxfId="30" priority="27" operator="equal">
      <formula>"Posible"</formula>
    </cfRule>
    <cfRule type="cellIs" dxfId="29" priority="26" operator="equal">
      <formula>"Probable"</formula>
    </cfRule>
    <cfRule type="cellIs" dxfId="28" priority="25" operator="equal">
      <formula>"Casi seguro"</formula>
    </cfRule>
  </conditionalFormatting>
  <conditionalFormatting sqref="AT11">
    <cfRule type="cellIs" dxfId="27" priority="84" operator="equal">
      <formula>"Moderado"</formula>
    </cfRule>
    <cfRule type="cellIs" dxfId="26" priority="83" operator="equal">
      <formula>"Mayor"</formula>
    </cfRule>
    <cfRule type="cellIs" dxfId="25" priority="82" operator="equal">
      <formula>"Catastrofico"</formula>
    </cfRule>
  </conditionalFormatting>
  <conditionalFormatting sqref="AT15">
    <cfRule type="cellIs" dxfId="24" priority="60" operator="equal">
      <formula>"Moderado"</formula>
    </cfRule>
    <cfRule type="cellIs" dxfId="23" priority="59" operator="equal">
      <formula>"Mayor"</formula>
    </cfRule>
    <cfRule type="cellIs" dxfId="22" priority="58" operator="equal">
      <formula>"Catastrofico"</formula>
    </cfRule>
  </conditionalFormatting>
  <conditionalFormatting sqref="AT19">
    <cfRule type="cellIs" dxfId="21" priority="7" operator="equal">
      <formula>"Moderado"</formula>
    </cfRule>
    <cfRule type="cellIs" dxfId="20" priority="5" operator="equal">
      <formula>"Catastrofico"</formula>
    </cfRule>
    <cfRule type="cellIs" dxfId="19" priority="6" operator="equal">
      <formula>"Mayor"</formula>
    </cfRule>
  </conditionalFormatting>
  <conditionalFormatting sqref="AT23">
    <cfRule type="cellIs" dxfId="18" priority="24" operator="equal">
      <formula>"Moderado"</formula>
    </cfRule>
    <cfRule type="cellIs" dxfId="17" priority="23" operator="equal">
      <formula>"Mayor"</formula>
    </cfRule>
    <cfRule type="cellIs" dxfId="16" priority="22" operator="equal">
      <formula>"Catastrofico"</formula>
    </cfRule>
  </conditionalFormatting>
  <conditionalFormatting sqref="AU11">
    <cfRule type="cellIs" dxfId="15" priority="78" operator="equal">
      <formula>"Extremo"</formula>
    </cfRule>
    <cfRule type="cellIs" dxfId="14" priority="79" operator="equal">
      <formula>"Alto"</formula>
    </cfRule>
    <cfRule type="cellIs" dxfId="13" priority="81" operator="equal">
      <formula>"Bajo"</formula>
    </cfRule>
    <cfRule type="cellIs" dxfId="12" priority="80" operator="equal">
      <formula>"Moderado"</formula>
    </cfRule>
  </conditionalFormatting>
  <conditionalFormatting sqref="AU15">
    <cfRule type="cellIs" dxfId="11" priority="55" operator="equal">
      <formula>"Alto"</formula>
    </cfRule>
    <cfRule type="cellIs" dxfId="10" priority="56" operator="equal">
      <formula>"Moderado"</formula>
    </cfRule>
    <cfRule type="cellIs" dxfId="9" priority="57" operator="equal">
      <formula>"Bajo"</formula>
    </cfRule>
    <cfRule type="cellIs" dxfId="8" priority="54" operator="equal">
      <formula>"Extremo"</formula>
    </cfRule>
  </conditionalFormatting>
  <conditionalFormatting sqref="AU19">
    <cfRule type="cellIs" dxfId="7" priority="1" operator="equal">
      <formula>"Extremo"</formula>
    </cfRule>
    <cfRule type="cellIs" dxfId="6" priority="2" operator="equal">
      <formula>"Alto"</formula>
    </cfRule>
    <cfRule type="cellIs" dxfId="5" priority="4" operator="equal">
      <formula>"Bajo"</formula>
    </cfRule>
    <cfRule type="cellIs" dxfId="4" priority="3" operator="equal">
      <formula>"Moderado"</formula>
    </cfRule>
  </conditionalFormatting>
  <conditionalFormatting sqref="AU23">
    <cfRule type="cellIs" dxfId="3" priority="21" operator="equal">
      <formula>"Bajo"</formula>
    </cfRule>
    <cfRule type="cellIs" dxfId="2" priority="20" operator="equal">
      <formula>"Moderado"</formula>
    </cfRule>
    <cfRule type="cellIs" dxfId="1" priority="18" operator="equal">
      <formula>"Extremo"</formula>
    </cfRule>
    <cfRule type="cellIs" dxfId="0" priority="19" operator="equal">
      <formula>"Alto"</formula>
    </cfRule>
  </conditionalFormatting>
  <dataValidations count="12">
    <dataValidation type="list" allowBlank="1" showInputMessage="1" showErrorMessage="1" sqref="I11:I26" xr:uid="{F4B91619-24A3-4FF6-9D10-BDDDD2A91AA8}">
      <formula1>"N/A, Mas de 1 vez al año,Al menos 1 vez en el ultimo año,Al menos 1 vez en los ultimos 2 años,Al menos 1 vez en los ultimos 5 años,No se ha presentado en los ultimos 5 años"</formula1>
    </dataValidation>
    <dataValidation type="list" allowBlank="1" showInputMessage="1" showErrorMessage="1" sqref="G11:G26" xr:uid="{7CE7F452-E9EC-476D-861D-90C2C24A4707}">
      <formula1>"CORRUPCION,NA"</formula1>
    </dataValidation>
    <dataValidation type="list" allowBlank="1" showInputMessage="1" showErrorMessage="1" sqref="AG11:AG26" xr:uid="{98F8D72D-88F5-49AC-9972-1F74295531B6}">
      <formula1>"NA,El control se ejecuta de manera consistente por parte del responsable,El control se ejecuta algunas veces por parte del responsable,El control no se ejecuta por parte del responsable"</formula1>
    </dataValidation>
    <dataValidation type="list" allowBlank="1" showInputMessage="1" showErrorMessage="1" sqref="AC11:AC26" xr:uid="{05F92562-DB23-4F69-8489-07938987904E}">
      <formula1>"Completa,Incompleta,No existe,NA"</formula1>
    </dataValidation>
    <dataValidation type="list" allowBlank="1" showInputMessage="1" showErrorMessage="1" sqref="AA11:AA26" xr:uid="{16DB2ED3-4AF0-4AC6-9FE8-00DBD8A9FEF9}">
      <formula1>"NA,Se investigan y resuelven oportunamente,No se investigan y resuelven oportunamente"</formula1>
    </dataValidation>
    <dataValidation type="list" allowBlank="1" showInputMessage="1" showErrorMessage="1" sqref="Y11:Y26" xr:uid="{8D372B1E-975B-419D-A4D5-A37DC718BD62}">
      <formula1>"Confiable,No confiable,NA"</formula1>
    </dataValidation>
    <dataValidation type="list" allowBlank="1" showInputMessage="1" showErrorMessage="1" sqref="W11:W26" xr:uid="{C7C6E13B-A057-46BC-8E0A-692D200C0ED0}">
      <formula1>"Prevenir, Detectar,No es control,NA"</formula1>
    </dataValidation>
    <dataValidation type="list" allowBlank="1" showInputMessage="1" showErrorMessage="1" sqref="U11:U26" xr:uid="{6B4080D2-C02C-462D-966A-655526B28E0B}">
      <formula1>"Oportuna, Inoportuna,NA"</formula1>
    </dataValidation>
    <dataValidation type="list" allowBlank="1" showInputMessage="1" showErrorMessage="1" sqref="S11:S26" xr:uid="{24069B5B-0877-4AB6-93AB-2D0761080B6E}">
      <formula1>"Adecuado, Inadecuado,NA"</formula1>
    </dataValidation>
    <dataValidation type="list" allowBlank="1" showInputMessage="1" showErrorMessage="1" sqref="Q11:Q26" xr:uid="{87A2B891-CB92-47F2-A536-FADCA766BAC5}">
      <formula1>"Asignado, No Asignado,NA"</formula1>
    </dataValidation>
    <dataValidation type="list" allowBlank="1" showInputMessage="1" showErrorMessage="1" sqref="R5" xr:uid="{1F62B189-7D23-4915-AC90-552A3D2D7073}">
      <formula1>"Estrategico,Misional,Apoyo"</formula1>
    </dataValidation>
    <dataValidation type="list" allowBlank="1" showInputMessage="1" showErrorMessage="1" sqref="AO11 AO15 AO23 AO19" xr:uid="{4C4E23A6-4DE9-438D-91B0-9E2E4BDFEA3B}">
      <formula1>"directamente,no disminuye"</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2024-01-11T20:52:45Z</dcterms:created>
  <dcterms:modified xsi:type="dcterms:W3CDTF">2025-12-22T18:43:08Z</dcterms:modified>
</cp:coreProperties>
</file>